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4385" activeTab="1"/>
  </bookViews>
  <sheets>
    <sheet name="输入条件" sheetId="10" r:id="rId1"/>
    <sheet name="原始巡检表" sheetId="8" r:id="rId2"/>
    <sheet name="计算验证-时刻" sheetId="9" r:id="rId3"/>
    <sheet name="计算验证-逐月" sheetId="11" r:id="rId4"/>
    <sheet name="更换设备" sheetId="13" r:id="rId5"/>
    <sheet name="计算验证-时刻-改造后" sheetId="12" r:id="rId6"/>
    <sheet name="计算验证-逐月-改造后" sheetId="14" r:id="rId7"/>
    <sheet name="水流量" sheetId="15" r:id="rId8"/>
  </sheets>
  <definedNames>
    <definedName name="solver_adj" localSheetId="3" hidden="1">'计算验证-逐月'!$R$7:$R$15,'计算验证-逐月'!$S$8:$S$15,'计算验证-逐月'!$T$10:$T$14,'计算验证-逐月'!$R$23:$R$25,'计算验证-逐月'!$S$23:$S$25,'计算验证-逐月'!$T$23:$T$24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'计算验证-逐月'!$AD$10</definedName>
    <definedName name="solver_lhs10" localSheetId="3" hidden="1">'计算验证-逐月'!$L$37</definedName>
    <definedName name="solver_lhs11" localSheetId="3" hidden="1">'计算验证-逐月'!$L$38</definedName>
    <definedName name="solver_lhs12" localSheetId="3" hidden="1">'计算验证-逐月'!$L$39</definedName>
    <definedName name="solver_lhs13" localSheetId="3" hidden="1">'计算验证-逐月'!$L$41</definedName>
    <definedName name="solver_lhs14" localSheetId="3" hidden="1">'计算验证-逐月'!$L$42</definedName>
    <definedName name="solver_lhs15" localSheetId="3" hidden="1">'计算验证-逐月'!$L$43</definedName>
    <definedName name="solver_lhs16" localSheetId="3" hidden="1">'计算验证-逐月'!$L$43</definedName>
    <definedName name="solver_lhs17" localSheetId="3" hidden="1">'计算验证-逐月'!$R$23:$R$25</definedName>
    <definedName name="solver_lhs18" localSheetId="3" hidden="1">'计算验证-逐月'!$R$7:$R$15</definedName>
    <definedName name="solver_lhs19" localSheetId="3" hidden="1">'计算验证-逐月'!$S$23:$S$25</definedName>
    <definedName name="solver_lhs2" localSheetId="3" hidden="1">'计算验证-逐月'!$AD$11</definedName>
    <definedName name="solver_lhs20" localSheetId="3" hidden="1">'计算验证-逐月'!$S$8:$S$15</definedName>
    <definedName name="solver_lhs21" localSheetId="3" hidden="1">'计算验证-逐月'!$T$10:$T$14</definedName>
    <definedName name="solver_lhs22" localSheetId="3" hidden="1">'计算验证-逐月'!$T$23:$T$24</definedName>
    <definedName name="solver_lhs23" localSheetId="3" hidden="1">'计算验证-逐月'!$U$23:$U$25</definedName>
    <definedName name="solver_lhs24" localSheetId="3" hidden="1">'计算验证-逐月'!$U$7:$U$15</definedName>
    <definedName name="solver_lhs25" localSheetId="3" hidden="1">'计算验证-逐月'!$U$8</definedName>
    <definedName name="solver_lhs26" localSheetId="3" hidden="1">'计算验证-逐月'!$U$8</definedName>
    <definedName name="solver_lhs27" localSheetId="3" hidden="1">'计算验证-逐月'!$U$9</definedName>
    <definedName name="solver_lhs28" localSheetId="3" hidden="1">'计算验证-逐月'!$U$9</definedName>
    <definedName name="solver_lhs3" localSheetId="3" hidden="1">'计算验证-逐月'!$AD$12</definedName>
    <definedName name="solver_lhs4" localSheetId="3" hidden="1">'计算验证-逐月'!$AD$13</definedName>
    <definedName name="solver_lhs5" localSheetId="3" hidden="1">'计算验证-逐月'!$AD$14</definedName>
    <definedName name="solver_lhs6" localSheetId="3" hidden="1">'计算验证-逐月'!$AD$15</definedName>
    <definedName name="solver_lhs7" localSheetId="3" hidden="1">'计算验证-逐月'!$AD$8</definedName>
    <definedName name="solver_lhs8" localSheetId="3" hidden="1">'计算验证-逐月'!$AD$9</definedName>
    <definedName name="solver_lhs9" localSheetId="3" hidden="1">'计算验证-逐月'!$L$36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24</definedName>
    <definedName name="solver_nwt" localSheetId="3" hidden="1">1</definedName>
    <definedName name="solver_opt" localSheetId="3" hidden="1">'计算验证-逐月'!$W$34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3</definedName>
    <definedName name="solver_rel18" localSheetId="3" hidden="1">3</definedName>
    <definedName name="solver_rel19" localSheetId="3" hidden="1">3</definedName>
    <definedName name="solver_rel2" localSheetId="3" hidden="1">3</definedName>
    <definedName name="solver_rel20" localSheetId="3" hidden="1">3</definedName>
    <definedName name="solver_rel21" localSheetId="3" hidden="1">3</definedName>
    <definedName name="solver_rel22" localSheetId="3" hidden="1">3</definedName>
    <definedName name="solver_rel23" localSheetId="3" hidden="1">1</definedName>
    <definedName name="solver_rel24" localSheetId="3" hidden="1">1</definedName>
    <definedName name="solver_rel25" localSheetId="3" hidden="1">1</definedName>
    <definedName name="solver_rel26" localSheetId="3" hidden="1">3</definedName>
    <definedName name="solver_rel27" localSheetId="3" hidden="1">1</definedName>
    <definedName name="solver_rel28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el9" localSheetId="3" hidden="1">1</definedName>
    <definedName name="solver_rhs1" localSheetId="3" hidden="1">'计算验证-逐月'!$AD$13</definedName>
    <definedName name="solver_rhs10" localSheetId="3" hidden="1">'计算验证-逐月'!$L$42</definedName>
    <definedName name="solver_rhs11" localSheetId="3" hidden="1">'计算验证-逐月'!$L$42</definedName>
    <definedName name="solver_rhs12" localSheetId="3" hidden="1">'计算验证-逐月'!$L$41</definedName>
    <definedName name="solver_rhs13" localSheetId="3" hidden="1">'计算验证-逐月'!$L$40</definedName>
    <definedName name="solver_rhs14" localSheetId="3" hidden="1">'计算验证-逐月'!$L$39</definedName>
    <definedName name="solver_rhs15" localSheetId="3" hidden="1">'计算验证-逐月'!$L$37</definedName>
    <definedName name="solver_rhs16" localSheetId="3" hidden="1">'计算验证-逐月'!$L$38</definedName>
    <definedName name="solver_rhs17" localSheetId="3" hidden="1">1</definedName>
    <definedName name="solver_rhs18" localSheetId="3" hidden="1">1</definedName>
    <definedName name="solver_rhs19" localSheetId="3" hidden="1">1</definedName>
    <definedName name="solver_rhs2" localSheetId="3" hidden="1">'计算验证-逐月'!$AD$12</definedName>
    <definedName name="solver_rhs20" localSheetId="3" hidden="1">1</definedName>
    <definedName name="solver_rhs21" localSheetId="3" hidden="1">1</definedName>
    <definedName name="solver_rhs22" localSheetId="3" hidden="1">1</definedName>
    <definedName name="solver_rhs23" localSheetId="3" hidden="1">30</definedName>
    <definedName name="solver_rhs24" localSheetId="3" hidden="1">30</definedName>
    <definedName name="solver_rhs25" localSheetId="3" hidden="1">30</definedName>
    <definedName name="solver_rhs26" localSheetId="3" hidden="1">'计算验证-逐月'!$U$7</definedName>
    <definedName name="solver_rhs27" localSheetId="3" hidden="1">31</definedName>
    <definedName name="solver_rhs28" localSheetId="3" hidden="1">'计算验证-逐月'!$U$8</definedName>
    <definedName name="solver_rhs3" localSheetId="3" hidden="1">'计算验证-逐月'!$AD$10</definedName>
    <definedName name="solver_rhs4" localSheetId="3" hidden="1">'计算验证-逐月'!$AD$9</definedName>
    <definedName name="solver_rhs5" localSheetId="3" hidden="1">'计算验证-逐月'!$AD$8</definedName>
    <definedName name="solver_rhs6" localSheetId="3" hidden="1">'计算验证-逐月'!$AD$7</definedName>
    <definedName name="solver_rhs7" localSheetId="3" hidden="1">'计算验证-逐月'!$AD$15</definedName>
    <definedName name="solver_rhs8" localSheetId="3" hidden="1">'计算验证-逐月'!$AD$14</definedName>
    <definedName name="solver_rhs9" localSheetId="3" hidden="1">'计算验证-逐月'!$L$44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4525"/>
</workbook>
</file>

<file path=xl/sharedStrings.xml><?xml version="1.0" encoding="utf-8"?>
<sst xmlns="http://schemas.openxmlformats.org/spreadsheetml/2006/main" count="962" uniqueCount="99">
  <si>
    <t>机组1运行时间</t>
  </si>
  <si>
    <t>机组2运行时间</t>
  </si>
  <si>
    <t>二级泵</t>
  </si>
  <si>
    <t>时间</t>
  </si>
  <si>
    <t>平均运行频率</t>
  </si>
  <si>
    <t>日运行小时数</t>
  </si>
  <si>
    <t>运行天数</t>
  </si>
  <si>
    <t>运行台数</t>
  </si>
  <si>
    <t>分区</t>
  </si>
  <si>
    <t>末端单位冷量功率kW/kW</t>
  </si>
  <si>
    <t>城市</t>
  </si>
  <si>
    <t>广州</t>
  </si>
  <si>
    <t>设备名称</t>
  </si>
  <si>
    <t>生产厂家</t>
  </si>
  <si>
    <r>
      <rPr>
        <b/>
        <sz val="10.5"/>
        <color rgb="FF000000"/>
        <rFont val="宋体"/>
        <charset val="134"/>
      </rPr>
      <t>功率</t>
    </r>
    <r>
      <rPr>
        <b/>
        <sz val="10.5"/>
        <color rgb="FF000000"/>
        <rFont val="Times New Roman"/>
        <charset val="134"/>
      </rPr>
      <t>kW</t>
    </r>
  </si>
  <si>
    <r>
      <rPr>
        <b/>
        <sz val="10.5"/>
        <color rgb="FF000000"/>
        <rFont val="宋体"/>
        <charset val="134"/>
      </rPr>
      <t>制冷量</t>
    </r>
    <r>
      <rPr>
        <b/>
        <sz val="10.5"/>
        <color rgb="FF000000"/>
        <rFont val="Times New Roman"/>
        <charset val="134"/>
      </rPr>
      <t>RT</t>
    </r>
  </si>
  <si>
    <r>
      <rPr>
        <b/>
        <sz val="10.5"/>
        <color rgb="FF000000"/>
        <rFont val="宋体"/>
        <charset val="134"/>
      </rPr>
      <t>流量</t>
    </r>
    <r>
      <rPr>
        <b/>
        <sz val="10.5"/>
        <color rgb="FF000000"/>
        <rFont val="Times New Roman"/>
        <charset val="134"/>
      </rPr>
      <t>/</t>
    </r>
    <r>
      <rPr>
        <b/>
        <sz val="10.5"/>
        <color rgb="FF000000"/>
        <rFont val="宋体"/>
        <charset val="134"/>
      </rPr>
      <t>风量</t>
    </r>
    <r>
      <rPr>
        <b/>
        <sz val="10.5"/>
        <color rgb="FF000000"/>
        <rFont val="Times New Roman"/>
        <charset val="134"/>
      </rPr>
      <t>m</t>
    </r>
    <r>
      <rPr>
        <b/>
        <vertAlign val="superscript"/>
        <sz val="10.5"/>
        <color rgb="FF000000"/>
        <rFont val="Times New Roman"/>
        <charset val="134"/>
      </rPr>
      <t>3</t>
    </r>
    <r>
      <rPr>
        <b/>
        <sz val="10.5"/>
        <color rgb="FF000000"/>
        <rFont val="Times New Roman"/>
        <charset val="134"/>
      </rPr>
      <t>/h</t>
    </r>
  </si>
  <si>
    <t>台数</t>
  </si>
  <si>
    <t>1区二级泵</t>
  </si>
  <si>
    <t>1月</t>
  </si>
  <si>
    <t>1区</t>
  </si>
  <si>
    <t>月份</t>
  </si>
  <si>
    <r>
      <rPr>
        <b/>
        <sz val="12"/>
        <color indexed="8"/>
        <rFont val="宋体"/>
        <charset val="134"/>
      </rPr>
      <t>月平均温度</t>
    </r>
    <r>
      <rPr>
        <b/>
        <sz val="12"/>
        <color indexed="8"/>
        <rFont val="Times New Roman"/>
        <charset val="134"/>
      </rPr>
      <t>(</t>
    </r>
    <r>
      <rPr>
        <b/>
        <sz val="12"/>
        <color indexed="8"/>
        <rFont val="宋体"/>
        <charset val="134"/>
      </rPr>
      <t>℃</t>
    </r>
    <r>
      <rPr>
        <b/>
        <sz val="12"/>
        <color indexed="8"/>
        <rFont val="Times New Roman"/>
        <charset val="134"/>
      </rPr>
      <t>)</t>
    </r>
  </si>
  <si>
    <t>制冷机组</t>
  </si>
  <si>
    <t>350H-B</t>
  </si>
  <si>
    <t>2月</t>
  </si>
  <si>
    <t>2区</t>
  </si>
  <si>
    <r>
      <rPr>
        <sz val="10.5"/>
        <color rgb="FF000000"/>
        <rFont val="宋体"/>
        <charset val="134"/>
      </rPr>
      <t>开利</t>
    </r>
    <r>
      <rPr>
        <sz val="10.5"/>
        <color rgb="FF000000"/>
        <rFont val="Times New Roman"/>
        <charset val="134"/>
      </rPr>
      <t>19XL4040425CM</t>
    </r>
  </si>
  <si>
    <t>3月</t>
  </si>
  <si>
    <t>3区</t>
  </si>
  <si>
    <t>冷冻水泵</t>
  </si>
  <si>
    <t>博山水泵</t>
  </si>
  <si>
    <t>二级水泵</t>
  </si>
  <si>
    <t>4月</t>
  </si>
  <si>
    <t>5月</t>
  </si>
  <si>
    <t>冷却水泵</t>
  </si>
  <si>
    <t>6月</t>
  </si>
  <si>
    <t>7月</t>
  </si>
  <si>
    <t>冷却塔</t>
  </si>
  <si>
    <t>8月</t>
  </si>
  <si>
    <t>冷机类型</t>
  </si>
  <si>
    <t>SCWE</t>
  </si>
  <si>
    <t>9月</t>
  </si>
  <si>
    <t>冷机类型型号</t>
  </si>
  <si>
    <t>10月</t>
  </si>
  <si>
    <t>冷机额定制冷量/kW</t>
  </si>
  <si>
    <t>11月</t>
  </si>
  <si>
    <t>冷机额定功率/kW</t>
  </si>
  <si>
    <t>12月</t>
  </si>
  <si>
    <t>冷机COP</t>
  </si>
  <si>
    <t>2区二级泵</t>
  </si>
  <si>
    <t>Variable</t>
  </si>
  <si>
    <t>Value</t>
  </si>
  <si>
    <t>a</t>
  </si>
  <si>
    <t>b</t>
  </si>
  <si>
    <t>c</t>
  </si>
  <si>
    <t>d</t>
  </si>
  <si>
    <t>Y = a*x1+b*x2+c*x3+d</t>
  </si>
  <si>
    <t>建筑能耗</t>
  </si>
  <si>
    <t>空调作息</t>
  </si>
  <si>
    <t>非空调月</t>
  </si>
  <si>
    <t>空调月</t>
  </si>
  <si>
    <t>3区二级泵</t>
  </si>
  <si>
    <t>1月巡检表</t>
  </si>
  <si>
    <t>2月巡检表</t>
  </si>
  <si>
    <t>3月巡检表</t>
  </si>
  <si>
    <t>机组1巡检表</t>
  </si>
  <si>
    <t>冷冻水温</t>
  </si>
  <si>
    <t>冷却水温</t>
  </si>
  <si>
    <t>电流比</t>
  </si>
  <si>
    <t>运行电流</t>
  </si>
  <si>
    <t>出水</t>
  </si>
  <si>
    <t>进水</t>
  </si>
  <si>
    <t>4月巡检表</t>
  </si>
  <si>
    <t>5月巡检表</t>
  </si>
  <si>
    <t>6月巡检表</t>
  </si>
  <si>
    <t>7月巡检表</t>
  </si>
  <si>
    <t>机组2巡检表</t>
  </si>
  <si>
    <t>8月巡检表</t>
  </si>
  <si>
    <t>9月巡检表</t>
  </si>
  <si>
    <t>10月巡检表</t>
  </si>
  <si>
    <t>11月巡检表</t>
  </si>
  <si>
    <t>12月巡检表</t>
  </si>
  <si>
    <t>机组1</t>
  </si>
  <si>
    <t>机组2</t>
  </si>
  <si>
    <t>kW</t>
  </si>
  <si>
    <t>逐月能耗</t>
  </si>
  <si>
    <t>月平均气温</t>
  </si>
  <si>
    <t>1#机组</t>
  </si>
  <si>
    <t>COP</t>
  </si>
  <si>
    <t>EER</t>
  </si>
  <si>
    <t>2#机组</t>
  </si>
  <si>
    <t>制冷机房</t>
  </si>
  <si>
    <t>末端</t>
  </si>
  <si>
    <t>系统</t>
  </si>
  <si>
    <t>制冷量</t>
  </si>
  <si>
    <t>冷水机组</t>
  </si>
  <si>
    <t>350EV</t>
  </si>
  <si>
    <t>Y = exp(a*x1+b*x2+c*x3+d)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</si>
</sst>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%"/>
    <numFmt numFmtId="178" formatCode="0_ "/>
    <numFmt numFmtId="179" formatCode="0.0_);[Red]\(0.0\)"/>
    <numFmt numFmtId="180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_);[Red]\(0\)"/>
  </numFmts>
  <fonts count="37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Times New Roman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0.5"/>
      <color rgb="FF000000"/>
      <name val="Times New Roman"/>
      <charset val="134"/>
    </font>
    <font>
      <b/>
      <vertAlign val="superscript"/>
      <sz val="10.5"/>
      <color rgb="FF000000"/>
      <name val="Times New Roman"/>
      <charset val="134"/>
    </font>
    <font>
      <b/>
      <sz val="12"/>
      <color indexed="8"/>
      <name val="Times New Roman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" fillId="0" borderId="0"/>
    <xf numFmtId="0" fontId="1" fillId="0" borderId="0"/>
    <xf numFmtId="0" fontId="14" fillId="4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25" fillId="33" borderId="29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8" fillId="0" borderId="0"/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3" fillId="35" borderId="29" applyNumberForma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5" borderId="26" applyNumberFormat="0" applyAlignment="0" applyProtection="0">
      <alignment vertical="center"/>
    </xf>
    <xf numFmtId="0" fontId="27" fillId="35" borderId="30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6" fillId="30" borderId="27" applyNumberFormat="0" applyFon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</cellStyleXfs>
  <cellXfs count="1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1" fillId="0" borderId="2" xfId="1" applyBorder="1" applyAlignment="1">
      <alignment horizontal="center"/>
    </xf>
    <xf numFmtId="180" fontId="1" fillId="2" borderId="1" xfId="1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/>
    <xf numFmtId="0" fontId="1" fillId="6" borderId="1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1" fillId="3" borderId="1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0" fontId="1" fillId="0" borderId="0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179" fontId="1" fillId="8" borderId="1" xfId="1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79" fontId="1" fillId="0" borderId="0" xfId="1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9" fontId="1" fillId="6" borderId="1" xfId="1" applyNumberForma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179" fontId="1" fillId="3" borderId="1" xfId="1" applyNumberFormat="1" applyFill="1" applyBorder="1" applyAlignment="1">
      <alignment horizontal="center"/>
    </xf>
    <xf numFmtId="179" fontId="1" fillId="4" borderId="1" xfId="1" applyNumberFormat="1" applyFill="1" applyBorder="1" applyAlignment="1">
      <alignment horizontal="center"/>
    </xf>
    <xf numFmtId="179" fontId="0" fillId="0" borderId="0" xfId="0" applyNumberFormat="1"/>
    <xf numFmtId="179" fontId="1" fillId="5" borderId="1" xfId="1" applyNumberFormat="1" applyFill="1" applyBorder="1" applyAlignment="1">
      <alignment horizontal="center"/>
    </xf>
    <xf numFmtId="0" fontId="2" fillId="0" borderId="1" xfId="0" applyFont="1" applyBorder="1"/>
    <xf numFmtId="181" fontId="3" fillId="0" borderId="0" xfId="0" applyNumberFormat="1" applyFont="1"/>
    <xf numFmtId="0" fontId="0" fillId="1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0" borderId="1" xfId="0" applyFill="1" applyBorder="1"/>
    <xf numFmtId="0" fontId="2" fillId="0" borderId="1" xfId="0" applyFont="1" applyFill="1" applyBorder="1"/>
    <xf numFmtId="178" fontId="0" fillId="0" borderId="0" xfId="0" applyNumberFormat="1"/>
    <xf numFmtId="179" fontId="0" fillId="0" borderId="0" xfId="0" applyNumberFormat="1" applyFill="1"/>
    <xf numFmtId="179" fontId="0" fillId="9" borderId="1" xfId="0" applyNumberFormat="1" applyFill="1" applyBorder="1"/>
    <xf numFmtId="0" fontId="2" fillId="3" borderId="1" xfId="0" applyFont="1" applyFill="1" applyBorder="1"/>
    <xf numFmtId="181" fontId="0" fillId="0" borderId="0" xfId="0" applyNumberFormat="1"/>
    <xf numFmtId="179" fontId="0" fillId="0" borderId="0" xfId="0" applyNumberFormat="1" applyFill="1" applyBorder="1"/>
    <xf numFmtId="179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8" borderId="1" xfId="0" applyFill="1" applyBorder="1"/>
    <xf numFmtId="180" fontId="1" fillId="8" borderId="1" xfId="1" applyNumberFormat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176" fontId="1" fillId="6" borderId="1" xfId="1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1" fontId="0" fillId="0" borderId="0" xfId="0" applyNumberFormat="1"/>
    <xf numFmtId="0" fontId="6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1" xfId="0" applyNumberFormat="1" applyFill="1" applyBorder="1"/>
    <xf numFmtId="179" fontId="0" fillId="12" borderId="1" xfId="0" applyNumberFormat="1" applyFill="1" applyBorder="1"/>
    <xf numFmtId="179" fontId="0" fillId="13" borderId="1" xfId="0" applyNumberFormat="1" applyFill="1" applyBorder="1"/>
    <xf numFmtId="179" fontId="0" fillId="2" borderId="1" xfId="0" applyNumberFormat="1" applyFill="1" applyBorder="1"/>
    <xf numFmtId="179" fontId="0" fillId="14" borderId="1" xfId="0" applyNumberFormat="1" applyFill="1" applyBorder="1"/>
    <xf numFmtId="179" fontId="0" fillId="15" borderId="1" xfId="0" applyNumberFormat="1" applyFill="1" applyBorder="1"/>
    <xf numFmtId="179" fontId="0" fillId="16" borderId="1" xfId="0" applyNumberFormat="1" applyFill="1" applyBorder="1"/>
    <xf numFmtId="179" fontId="0" fillId="17" borderId="1" xfId="0" applyNumberFormat="1" applyFill="1" applyBorder="1"/>
    <xf numFmtId="179" fontId="0" fillId="13" borderId="0" xfId="0" applyNumberFormat="1" applyFill="1" applyBorder="1"/>
    <xf numFmtId="179" fontId="0" fillId="15" borderId="0" xfId="0" applyNumberFormat="1" applyFill="1" applyBorder="1"/>
    <xf numFmtId="179" fontId="0" fillId="2" borderId="0" xfId="0" applyNumberFormat="1" applyFill="1" applyBorder="1"/>
    <xf numFmtId="179" fontId="0" fillId="14" borderId="0" xfId="0" applyNumberFormat="1" applyFill="1" applyBorder="1"/>
    <xf numFmtId="179" fontId="0" fillId="9" borderId="0" xfId="0" applyNumberFormat="1" applyFill="1" applyBorder="1"/>
    <xf numFmtId="0" fontId="2" fillId="0" borderId="0" xfId="0" applyFont="1"/>
    <xf numFmtId="0" fontId="1" fillId="0" borderId="1" xfId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81" fontId="8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81" fontId="9" fillId="0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81" fontId="10" fillId="18" borderId="15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right" vertical="center"/>
    </xf>
    <xf numFmtId="0" fontId="0" fillId="7" borderId="0" xfId="0" applyFill="1" applyAlignment="1">
      <alignment wrapText="1"/>
    </xf>
    <xf numFmtId="0" fontId="12" fillId="0" borderId="16" xfId="15" applyFont="1" applyFill="1" applyBorder="1" applyAlignment="1">
      <alignment horizontal="center"/>
    </xf>
    <xf numFmtId="180" fontId="12" fillId="0" borderId="17" xfId="15" applyNumberFormat="1" applyFont="1" applyFill="1" applyBorder="1" applyAlignment="1">
      <alignment horizontal="center" wrapText="1"/>
    </xf>
    <xf numFmtId="0" fontId="12" fillId="0" borderId="18" xfId="15" applyFont="1" applyFill="1" applyBorder="1" applyAlignment="1">
      <alignment horizontal="right" wrapText="1"/>
    </xf>
    <xf numFmtId="180" fontId="1" fillId="19" borderId="19" xfId="2" applyNumberFormat="1" applyFont="1" applyFill="1" applyBorder="1"/>
    <xf numFmtId="0" fontId="12" fillId="0" borderId="20" xfId="15" applyFont="1" applyFill="1" applyBorder="1" applyAlignment="1">
      <alignment horizontal="right" wrapText="1"/>
    </xf>
    <xf numFmtId="180" fontId="1" fillId="19" borderId="21" xfId="2" applyNumberFormat="1" applyFont="1" applyFill="1" applyBorder="1"/>
    <xf numFmtId="0" fontId="12" fillId="0" borderId="22" xfId="15" applyFont="1" applyFill="1" applyBorder="1" applyAlignment="1">
      <alignment horizontal="right" wrapText="1"/>
    </xf>
    <xf numFmtId="180" fontId="1" fillId="19" borderId="23" xfId="2" applyNumberFormat="1" applyFont="1" applyFill="1" applyBorder="1"/>
  </cellXfs>
  <cellStyles count="52">
    <cellStyle name="常规" xfId="0" builtinId="0"/>
    <cellStyle name="常规_Result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常规_Sheet2" xfId="15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系统能耗对比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"simulation"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'计算验证-逐月'!$N$34:$N$45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'计算验证-逐月'!$O$34:$O$45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41019.445844571</c:v>
                </c:pt>
                <c:pt idx="3">
                  <c:v>114187.439441978</c:v>
                </c:pt>
                <c:pt idx="4">
                  <c:v>156765.616237559</c:v>
                </c:pt>
                <c:pt idx="5">
                  <c:v>208668.267608545</c:v>
                </c:pt>
                <c:pt idx="6">
                  <c:v>269757.328578595</c:v>
                </c:pt>
                <c:pt idx="7">
                  <c:v>256378.855849695</c:v>
                </c:pt>
                <c:pt idx="8">
                  <c:v>185505.183583213</c:v>
                </c:pt>
                <c:pt idx="9">
                  <c:v>140660.932280913</c:v>
                </c:pt>
                <c:pt idx="10">
                  <c:v>56600.8678621652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TRUE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'计算验证-逐月'!$N$34:$N$45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'计算验证-逐月'!$S$34:$S$45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41032.3333333333</c:v>
                </c:pt>
                <c:pt idx="3">
                  <c:v>114187.333333333</c:v>
                </c:pt>
                <c:pt idx="4">
                  <c:v>156771.333333333</c:v>
                </c:pt>
                <c:pt idx="5">
                  <c:v>222931.333333333</c:v>
                </c:pt>
                <c:pt idx="6">
                  <c:v>269757.333333333</c:v>
                </c:pt>
                <c:pt idx="7">
                  <c:v>242115.333333333</c:v>
                </c:pt>
                <c:pt idx="8">
                  <c:v>185505.333333333</c:v>
                </c:pt>
                <c:pt idx="9">
                  <c:v>140661.333333333</c:v>
                </c:pt>
                <c:pt idx="10">
                  <c:v>56599.3333333333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197151"/>
        <c:axId val="1688182591"/>
      </c:barChart>
      <c:catAx>
        <c:axId val="16881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82591"/>
        <c:crosses val="autoZero"/>
        <c:auto val="1"/>
        <c:lblAlgn val="ctr"/>
        <c:lblOffset val="100"/>
        <c:noMultiLvlLbl val="0"/>
      </c:catAx>
      <c:valAx>
        <c:axId val="16881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'计算验证-逐月'!$AP$16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'计算验证-逐月'!$AP$17:$AP$28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75.1714903261047</c:v>
                </c:pt>
                <c:pt idx="3">
                  <c:v>74.6058903159431</c:v>
                </c:pt>
                <c:pt idx="4">
                  <c:v>108.754729822314</c:v>
                </c:pt>
                <c:pt idx="5">
                  <c:v>127.784783471256</c:v>
                </c:pt>
                <c:pt idx="6">
                  <c:v>129.66861684488</c:v>
                </c:pt>
                <c:pt idx="7">
                  <c:v>122.403167622657</c:v>
                </c:pt>
                <c:pt idx="8">
                  <c:v>132.887180128428</c:v>
                </c:pt>
                <c:pt idx="9">
                  <c:v>115.1561706213</c:v>
                </c:pt>
                <c:pt idx="10">
                  <c:v>114.987854404826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改造前制冷机房能耗累计图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'计算验证-逐月'!$AH$17:$AH$28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19556.0587540239</c:v>
                </c:pt>
                <c:pt idx="3">
                  <c:v>53743.1747760806</c:v>
                </c:pt>
                <c:pt idx="4">
                  <c:v>69405.3384021305</c:v>
                </c:pt>
                <c:pt idx="5">
                  <c:v>105704.405488127</c:v>
                </c:pt>
                <c:pt idx="6">
                  <c:v>107885.650421224</c:v>
                </c:pt>
                <c:pt idx="7">
                  <c:v>103682.450392717</c:v>
                </c:pt>
                <c:pt idx="8">
                  <c:v>89691.207843666</c:v>
                </c:pt>
                <c:pt idx="9">
                  <c:v>67089.6461643426</c:v>
                </c:pt>
                <c:pt idx="10">
                  <c:v>26948.2319406866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"冷冻水泵"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'计算验证-逐月'!$AI$17:$AI$28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5549.61364134231</c:v>
                </c:pt>
                <c:pt idx="3">
                  <c:v>15577.1267394928</c:v>
                </c:pt>
                <c:pt idx="4">
                  <c:v>13917.1184523186</c:v>
                </c:pt>
                <c:pt idx="5">
                  <c:v>17775.2933091372</c:v>
                </c:pt>
                <c:pt idx="6">
                  <c:v>18357.2984926493</c:v>
                </c:pt>
                <c:pt idx="7">
                  <c:v>18555.5462431716</c:v>
                </c:pt>
                <c:pt idx="8">
                  <c:v>15016.2212483943</c:v>
                </c:pt>
                <c:pt idx="9">
                  <c:v>12861.6280171128</c:v>
                </c:pt>
                <c:pt idx="10">
                  <c:v>5503.92406597227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"冷却水泵"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'计算验证-逐月'!$AJ$17:$AJ$28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7567.65496546679</c:v>
                </c:pt>
                <c:pt idx="3">
                  <c:v>21241.5364629447</c:v>
                </c:pt>
                <c:pt idx="4">
                  <c:v>18977.8887986163</c:v>
                </c:pt>
                <c:pt idx="5">
                  <c:v>24239.0363306417</c:v>
                </c:pt>
                <c:pt idx="6">
                  <c:v>25032.6797627035</c:v>
                </c:pt>
                <c:pt idx="7">
                  <c:v>25303.0176043249</c:v>
                </c:pt>
                <c:pt idx="8">
                  <c:v>20476.6653387195</c:v>
                </c:pt>
                <c:pt idx="9">
                  <c:v>17538.5836596993</c:v>
                </c:pt>
                <c:pt idx="10">
                  <c:v>7505.3509990531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"冷却塔"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'计算验证-逐月'!$AK$17:$AK$28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1264.05457588543</c:v>
                </c:pt>
                <c:pt idx="3">
                  <c:v>3548.05570382744</c:v>
                </c:pt>
                <c:pt idx="4">
                  <c:v>3169.94990997929</c:v>
                </c:pt>
                <c:pt idx="5">
                  <c:v>4048.73965959294</c:v>
                </c:pt>
                <c:pt idx="6">
                  <c:v>4181.30498088429</c:v>
                </c:pt>
                <c:pt idx="7">
                  <c:v>4226.4605524974</c:v>
                </c:pt>
                <c:pt idx="8">
                  <c:v>3420.29633200731</c:v>
                </c:pt>
                <c:pt idx="9">
                  <c:v>2929.5372253041</c:v>
                </c:pt>
                <c:pt idx="10">
                  <c:v>1253.64770424548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344464"/>
        <c:axId val="354347792"/>
      </c:barChart>
      <c:catAx>
        <c:axId val="3543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47792"/>
        <c:crosses val="autoZero"/>
        <c:auto val="1"/>
        <c:lblAlgn val="ctr"/>
        <c:lblOffset val="100"/>
        <c:noMultiLvlLbl val="0"/>
      </c:catAx>
      <c:valAx>
        <c:axId val="354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改造前空调系统</a:t>
            </a:r>
            <a:r>
              <a:rPr lang="zh-CN" altLang="zh-CN" sz="1400" b="0" i="0" baseline="0">
                <a:effectLst/>
              </a:rPr>
              <a:t>能耗累计图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'计算验证-逐月'!$AH$17:$AH$28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19556.0587540239</c:v>
                </c:pt>
                <c:pt idx="3">
                  <c:v>53743.1747760806</c:v>
                </c:pt>
                <c:pt idx="4">
                  <c:v>69405.3384021305</c:v>
                </c:pt>
                <c:pt idx="5">
                  <c:v>105704.405488127</c:v>
                </c:pt>
                <c:pt idx="6">
                  <c:v>107885.650421224</c:v>
                </c:pt>
                <c:pt idx="7">
                  <c:v>103682.450392717</c:v>
                </c:pt>
                <c:pt idx="8">
                  <c:v>89691.207843666</c:v>
                </c:pt>
                <c:pt idx="9">
                  <c:v>67089.6461643426</c:v>
                </c:pt>
                <c:pt idx="10">
                  <c:v>26948.2319406866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"冷冻水泵"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'计算验证-逐月'!$AI$17:$AI$28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5549.61364134231</c:v>
                </c:pt>
                <c:pt idx="3">
                  <c:v>15577.1267394928</c:v>
                </c:pt>
                <c:pt idx="4">
                  <c:v>13917.1184523186</c:v>
                </c:pt>
                <c:pt idx="5">
                  <c:v>17775.2933091372</c:v>
                </c:pt>
                <c:pt idx="6">
                  <c:v>18357.2984926493</c:v>
                </c:pt>
                <c:pt idx="7">
                  <c:v>18555.5462431716</c:v>
                </c:pt>
                <c:pt idx="8">
                  <c:v>15016.2212483943</c:v>
                </c:pt>
                <c:pt idx="9">
                  <c:v>12861.6280171128</c:v>
                </c:pt>
                <c:pt idx="10">
                  <c:v>5503.92406597227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"冷却水泵"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'计算验证-逐月'!$AJ$17:$AJ$28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7567.65496546679</c:v>
                </c:pt>
                <c:pt idx="3">
                  <c:v>21241.5364629447</c:v>
                </c:pt>
                <c:pt idx="4">
                  <c:v>18977.8887986163</c:v>
                </c:pt>
                <c:pt idx="5">
                  <c:v>24239.0363306417</c:v>
                </c:pt>
                <c:pt idx="6">
                  <c:v>25032.6797627035</c:v>
                </c:pt>
                <c:pt idx="7">
                  <c:v>25303.0176043249</c:v>
                </c:pt>
                <c:pt idx="8">
                  <c:v>20476.6653387195</c:v>
                </c:pt>
                <c:pt idx="9">
                  <c:v>17538.5836596993</c:v>
                </c:pt>
                <c:pt idx="10">
                  <c:v>7505.3509990531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"冷却塔"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'计算验证-逐月'!$AK$17:$AK$28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1264.05457588543</c:v>
                </c:pt>
                <c:pt idx="3">
                  <c:v>3548.05570382744</c:v>
                </c:pt>
                <c:pt idx="4">
                  <c:v>3169.94990997929</c:v>
                </c:pt>
                <c:pt idx="5">
                  <c:v>4048.73965959294</c:v>
                </c:pt>
                <c:pt idx="6">
                  <c:v>4181.30498088429</c:v>
                </c:pt>
                <c:pt idx="7">
                  <c:v>4226.4605524974</c:v>
                </c:pt>
                <c:pt idx="8">
                  <c:v>3420.29633200731</c:v>
                </c:pt>
                <c:pt idx="9">
                  <c:v>2929.5372253041</c:v>
                </c:pt>
                <c:pt idx="10">
                  <c:v>1253.64770424548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"二级泵"</c:f>
              <c:strCache>
                <c:ptCount val="1"/>
                <c:pt idx="0">
                  <c:v>二级泵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'计算验证-逐月'!$H$34:$H$45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3308.82352941176</c:v>
                </c:pt>
                <c:pt idx="3">
                  <c:v>9529.41176470588</c:v>
                </c:pt>
                <c:pt idx="4">
                  <c:v>37528.2352941176</c:v>
                </c:pt>
                <c:pt idx="5">
                  <c:v>36317.6470588235</c:v>
                </c:pt>
                <c:pt idx="6">
                  <c:v>84028.2352941177</c:v>
                </c:pt>
                <c:pt idx="7">
                  <c:v>84028.2352941177</c:v>
                </c:pt>
                <c:pt idx="8">
                  <c:v>36317.6470588235</c:v>
                </c:pt>
                <c:pt idx="9">
                  <c:v>37528.2352941176</c:v>
                </c:pt>
                <c:pt idx="10">
                  <c:v>9529.41176470588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"末端"</c:f>
              <c:strCache>
                <c:ptCount val="1"/>
                <c:pt idx="0">
                  <c:v>末端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'计算验证-逐月'!$L$34:$L$45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c:formatCode="0.0_);[Red]\(0.0\)">
                  <c:v>3773.24037844081</c:v>
                </c:pt>
                <c:pt idx="3" c:formatCode="0.0_);[Red]\(0.0\)">
                  <c:v>10548.1339949263</c:v>
                </c:pt>
                <c:pt idx="4" c:formatCode="0.0_);[Red]\(0.0\)">
                  <c:v>13767.0853803969</c:v>
                </c:pt>
                <c:pt idx="5" c:formatCode="0.0_);[Red]\(0.0\)">
                  <c:v>20583.1457622223</c:v>
                </c:pt>
                <c:pt idx="6">
                  <c:v>30272.1596270162</c:v>
                </c:pt>
                <c:pt idx="7" c:formatCode="0.0_);[Red]\(0.0\)">
                  <c:v>20583.1457628668</c:v>
                </c:pt>
                <c:pt idx="8" c:formatCode="0.0_);[Red]\(0.0\)">
                  <c:v>20583.1457616022</c:v>
                </c:pt>
                <c:pt idx="9" c:formatCode="0.0_);[Red]\(0.0\)">
                  <c:v>2713.30192033665</c:v>
                </c:pt>
                <c:pt idx="10" c:formatCode="0.0_);[Red]\(0.0\)">
                  <c:v>5860.30138750186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002288"/>
        <c:axId val="273019760"/>
      </c:barChart>
      <c:catAx>
        <c:axId val="2730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019760"/>
        <c:crosses val="autoZero"/>
        <c:auto val="1"/>
        <c:lblAlgn val="ctr"/>
        <c:lblOffset val="100"/>
        <c:noMultiLvlLbl val="0"/>
      </c:catAx>
      <c:valAx>
        <c:axId val="273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0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"制冷机房"</c:f>
              <c:strCache>
                <c:ptCount val="1"/>
                <c:pt idx="0">
                  <c:v>制冷机房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'计算验证-逐月'!$AM$17:$AM$28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2.22364847440301</c:v>
                </c:pt>
                <c:pt idx="3">
                  <c:v>2.24166314129097</c:v>
                </c:pt>
                <c:pt idx="4">
                  <c:v>2.61060904530558</c:v>
                </c:pt>
                <c:pt idx="5">
                  <c:v>2.71245809301924</c:v>
                </c:pt>
                <c:pt idx="6">
                  <c:v>2.79368937003221</c:v>
                </c:pt>
                <c:pt idx="7">
                  <c:v>2.72554913119657</c:v>
                </c:pt>
                <c:pt idx="8">
                  <c:v>2.83677971456908</c:v>
                </c:pt>
                <c:pt idx="9">
                  <c:v>2.69135899708778</c:v>
                </c:pt>
                <c:pt idx="10">
                  <c:v>2.84403648902654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'计算验证-逐月'!$AL$17:$AL$28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3.85889654546514</c:v>
                </c:pt>
                <c:pt idx="3">
                  <c:v>3.92538551690509</c:v>
                </c:pt>
                <c:pt idx="4">
                  <c:v>3.96715460146053</c:v>
                </c:pt>
                <c:pt idx="5">
                  <c:v>3.89447264135727</c:v>
                </c:pt>
                <c:pt idx="6">
                  <c:v>4.0255435394883</c:v>
                </c:pt>
                <c:pt idx="7">
                  <c:v>3.98958268731491</c:v>
                </c:pt>
                <c:pt idx="8">
                  <c:v>4.06753722791072</c:v>
                </c:pt>
                <c:pt idx="9">
                  <c:v>4.02841060947299</c:v>
                </c:pt>
                <c:pt idx="10">
                  <c:v>4.34930306403808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COP</a:t>
                </a:r>
                <a:endParaRPr lang="zh-CN" altLang="en-US"/>
              </a:p>
            </c:rich>
          </c:tx>
          <c:layout/>
          <c:overlay val="0"/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空调系统改造前后逐月能耗对比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"改造后"</c:f>
              <c:strCache>
                <c:ptCount val="1"/>
                <c:pt idx="0">
                  <c:v>改造后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'计算验证-逐月'!$N$34:$N$45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'计算验证-逐月-改造后'!$O$34:$O$45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31913.9382265537</c:v>
                </c:pt>
                <c:pt idx="3">
                  <c:v>89610.6324573282</c:v>
                </c:pt>
                <c:pt idx="4">
                  <c:v>125183.620507877</c:v>
                </c:pt>
                <c:pt idx="5">
                  <c:v>164133.176671223</c:v>
                </c:pt>
                <c:pt idx="6">
                  <c:v>223608.690279626</c:v>
                </c:pt>
                <c:pt idx="7">
                  <c:v>210916.186217226</c:v>
                </c:pt>
                <c:pt idx="8">
                  <c:v>147438.149423667</c:v>
                </c:pt>
                <c:pt idx="9">
                  <c:v>110240.062704698</c:v>
                </c:pt>
                <c:pt idx="10">
                  <c:v>44245.0961591347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"改造前"</c:f>
              <c:strCache>
                <c:ptCount val="1"/>
                <c:pt idx="0">
                  <c:v>改造前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'计算验证-逐月'!$N$34:$N$45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'计算验证-逐月'!$S$34:$S$45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41032.3333333333</c:v>
                </c:pt>
                <c:pt idx="3">
                  <c:v>114187.333333333</c:v>
                </c:pt>
                <c:pt idx="4">
                  <c:v>156771.333333333</c:v>
                </c:pt>
                <c:pt idx="5">
                  <c:v>222931.333333333</c:v>
                </c:pt>
                <c:pt idx="6">
                  <c:v>269757.333333333</c:v>
                </c:pt>
                <c:pt idx="7">
                  <c:v>242115.333333333</c:v>
                </c:pt>
                <c:pt idx="8">
                  <c:v>185505.333333333</c:v>
                </c:pt>
                <c:pt idx="9">
                  <c:v>140661.333333333</c:v>
                </c:pt>
                <c:pt idx="10">
                  <c:v>56599.3333333333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197151"/>
        <c:axId val="1688182591"/>
      </c:barChart>
      <c:catAx>
        <c:axId val="16881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82591"/>
        <c:crosses val="autoZero"/>
        <c:auto val="1"/>
        <c:lblAlgn val="ctr"/>
        <c:lblOffset val="100"/>
        <c:noMultiLvlLbl val="0"/>
      </c:catAx>
      <c:valAx>
        <c:axId val="16881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空调系统能耗占比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'计算验证-逐月-改造后'!$AF$32:$AH$32</c:f>
              <c:strCache>
                <c:ptCount val="3"/>
                <c:pt idx="0">
                  <c:v>制冷机房</c:v>
                </c:pt>
                <c:pt idx="1">
                  <c:v>二级泵</c:v>
                </c:pt>
                <c:pt idx="2">
                  <c:v>末端</c:v>
                </c:pt>
              </c:strCache>
            </c:strRef>
          </c:cat>
          <c:val>
            <c:numRef>
              <c:f>'计算验证-逐月-改造后'!$AF$34:$AH$34</c:f>
              <c:numCache>
                <c:formatCode>0_);[Red]\(0\)</c:formatCode>
                <c:ptCount val="3"/>
                <c:pt idx="0">
                  <c:v>680490.010319081</c:v>
                </c:pt>
                <c:pt idx="1">
                  <c:v>338115.882352941</c:v>
                </c:pt>
                <c:pt idx="2">
                  <c:v>128683.65997531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"制冷机房"</c:f>
              <c:strCache>
                <c:ptCount val="1"/>
                <c:pt idx="0">
                  <c:v>制冷机房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'计算验证-逐月-改造后'!$AM$17:$AM$28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3.03902986139</c:v>
                </c:pt>
                <c:pt idx="3">
                  <c:v>3.03398985889571</c:v>
                </c:pt>
                <c:pt idx="4">
                  <c:v>3.72645883352177</c:v>
                </c:pt>
                <c:pt idx="5">
                  <c:v>3.83897942453292</c:v>
                </c:pt>
                <c:pt idx="6">
                  <c:v>3.97315118337825</c:v>
                </c:pt>
                <c:pt idx="7">
                  <c:v>3.89116661699011</c:v>
                </c:pt>
                <c:pt idx="8">
                  <c:v>4.02952262588291</c:v>
                </c:pt>
                <c:pt idx="9">
                  <c:v>3.8610047926209</c:v>
                </c:pt>
                <c:pt idx="10">
                  <c:v>4.06184273214813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EER</a:t>
                </a:r>
                <a:endParaRPr lang="zh-CN" altLang="en-US"/>
              </a:p>
            </c:rich>
          </c:tx>
          <c:layout/>
          <c:overlay val="0"/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'计算验证-逐月-改造后'!$AN$16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'计算验证-逐月-改造后'!$AN$17:$AN$28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13.5982092530973</c:v>
                </c:pt>
                <c:pt idx="3">
                  <c:v>13.5431060828228</c:v>
                </c:pt>
                <c:pt idx="4">
                  <c:v>19.7843906086798</c:v>
                </c:pt>
                <c:pt idx="5">
                  <c:v>23.1592755227748</c:v>
                </c:pt>
                <c:pt idx="6">
                  <c:v>23.6580770983571</c:v>
                </c:pt>
                <c:pt idx="7">
                  <c:v>22.2925104787682</c:v>
                </c:pt>
                <c:pt idx="8">
                  <c:v>24.2952152133081</c:v>
                </c:pt>
                <c:pt idx="9">
                  <c:v>21.0132529128218</c:v>
                </c:pt>
                <c:pt idx="10">
                  <c:v>21.2949935982325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'计算验证-逐月'!$AG$4</c:f>
              <c:strCache>
                <c:ptCount val="1"/>
                <c:pt idx="0">
                  <c:v>逐月能耗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'计算验证-逐月'!$AF$5:$AF$16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'计算验证-逐月'!$AG$5:$AG$16</c:f>
              <c:numCache>
                <c:formatCode>General</c:formatCode>
                <c:ptCount val="12"/>
                <c:pt idx="0">
                  <c:v>227590</c:v>
                </c:pt>
                <c:pt idx="1">
                  <c:v>178154</c:v>
                </c:pt>
                <c:pt idx="2">
                  <c:v>247109</c:v>
                </c:pt>
                <c:pt idx="3">
                  <c:v>320264</c:v>
                </c:pt>
                <c:pt idx="4">
                  <c:v>362848</c:v>
                </c:pt>
                <c:pt idx="5">
                  <c:v>429008</c:v>
                </c:pt>
                <c:pt idx="6">
                  <c:v>475834</c:v>
                </c:pt>
                <c:pt idx="7">
                  <c:v>448192</c:v>
                </c:pt>
                <c:pt idx="8">
                  <c:v>391582</c:v>
                </c:pt>
                <c:pt idx="9">
                  <c:v>346738</c:v>
                </c:pt>
                <c:pt idx="10">
                  <c:v>262676</c:v>
                </c:pt>
                <c:pt idx="11">
                  <c:v>212486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46416"/>
        <c:axId val="1001443920"/>
      </c:barChart>
      <c:lineChart>
        <c:grouping val="standard"/>
        <c:varyColors val="0"/>
        <c:ser>
          <c:idx val="1"/>
          <c:order val="1"/>
          <c:tx>
            <c:strRef>
              <c:f>'计算验证-逐月'!$AH$4</c:f>
              <c:strCache>
                <c:ptCount val="1"/>
                <c:pt idx="0">
                  <c:v>月平均气温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'计算验证-逐月'!$AF$5:$AF$16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'计算验证-逐月'!$AH$5:$AH$16</c:f>
              <c:numCache>
                <c:formatCode>General</c:formatCode>
                <c:ptCount val="12"/>
                <c:pt idx="0">
                  <c:v>13.9196102369216</c:v>
                </c:pt>
                <c:pt idx="1">
                  <c:v>14.1757291817949</c:v>
                </c:pt>
                <c:pt idx="2">
                  <c:v>18.3332123551317</c:v>
                </c:pt>
                <c:pt idx="3">
                  <c:v>22.3601528141234</c:v>
                </c:pt>
                <c:pt idx="4">
                  <c:v>26.0772311841288</c:v>
                </c:pt>
                <c:pt idx="5">
                  <c:v>27.1766666332881</c:v>
                </c:pt>
                <c:pt idx="6">
                  <c:v>28.8106989219625</c:v>
                </c:pt>
                <c:pt idx="7">
                  <c:v>28.0266935671529</c:v>
                </c:pt>
                <c:pt idx="8">
                  <c:v>27.4007221990161</c:v>
                </c:pt>
                <c:pt idx="9">
                  <c:v>24.3491800869665</c:v>
                </c:pt>
                <c:pt idx="10">
                  <c:v>20.1559305349986</c:v>
                </c:pt>
                <c:pt idx="11">
                  <c:v>15.4530376240771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1558544"/>
        <c:axId val="1091559792"/>
      </c:lineChart>
      <c:catAx>
        <c:axId val="1001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443920"/>
        <c:crosses val="autoZero"/>
        <c:auto val="1"/>
        <c:lblAlgn val="ctr"/>
        <c:lblOffset val="100"/>
        <c:noMultiLvlLbl val="0"/>
      </c:catAx>
      <c:valAx>
        <c:axId val="1001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逐月能耗</a:t>
                </a:r>
                <a:r>
                  <a:rPr lang="en-US" altLang="zh-CN"/>
                  <a:t>/kWh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446416"/>
        <c:crosses val="autoZero"/>
        <c:crossBetween val="between"/>
      </c:valAx>
      <c:catAx>
        <c:axId val="109155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559792"/>
        <c:crosses val="autoZero"/>
        <c:auto val="1"/>
        <c:lblAlgn val="ctr"/>
        <c:lblOffset val="100"/>
        <c:noMultiLvlLbl val="0"/>
      </c:catAx>
      <c:valAx>
        <c:axId val="1091559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月平均温度</a:t>
                </a:r>
                <a:r>
                  <a:rPr lang="en-US" altLang="zh-CN"/>
                  <a:t>/</a:t>
                </a:r>
                <a:r>
                  <a:rPr lang="zh-CN" altLang="en-US"/>
                  <a:t>℃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5585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制冷机房能耗占比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'计算验证-逐月-改造后'!$AL$32:$AO$32</c:f>
              <c:strCache>
                <c:ptCount val="4"/>
                <c:pt idx="0">
                  <c:v>冷水机组</c:v>
                </c:pt>
                <c:pt idx="1">
                  <c:v>冷冻水泵</c:v>
                </c:pt>
                <c:pt idx="2">
                  <c:v>冷却水泵</c:v>
                </c:pt>
                <c:pt idx="3">
                  <c:v>冷却塔</c:v>
                </c:pt>
              </c:strCache>
            </c:strRef>
          </c:cat>
          <c:val>
            <c:numRef>
              <c:f>'计算验证-逐月-改造后'!$AL$34:$AO$34</c:f>
              <c:numCache>
                <c:formatCode>0.0_);[Red]\(0.0\)</c:formatCode>
                <c:ptCount val="4"/>
                <c:pt idx="0">
                  <c:v>361451.779543096</c:v>
                </c:pt>
                <c:pt idx="1">
                  <c:v>123113.770209591</c:v>
                </c:pt>
                <c:pt idx="2">
                  <c:v>167882.41392217</c:v>
                </c:pt>
                <c:pt idx="3">
                  <c:v>28042.0466442237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空调系统能耗占比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'计算验证-逐月'!$AF$32:$AH$32</c:f>
              <c:strCache>
                <c:ptCount val="3"/>
                <c:pt idx="0">
                  <c:v>制冷机房</c:v>
                </c:pt>
                <c:pt idx="1">
                  <c:v>二级泵</c:v>
                </c:pt>
                <c:pt idx="2">
                  <c:v>末端</c:v>
                </c:pt>
              </c:strCache>
            </c:strRef>
          </c:cat>
          <c:val>
            <c:numRef>
              <c:f>'计算验证-逐月'!$AF$34:$AH$34</c:f>
              <c:numCache>
                <c:formatCode>0_);[Red]\(0\)</c:formatCode>
                <c:ptCount val="3"/>
                <c:pt idx="0">
                  <c:v>962744.394958983</c:v>
                </c:pt>
                <c:pt idx="1">
                  <c:v>338115.882352941</c:v>
                </c:pt>
                <c:pt idx="2">
                  <c:v>128683.65997531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'计算验证-逐月-改造后'!$AL$17:$AL$28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7.22113184144021</c:v>
                </c:pt>
                <c:pt idx="3">
                  <c:v>7.23308028641487</c:v>
                </c:pt>
                <c:pt idx="4">
                  <c:v>7.27967673276291</c:v>
                </c:pt>
                <c:pt idx="5">
                  <c:v>6.7298925657003</c:v>
                </c:pt>
                <c:pt idx="6">
                  <c:v>7.03465179358909</c:v>
                </c:pt>
                <c:pt idx="7">
                  <c:v>7.10496851179503</c:v>
                </c:pt>
                <c:pt idx="8">
                  <c:v>7.06688942185649</c:v>
                </c:pt>
                <c:pt idx="9">
                  <c:v>7.37042976453525</c:v>
                </c:pt>
                <c:pt idx="10">
                  <c:v>8.03195800030926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COP</a:t>
                </a:r>
                <a:endParaRPr lang="zh-CN" altLang="en-US"/>
              </a:p>
            </c:rich>
          </c:tx>
          <c:layout/>
          <c:overlay val="0"/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能效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'计算验证-逐月'!$AL$17:$AL$28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3.85889654546514</c:v>
                </c:pt>
                <c:pt idx="3">
                  <c:v>3.92538551690509</c:v>
                </c:pt>
                <c:pt idx="4">
                  <c:v>3.96715460146053</c:v>
                </c:pt>
                <c:pt idx="5">
                  <c:v>3.89447264135727</c:v>
                </c:pt>
                <c:pt idx="6">
                  <c:v>4.0255435394883</c:v>
                </c:pt>
                <c:pt idx="7">
                  <c:v>3.98958268731491</c:v>
                </c:pt>
                <c:pt idx="8">
                  <c:v>4.06753722791072</c:v>
                </c:pt>
                <c:pt idx="9">
                  <c:v>4.02841060947299</c:v>
                </c:pt>
                <c:pt idx="10">
                  <c:v>4.34930306403808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"制冷机房"</c:f>
              <c:strCache>
                <c:ptCount val="1"/>
                <c:pt idx="0">
                  <c:v>制冷机房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'计算验证-逐月'!$AM$17:$AM$28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2.22364847440301</c:v>
                </c:pt>
                <c:pt idx="3">
                  <c:v>2.24166314129097</c:v>
                </c:pt>
                <c:pt idx="4">
                  <c:v>2.61060904530558</c:v>
                </c:pt>
                <c:pt idx="5">
                  <c:v>2.71245809301924</c:v>
                </c:pt>
                <c:pt idx="6">
                  <c:v>2.79368937003221</c:v>
                </c:pt>
                <c:pt idx="7">
                  <c:v>2.72554913119657</c:v>
                </c:pt>
                <c:pt idx="8">
                  <c:v>2.83677971456908</c:v>
                </c:pt>
                <c:pt idx="9">
                  <c:v>2.69135899708778</c:v>
                </c:pt>
                <c:pt idx="10">
                  <c:v>2.84403648902654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'计算验证-逐月-改造后'!$AO$16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'计算验证-逐月-改造后'!$AO$17:$AO$28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11.3529698561678</c:v>
                </c:pt>
                <c:pt idx="3">
                  <c:v>11.3046929589512</c:v>
                </c:pt>
                <c:pt idx="4">
                  <c:v>16.5015747327605</c:v>
                </c:pt>
                <c:pt idx="5">
                  <c:v>19.5070556166262</c:v>
                </c:pt>
                <c:pt idx="6">
                  <c:v>19.8155131564442</c:v>
                </c:pt>
                <c:pt idx="7">
                  <c:v>18.6487436875815</c:v>
                </c:pt>
                <c:pt idx="8">
                  <c:v>20.3376132644531</c:v>
                </c:pt>
                <c:pt idx="9">
                  <c:v>17.5004678221329</c:v>
                </c:pt>
                <c:pt idx="10">
                  <c:v>17.5606028291444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'计算验证-逐月-改造后'!$AP$16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'计算验证-逐月-改造后'!$AP$17:$AP$28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67.9680769674377</c:v>
                </c:pt>
                <c:pt idx="3">
                  <c:v>67.6790523415175</c:v>
                </c:pt>
                <c:pt idx="4">
                  <c:v>98.7917977172173</c:v>
                </c:pt>
                <c:pt idx="5">
                  <c:v>116.785041654861</c:v>
                </c:pt>
                <c:pt idx="6">
                  <c:v>118.63171843399</c:v>
                </c:pt>
                <c:pt idx="7">
                  <c:v>111.646490950115</c:v>
                </c:pt>
                <c:pt idx="8">
                  <c:v>121.757432742708</c:v>
                </c:pt>
                <c:pt idx="9">
                  <c:v>104.7719811618</c:v>
                </c:pt>
                <c:pt idx="10">
                  <c:v>105.131998041681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改造后制冷机房能耗累计图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'计算验证-逐月-改造后'!$AH$17:$AH$28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10450.5511360066</c:v>
                </c:pt>
                <c:pt idx="3">
                  <c:v>29166.3677914311</c:v>
                </c:pt>
                <c:pt idx="4">
                  <c:v>37823.3426724479</c:v>
                </c:pt>
                <c:pt idx="5">
                  <c:v>61169.3145508049</c:v>
                </c:pt>
                <c:pt idx="6">
                  <c:v>61737.0121222548</c:v>
                </c:pt>
                <c:pt idx="7">
                  <c:v>58219.7807602476</c:v>
                </c:pt>
                <c:pt idx="8">
                  <c:v>51624.1736841199</c:v>
                </c:pt>
                <c:pt idx="9">
                  <c:v>36668.7765881272</c:v>
                </c:pt>
                <c:pt idx="10">
                  <c:v>14592.4602376562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"冷冻水泵"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'计算验证-逐月-改造后'!$AI$17:$AI$28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5549.61364134231</c:v>
                </c:pt>
                <c:pt idx="3">
                  <c:v>15577.1267394928</c:v>
                </c:pt>
                <c:pt idx="4">
                  <c:v>13917.1184523186</c:v>
                </c:pt>
                <c:pt idx="5">
                  <c:v>17775.2933091372</c:v>
                </c:pt>
                <c:pt idx="6">
                  <c:v>18357.2984926493</c:v>
                </c:pt>
                <c:pt idx="7">
                  <c:v>18555.5462431716</c:v>
                </c:pt>
                <c:pt idx="8">
                  <c:v>15016.2212483943</c:v>
                </c:pt>
                <c:pt idx="9">
                  <c:v>12861.6280171128</c:v>
                </c:pt>
                <c:pt idx="10">
                  <c:v>5503.92406597227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"冷却水泵"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'计算验证-逐月-改造后'!$AJ$17:$AJ$28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7567.65496546679</c:v>
                </c:pt>
                <c:pt idx="3">
                  <c:v>21241.5364629447</c:v>
                </c:pt>
                <c:pt idx="4">
                  <c:v>18977.8887986163</c:v>
                </c:pt>
                <c:pt idx="5">
                  <c:v>24239.0363306417</c:v>
                </c:pt>
                <c:pt idx="6">
                  <c:v>25032.6797627035</c:v>
                </c:pt>
                <c:pt idx="7">
                  <c:v>25303.0176043249</c:v>
                </c:pt>
                <c:pt idx="8">
                  <c:v>20476.6653387195</c:v>
                </c:pt>
                <c:pt idx="9">
                  <c:v>17538.5836596993</c:v>
                </c:pt>
                <c:pt idx="10">
                  <c:v>7505.3509990531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"冷却塔"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'计算验证-逐月-改造后'!$AK$17:$AK$28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1264.05457588543</c:v>
                </c:pt>
                <c:pt idx="3">
                  <c:v>3548.05570382744</c:v>
                </c:pt>
                <c:pt idx="4">
                  <c:v>3169.94990997929</c:v>
                </c:pt>
                <c:pt idx="5">
                  <c:v>4048.73965959294</c:v>
                </c:pt>
                <c:pt idx="6">
                  <c:v>4181.30498088429</c:v>
                </c:pt>
                <c:pt idx="7">
                  <c:v>4226.4605524974</c:v>
                </c:pt>
                <c:pt idx="8">
                  <c:v>3420.29633200731</c:v>
                </c:pt>
                <c:pt idx="9">
                  <c:v>2929.5372253041</c:v>
                </c:pt>
                <c:pt idx="10">
                  <c:v>1253.64770424548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344464"/>
        <c:axId val="354347792"/>
      </c:barChart>
      <c:catAx>
        <c:axId val="3543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47792"/>
        <c:crosses val="autoZero"/>
        <c:auto val="1"/>
        <c:lblAlgn val="ctr"/>
        <c:lblOffset val="100"/>
        <c:noMultiLvlLbl val="0"/>
      </c:catAx>
      <c:valAx>
        <c:axId val="354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改造后空调系统</a:t>
            </a:r>
            <a:r>
              <a:rPr lang="zh-CN" altLang="zh-CN" sz="1400" b="0" i="0" baseline="0">
                <a:effectLst/>
              </a:rPr>
              <a:t>能耗累计图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'计算验证-逐月-改造后'!$AH$17:$AH$28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10450.5511360066</c:v>
                </c:pt>
                <c:pt idx="3">
                  <c:v>29166.3677914311</c:v>
                </c:pt>
                <c:pt idx="4">
                  <c:v>37823.3426724479</c:v>
                </c:pt>
                <c:pt idx="5">
                  <c:v>61169.3145508049</c:v>
                </c:pt>
                <c:pt idx="6">
                  <c:v>61737.0121222548</c:v>
                </c:pt>
                <c:pt idx="7">
                  <c:v>58219.7807602476</c:v>
                </c:pt>
                <c:pt idx="8">
                  <c:v>51624.1736841199</c:v>
                </c:pt>
                <c:pt idx="9">
                  <c:v>36668.7765881272</c:v>
                </c:pt>
                <c:pt idx="10">
                  <c:v>14592.4602376562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"冷冻水泵"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'计算验证-逐月-改造后'!$AI$17:$AI$28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5549.61364134231</c:v>
                </c:pt>
                <c:pt idx="3">
                  <c:v>15577.1267394928</c:v>
                </c:pt>
                <c:pt idx="4">
                  <c:v>13917.1184523186</c:v>
                </c:pt>
                <c:pt idx="5">
                  <c:v>17775.2933091372</c:v>
                </c:pt>
                <c:pt idx="6">
                  <c:v>18357.2984926493</c:v>
                </c:pt>
                <c:pt idx="7">
                  <c:v>18555.5462431716</c:v>
                </c:pt>
                <c:pt idx="8">
                  <c:v>15016.2212483943</c:v>
                </c:pt>
                <c:pt idx="9">
                  <c:v>12861.6280171128</c:v>
                </c:pt>
                <c:pt idx="10">
                  <c:v>5503.92406597227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"冷却水泵"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'计算验证-逐月-改造后'!$AJ$17:$AJ$28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7567.65496546679</c:v>
                </c:pt>
                <c:pt idx="3">
                  <c:v>21241.5364629447</c:v>
                </c:pt>
                <c:pt idx="4">
                  <c:v>18977.8887986163</c:v>
                </c:pt>
                <c:pt idx="5">
                  <c:v>24239.0363306417</c:v>
                </c:pt>
                <c:pt idx="6">
                  <c:v>25032.6797627035</c:v>
                </c:pt>
                <c:pt idx="7">
                  <c:v>25303.0176043249</c:v>
                </c:pt>
                <c:pt idx="8">
                  <c:v>20476.6653387195</c:v>
                </c:pt>
                <c:pt idx="9">
                  <c:v>17538.5836596993</c:v>
                </c:pt>
                <c:pt idx="10">
                  <c:v>7505.3509990531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"冷却塔"</c:f>
              <c:strCache>
                <c:ptCount val="1"/>
                <c:pt idx="0">
                  <c:v>冷却塔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'计算验证-逐月-改造后'!$AK$17:$AK$28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1264.05457588543</c:v>
                </c:pt>
                <c:pt idx="3">
                  <c:v>3548.05570382744</c:v>
                </c:pt>
                <c:pt idx="4">
                  <c:v>3169.94990997929</c:v>
                </c:pt>
                <c:pt idx="5">
                  <c:v>4048.73965959294</c:v>
                </c:pt>
                <c:pt idx="6">
                  <c:v>4181.30498088429</c:v>
                </c:pt>
                <c:pt idx="7">
                  <c:v>4226.4605524974</c:v>
                </c:pt>
                <c:pt idx="8">
                  <c:v>3420.29633200731</c:v>
                </c:pt>
                <c:pt idx="9">
                  <c:v>2929.5372253041</c:v>
                </c:pt>
                <c:pt idx="10">
                  <c:v>1253.64770424548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"二级泵"</c:f>
              <c:strCache>
                <c:ptCount val="1"/>
                <c:pt idx="0">
                  <c:v>二级泵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'计算验证-逐月-改造后'!$H$34:$H$45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3308.82352941176</c:v>
                </c:pt>
                <c:pt idx="3">
                  <c:v>9529.41176470588</c:v>
                </c:pt>
                <c:pt idx="4">
                  <c:v>37528.2352941176</c:v>
                </c:pt>
                <c:pt idx="5">
                  <c:v>36317.6470588235</c:v>
                </c:pt>
                <c:pt idx="6">
                  <c:v>84028.2352941177</c:v>
                </c:pt>
                <c:pt idx="7">
                  <c:v>84028.2352941177</c:v>
                </c:pt>
                <c:pt idx="8">
                  <c:v>36317.6470588235</c:v>
                </c:pt>
                <c:pt idx="9">
                  <c:v>37528.2352941176</c:v>
                </c:pt>
                <c:pt idx="10">
                  <c:v>9529.41176470588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"末端"</c:f>
              <c:strCache>
                <c:ptCount val="1"/>
                <c:pt idx="0">
                  <c:v>末端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'计算验证-逐月-改造后'!$AF$17:$AF$28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'计算验证-逐月-改造后'!$L$34:$L$45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3773.24037844081</c:v>
                </c:pt>
                <c:pt idx="3">
                  <c:v>10548.1339949263</c:v>
                </c:pt>
                <c:pt idx="4">
                  <c:v>13767.0853803969</c:v>
                </c:pt>
                <c:pt idx="5">
                  <c:v>20583.1457622223</c:v>
                </c:pt>
                <c:pt idx="6">
                  <c:v>30272.1596270162</c:v>
                </c:pt>
                <c:pt idx="7">
                  <c:v>20583.1457628668</c:v>
                </c:pt>
                <c:pt idx="8">
                  <c:v>20583.1457616022</c:v>
                </c:pt>
                <c:pt idx="9">
                  <c:v>2713.30192033665</c:v>
                </c:pt>
                <c:pt idx="10">
                  <c:v>5860.30138750186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002288"/>
        <c:axId val="273019760"/>
      </c:barChart>
      <c:catAx>
        <c:axId val="2730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019760"/>
        <c:crosses val="autoZero"/>
        <c:auto val="1"/>
        <c:lblAlgn val="ctr"/>
        <c:lblOffset val="100"/>
        <c:noMultiLvlLbl val="0"/>
      </c:catAx>
      <c:valAx>
        <c:axId val="273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0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"制冷机房"</c:f>
              <c:strCache>
                <c:ptCount val="1"/>
                <c:pt idx="0">
                  <c:v>制冷机房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'计算验证-逐月'!$AM$17:$AM$28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2.22364847440301</c:v>
                </c:pt>
                <c:pt idx="3">
                  <c:v>2.24166314129097</c:v>
                </c:pt>
                <c:pt idx="4">
                  <c:v>2.61060904530558</c:v>
                </c:pt>
                <c:pt idx="5">
                  <c:v>2.71245809301924</c:v>
                </c:pt>
                <c:pt idx="6">
                  <c:v>2.79368937003221</c:v>
                </c:pt>
                <c:pt idx="7">
                  <c:v>2.72554913119657</c:v>
                </c:pt>
                <c:pt idx="8">
                  <c:v>2.83677971456908</c:v>
                </c:pt>
                <c:pt idx="9">
                  <c:v>2.69135899708778</c:v>
                </c:pt>
                <c:pt idx="10">
                  <c:v>2.84403648902654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EER</a:t>
                </a:r>
                <a:endParaRPr lang="zh-CN" altLang="en-US"/>
              </a:p>
            </c:rich>
          </c:tx>
          <c:layout/>
          <c:overlay val="0"/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'计算验证-逐月'!$AN$16</c:f>
              <c:strCache>
                <c:ptCount val="1"/>
                <c:pt idx="0">
                  <c:v>冷冻水泵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'计算验证-逐月'!$AN$17:$AN$28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13.5982092530973</c:v>
                </c:pt>
                <c:pt idx="3">
                  <c:v>13.5431060828228</c:v>
                </c:pt>
                <c:pt idx="4">
                  <c:v>19.7843906086798</c:v>
                </c:pt>
                <c:pt idx="5">
                  <c:v>23.1592755227748</c:v>
                </c:pt>
                <c:pt idx="6">
                  <c:v>23.6580770983571</c:v>
                </c:pt>
                <c:pt idx="7">
                  <c:v>22.2925104787682</c:v>
                </c:pt>
                <c:pt idx="8">
                  <c:v>24.2952152133081</c:v>
                </c:pt>
                <c:pt idx="9">
                  <c:v>21.0132529128218</c:v>
                </c:pt>
                <c:pt idx="10">
                  <c:v>21.2949935982325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'计算验证-逐月'!$AG$4</c:f>
              <c:strCache>
                <c:ptCount val="1"/>
                <c:pt idx="0">
                  <c:v>逐月能耗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'计算验证-逐月'!$AF$5:$AF$16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'计算验证-逐月'!$AG$5:$AG$16</c:f>
              <c:numCache>
                <c:formatCode>General</c:formatCode>
                <c:ptCount val="12"/>
                <c:pt idx="0">
                  <c:v>227590</c:v>
                </c:pt>
                <c:pt idx="1">
                  <c:v>178154</c:v>
                </c:pt>
                <c:pt idx="2">
                  <c:v>247109</c:v>
                </c:pt>
                <c:pt idx="3">
                  <c:v>320264</c:v>
                </c:pt>
                <c:pt idx="4">
                  <c:v>362848</c:v>
                </c:pt>
                <c:pt idx="5">
                  <c:v>429008</c:v>
                </c:pt>
                <c:pt idx="6">
                  <c:v>475834</c:v>
                </c:pt>
                <c:pt idx="7">
                  <c:v>448192</c:v>
                </c:pt>
                <c:pt idx="8">
                  <c:v>391582</c:v>
                </c:pt>
                <c:pt idx="9">
                  <c:v>346738</c:v>
                </c:pt>
                <c:pt idx="10">
                  <c:v>262676</c:v>
                </c:pt>
                <c:pt idx="11">
                  <c:v>212486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46416"/>
        <c:axId val="1001443920"/>
      </c:barChart>
      <c:lineChart>
        <c:grouping val="standard"/>
        <c:varyColors val="0"/>
        <c:ser>
          <c:idx val="1"/>
          <c:order val="1"/>
          <c:tx>
            <c:strRef>
              <c:f>'计算验证-逐月'!$AH$4</c:f>
              <c:strCache>
                <c:ptCount val="1"/>
                <c:pt idx="0">
                  <c:v>月平均气温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'计算验证-逐月'!$AF$5:$AF$16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'计算验证-逐月'!$AH$5:$AH$16</c:f>
              <c:numCache>
                <c:formatCode>General</c:formatCode>
                <c:ptCount val="12"/>
                <c:pt idx="0">
                  <c:v>13.9196102369216</c:v>
                </c:pt>
                <c:pt idx="1">
                  <c:v>14.1757291817949</c:v>
                </c:pt>
                <c:pt idx="2">
                  <c:v>18.3332123551317</c:v>
                </c:pt>
                <c:pt idx="3">
                  <c:v>22.3601528141234</c:v>
                </c:pt>
                <c:pt idx="4">
                  <c:v>26.0772311841288</c:v>
                </c:pt>
                <c:pt idx="5">
                  <c:v>27.1766666332881</c:v>
                </c:pt>
                <c:pt idx="6">
                  <c:v>28.8106989219625</c:v>
                </c:pt>
                <c:pt idx="7">
                  <c:v>28.0266935671529</c:v>
                </c:pt>
                <c:pt idx="8">
                  <c:v>27.4007221990161</c:v>
                </c:pt>
                <c:pt idx="9">
                  <c:v>24.3491800869665</c:v>
                </c:pt>
                <c:pt idx="10">
                  <c:v>20.1559305349986</c:v>
                </c:pt>
                <c:pt idx="11">
                  <c:v>15.4530376240771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1558544"/>
        <c:axId val="1091559792"/>
      </c:lineChart>
      <c:catAx>
        <c:axId val="1001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443920"/>
        <c:crosses val="autoZero"/>
        <c:auto val="1"/>
        <c:lblAlgn val="ctr"/>
        <c:lblOffset val="100"/>
        <c:noMultiLvlLbl val="0"/>
      </c:catAx>
      <c:valAx>
        <c:axId val="1001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逐月能耗</a:t>
                </a:r>
                <a:r>
                  <a:rPr lang="en-US" altLang="zh-CN"/>
                  <a:t>/kWh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446416"/>
        <c:crosses val="autoZero"/>
        <c:crossBetween val="between"/>
      </c:valAx>
      <c:catAx>
        <c:axId val="109155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559792"/>
        <c:crosses val="autoZero"/>
        <c:auto val="1"/>
        <c:lblAlgn val="ctr"/>
        <c:lblOffset val="100"/>
        <c:noMultiLvlLbl val="0"/>
      </c:catAx>
      <c:valAx>
        <c:axId val="1091559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月平均温度</a:t>
                </a:r>
                <a:r>
                  <a:rPr lang="en-US" altLang="zh-CN"/>
                  <a:t>/</a:t>
                </a:r>
                <a:r>
                  <a:rPr lang="zh-CN" altLang="en-US"/>
                  <a:t>℃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5585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制冷机房能耗占比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'计算验证-逐月'!$AL$32:$AO$32</c:f>
              <c:strCache>
                <c:ptCount val="4"/>
                <c:pt idx="0">
                  <c:v>冷水机组</c:v>
                </c:pt>
                <c:pt idx="1">
                  <c:v>冷冻水泵</c:v>
                </c:pt>
                <c:pt idx="2">
                  <c:v>冷却水泵</c:v>
                </c:pt>
                <c:pt idx="3">
                  <c:v>冷却塔</c:v>
                </c:pt>
              </c:strCache>
            </c:strRef>
          </c:cat>
          <c:val>
            <c:numRef>
              <c:f>'计算验证-逐月'!$AL$34:$AO$34</c:f>
              <c:numCache>
                <c:formatCode>0.0_);[Red]\(0.0\)</c:formatCode>
                <c:ptCount val="4"/>
                <c:pt idx="0">
                  <c:v>643706.164182998</c:v>
                </c:pt>
                <c:pt idx="1">
                  <c:v>123113.770209591</c:v>
                </c:pt>
                <c:pt idx="2">
                  <c:v>167882.41392217</c:v>
                </c:pt>
                <c:pt idx="3">
                  <c:v>28042.0466442237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'计算验证-逐月'!$AL$17:$AL$28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3.85889654546514</c:v>
                </c:pt>
                <c:pt idx="3">
                  <c:v>3.92538551690509</c:v>
                </c:pt>
                <c:pt idx="4">
                  <c:v>3.96715460146053</c:v>
                </c:pt>
                <c:pt idx="5">
                  <c:v>3.89447264135727</c:v>
                </c:pt>
                <c:pt idx="6">
                  <c:v>4.0255435394883</c:v>
                </c:pt>
                <c:pt idx="7">
                  <c:v>3.98958268731491</c:v>
                </c:pt>
                <c:pt idx="8">
                  <c:v>4.06753722791072</c:v>
                </c:pt>
                <c:pt idx="9">
                  <c:v>4.02841060947299</c:v>
                </c:pt>
                <c:pt idx="10">
                  <c:v>4.34930306403808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COP</a:t>
                </a:r>
                <a:endParaRPr lang="zh-CN" altLang="en-US"/>
              </a:p>
            </c:rich>
          </c:tx>
          <c:layout/>
          <c:overlay val="0"/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能效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"冷水机组"</c:f>
              <c:strCache>
                <c:ptCount val="1"/>
                <c:pt idx="0">
                  <c:v>冷水机组</c:v>
                </c:pt>
              </c:strCache>
            </c:strRef>
          </c:tx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'计算验证-逐月'!$AL$17:$AL$28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3.85889654546514</c:v>
                </c:pt>
                <c:pt idx="3">
                  <c:v>3.92538551690509</c:v>
                </c:pt>
                <c:pt idx="4">
                  <c:v>3.96715460146053</c:v>
                </c:pt>
                <c:pt idx="5">
                  <c:v>3.89447264135727</c:v>
                </c:pt>
                <c:pt idx="6">
                  <c:v>4.0255435394883</c:v>
                </c:pt>
                <c:pt idx="7">
                  <c:v>3.98958268731491</c:v>
                </c:pt>
                <c:pt idx="8">
                  <c:v>4.06753722791072</c:v>
                </c:pt>
                <c:pt idx="9">
                  <c:v>4.02841060947299</c:v>
                </c:pt>
                <c:pt idx="10">
                  <c:v>4.34930306403808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"制冷机房"</c:f>
              <c:strCache>
                <c:ptCount val="1"/>
                <c:pt idx="0">
                  <c:v>制冷机房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'计算验证-逐月'!$AM$17:$AM$28</c:f>
              <c:numCache>
                <c:formatCode>0.0_);[Red]\(0.0\)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2.22364847440301</c:v>
                </c:pt>
                <c:pt idx="3">
                  <c:v>2.24166314129097</c:v>
                </c:pt>
                <c:pt idx="4">
                  <c:v>2.61060904530558</c:v>
                </c:pt>
                <c:pt idx="5">
                  <c:v>2.71245809301924</c:v>
                </c:pt>
                <c:pt idx="6">
                  <c:v>2.79368937003221</c:v>
                </c:pt>
                <c:pt idx="7">
                  <c:v>2.72554913119657</c:v>
                </c:pt>
                <c:pt idx="8">
                  <c:v>2.83677971456908</c:v>
                </c:pt>
                <c:pt idx="9">
                  <c:v>2.69135899708778</c:v>
                </c:pt>
                <c:pt idx="10">
                  <c:v>2.84403648902654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30671"/>
        <c:axId val="1718613615"/>
      </c:barChart>
      <c:catAx>
        <c:axId val="17186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13615"/>
        <c:crosses val="autoZero"/>
        <c:auto val="1"/>
        <c:lblAlgn val="ctr"/>
        <c:lblOffset val="100"/>
        <c:noMultiLvlLbl val="0"/>
      </c:catAx>
      <c:valAx>
        <c:axId val="17186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863067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'计算验证-逐月'!$AO$16</c:f>
              <c:strCache>
                <c:ptCount val="1"/>
                <c:pt idx="0">
                  <c:v>冷却水泵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'计算验证-逐月'!$AF$17:$AF$28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'计算验证-逐月'!$AO$17:$AO$28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12.5561837526216</c:v>
                </c:pt>
                <c:pt idx="3">
                  <c:v>12.4617094030076</c:v>
                </c:pt>
                <c:pt idx="4">
                  <c:v>18.1657216810757</c:v>
                </c:pt>
                <c:pt idx="5">
                  <c:v>21.3443848870569</c:v>
                </c:pt>
                <c:pt idx="6">
                  <c:v>21.6590488360611</c:v>
                </c:pt>
                <c:pt idx="7">
                  <c:v>20.4454728502209</c:v>
                </c:pt>
                <c:pt idx="8">
                  <c:v>22.1966578661913</c:v>
                </c:pt>
                <c:pt idx="9">
                  <c:v>19.23497900995</c:v>
                </c:pt>
                <c:pt idx="10">
                  <c:v>19.2068645035936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53199"/>
        <c:axId val="1694467759"/>
      </c:barChart>
      <c:catAx>
        <c:axId val="169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67759"/>
        <c:crosses val="autoZero"/>
        <c:auto val="1"/>
        <c:lblAlgn val="ctr"/>
        <c:lblOffset val="100"/>
        <c:noMultiLvlLbl val="0"/>
      </c:catAx>
      <c:valAx>
        <c:axId val="16944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输送系数</a:t>
                </a:r>
                <a:r>
                  <a:rPr lang="en-US" altLang="zh-CN"/>
                  <a:t>kW/kW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4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4" Type="http://schemas.openxmlformats.org/officeDocument/2006/relationships/image" Target="../media/image46.png"/><Relationship Id="rId53" Type="http://schemas.openxmlformats.org/officeDocument/2006/relationships/image" Target="../media/image45.png"/><Relationship Id="rId52" Type="http://schemas.openxmlformats.org/officeDocument/2006/relationships/image" Target="../media/image44.png"/><Relationship Id="rId51" Type="http://schemas.openxmlformats.org/officeDocument/2006/relationships/image" Target="../media/image43.png"/><Relationship Id="rId50" Type="http://schemas.openxmlformats.org/officeDocument/2006/relationships/image" Target="../media/image42.png"/><Relationship Id="rId5" Type="http://schemas.openxmlformats.org/officeDocument/2006/relationships/chart" Target="../charts/chart5.xml"/><Relationship Id="rId49" Type="http://schemas.openxmlformats.org/officeDocument/2006/relationships/image" Target="../media/image41.png"/><Relationship Id="rId48" Type="http://schemas.openxmlformats.org/officeDocument/2006/relationships/image" Target="../media/image40.png"/><Relationship Id="rId47" Type="http://schemas.openxmlformats.org/officeDocument/2006/relationships/image" Target="../media/image39.png"/><Relationship Id="rId46" Type="http://schemas.openxmlformats.org/officeDocument/2006/relationships/image" Target="../media/image38.png"/><Relationship Id="rId45" Type="http://schemas.openxmlformats.org/officeDocument/2006/relationships/image" Target="../media/image37.png"/><Relationship Id="rId44" Type="http://schemas.openxmlformats.org/officeDocument/2006/relationships/image" Target="../media/image36.png"/><Relationship Id="rId43" Type="http://schemas.openxmlformats.org/officeDocument/2006/relationships/image" Target="../media/image35.png"/><Relationship Id="rId42" Type="http://schemas.openxmlformats.org/officeDocument/2006/relationships/image" Target="../media/image34.png"/><Relationship Id="rId41" Type="http://schemas.openxmlformats.org/officeDocument/2006/relationships/image" Target="../media/image33.png"/><Relationship Id="rId40" Type="http://schemas.openxmlformats.org/officeDocument/2006/relationships/image" Target="../media/image32.png"/><Relationship Id="rId4" Type="http://schemas.openxmlformats.org/officeDocument/2006/relationships/chart" Target="../charts/chart4.xml"/><Relationship Id="rId39" Type="http://schemas.openxmlformats.org/officeDocument/2006/relationships/image" Target="../media/image31.png"/><Relationship Id="rId38" Type="http://schemas.openxmlformats.org/officeDocument/2006/relationships/image" Target="../media/image30.png"/><Relationship Id="rId37" Type="http://schemas.openxmlformats.org/officeDocument/2006/relationships/image" Target="../media/image29.png"/><Relationship Id="rId36" Type="http://schemas.openxmlformats.org/officeDocument/2006/relationships/image" Target="../media/image28.png"/><Relationship Id="rId35" Type="http://schemas.openxmlformats.org/officeDocument/2006/relationships/image" Target="../media/image27.png"/><Relationship Id="rId34" Type="http://schemas.openxmlformats.org/officeDocument/2006/relationships/image" Target="../media/image26.png"/><Relationship Id="rId33" Type="http://schemas.openxmlformats.org/officeDocument/2006/relationships/image" Target="../media/image25.png"/><Relationship Id="rId32" Type="http://schemas.openxmlformats.org/officeDocument/2006/relationships/image" Target="../media/image24.png"/><Relationship Id="rId31" Type="http://schemas.openxmlformats.org/officeDocument/2006/relationships/image" Target="../media/image23.png"/><Relationship Id="rId30" Type="http://schemas.openxmlformats.org/officeDocument/2006/relationships/image" Target="../media/image22.png"/><Relationship Id="rId3" Type="http://schemas.openxmlformats.org/officeDocument/2006/relationships/chart" Target="../charts/chart3.xml"/><Relationship Id="rId29" Type="http://schemas.openxmlformats.org/officeDocument/2006/relationships/image" Target="../media/image21.png"/><Relationship Id="rId28" Type="http://schemas.openxmlformats.org/officeDocument/2006/relationships/image" Target="../media/image20.png"/><Relationship Id="rId27" Type="http://schemas.openxmlformats.org/officeDocument/2006/relationships/image" Target="../media/image19.png"/><Relationship Id="rId26" Type="http://schemas.openxmlformats.org/officeDocument/2006/relationships/image" Target="../media/image18.png"/><Relationship Id="rId25" Type="http://schemas.openxmlformats.org/officeDocument/2006/relationships/image" Target="../media/image17.png"/><Relationship Id="rId24" Type="http://schemas.openxmlformats.org/officeDocument/2006/relationships/image" Target="../media/image16.png"/><Relationship Id="rId23" Type="http://schemas.openxmlformats.org/officeDocument/2006/relationships/image" Target="../media/image15.png"/><Relationship Id="rId22" Type="http://schemas.openxmlformats.org/officeDocument/2006/relationships/image" Target="../media/image14.png"/><Relationship Id="rId21" Type="http://schemas.openxmlformats.org/officeDocument/2006/relationships/image" Target="../media/image13.png"/><Relationship Id="rId20" Type="http://schemas.openxmlformats.org/officeDocument/2006/relationships/image" Target="../media/image12.png"/><Relationship Id="rId2" Type="http://schemas.openxmlformats.org/officeDocument/2006/relationships/chart" Target="../charts/chart2.xml"/><Relationship Id="rId19" Type="http://schemas.openxmlformats.org/officeDocument/2006/relationships/image" Target="../media/image11.png"/><Relationship Id="rId18" Type="http://schemas.openxmlformats.org/officeDocument/2006/relationships/image" Target="../media/image10.png"/><Relationship Id="rId17" Type="http://schemas.openxmlformats.org/officeDocument/2006/relationships/image" Target="../media/image9.png"/><Relationship Id="rId16" Type="http://schemas.openxmlformats.org/officeDocument/2006/relationships/image" Target="../media/image8.png"/><Relationship Id="rId15" Type="http://schemas.openxmlformats.org/officeDocument/2006/relationships/image" Target="../media/image7.png"/><Relationship Id="rId14" Type="http://schemas.openxmlformats.org/officeDocument/2006/relationships/image" Target="../media/image6.png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3" Type="http://schemas.openxmlformats.org/officeDocument/2006/relationships/image" Target="../media/image46.png"/><Relationship Id="rId52" Type="http://schemas.openxmlformats.org/officeDocument/2006/relationships/image" Target="../media/image45.png"/><Relationship Id="rId51" Type="http://schemas.openxmlformats.org/officeDocument/2006/relationships/image" Target="../media/image44.png"/><Relationship Id="rId50" Type="http://schemas.openxmlformats.org/officeDocument/2006/relationships/image" Target="../media/image43.png"/><Relationship Id="rId5" Type="http://schemas.openxmlformats.org/officeDocument/2006/relationships/chart" Target="../charts/chart18.xml"/><Relationship Id="rId49" Type="http://schemas.openxmlformats.org/officeDocument/2006/relationships/image" Target="../media/image42.png"/><Relationship Id="rId48" Type="http://schemas.openxmlformats.org/officeDocument/2006/relationships/image" Target="../media/image41.png"/><Relationship Id="rId47" Type="http://schemas.openxmlformats.org/officeDocument/2006/relationships/image" Target="../media/image40.png"/><Relationship Id="rId46" Type="http://schemas.openxmlformats.org/officeDocument/2006/relationships/image" Target="../media/image39.png"/><Relationship Id="rId45" Type="http://schemas.openxmlformats.org/officeDocument/2006/relationships/image" Target="../media/image38.png"/><Relationship Id="rId44" Type="http://schemas.openxmlformats.org/officeDocument/2006/relationships/image" Target="../media/image37.png"/><Relationship Id="rId43" Type="http://schemas.openxmlformats.org/officeDocument/2006/relationships/image" Target="../media/image36.png"/><Relationship Id="rId42" Type="http://schemas.openxmlformats.org/officeDocument/2006/relationships/image" Target="../media/image35.png"/><Relationship Id="rId41" Type="http://schemas.openxmlformats.org/officeDocument/2006/relationships/image" Target="../media/image34.png"/><Relationship Id="rId40" Type="http://schemas.openxmlformats.org/officeDocument/2006/relationships/image" Target="../media/image33.png"/><Relationship Id="rId4" Type="http://schemas.openxmlformats.org/officeDocument/2006/relationships/chart" Target="../charts/chart17.xml"/><Relationship Id="rId39" Type="http://schemas.openxmlformats.org/officeDocument/2006/relationships/image" Target="../media/image32.png"/><Relationship Id="rId38" Type="http://schemas.openxmlformats.org/officeDocument/2006/relationships/image" Target="../media/image31.png"/><Relationship Id="rId37" Type="http://schemas.openxmlformats.org/officeDocument/2006/relationships/image" Target="../media/image30.png"/><Relationship Id="rId36" Type="http://schemas.openxmlformats.org/officeDocument/2006/relationships/image" Target="../media/image29.png"/><Relationship Id="rId35" Type="http://schemas.openxmlformats.org/officeDocument/2006/relationships/image" Target="../media/image28.png"/><Relationship Id="rId34" Type="http://schemas.openxmlformats.org/officeDocument/2006/relationships/image" Target="../media/image27.png"/><Relationship Id="rId33" Type="http://schemas.openxmlformats.org/officeDocument/2006/relationships/image" Target="../media/image26.png"/><Relationship Id="rId32" Type="http://schemas.openxmlformats.org/officeDocument/2006/relationships/image" Target="../media/image25.png"/><Relationship Id="rId31" Type="http://schemas.openxmlformats.org/officeDocument/2006/relationships/image" Target="../media/image24.png"/><Relationship Id="rId30" Type="http://schemas.openxmlformats.org/officeDocument/2006/relationships/image" Target="../media/image23.png"/><Relationship Id="rId3" Type="http://schemas.openxmlformats.org/officeDocument/2006/relationships/chart" Target="../charts/chart16.xml"/><Relationship Id="rId29" Type="http://schemas.openxmlformats.org/officeDocument/2006/relationships/image" Target="../media/image22.png"/><Relationship Id="rId28" Type="http://schemas.openxmlformats.org/officeDocument/2006/relationships/image" Target="../media/image21.png"/><Relationship Id="rId27" Type="http://schemas.openxmlformats.org/officeDocument/2006/relationships/image" Target="../media/image20.png"/><Relationship Id="rId26" Type="http://schemas.openxmlformats.org/officeDocument/2006/relationships/image" Target="../media/image19.png"/><Relationship Id="rId25" Type="http://schemas.openxmlformats.org/officeDocument/2006/relationships/image" Target="../media/image18.png"/><Relationship Id="rId24" Type="http://schemas.openxmlformats.org/officeDocument/2006/relationships/image" Target="../media/image17.png"/><Relationship Id="rId23" Type="http://schemas.openxmlformats.org/officeDocument/2006/relationships/image" Target="../media/image16.png"/><Relationship Id="rId22" Type="http://schemas.openxmlformats.org/officeDocument/2006/relationships/image" Target="../media/image15.png"/><Relationship Id="rId21" Type="http://schemas.openxmlformats.org/officeDocument/2006/relationships/image" Target="../media/image14.png"/><Relationship Id="rId20" Type="http://schemas.openxmlformats.org/officeDocument/2006/relationships/image" Target="../media/image13.png"/><Relationship Id="rId2" Type="http://schemas.openxmlformats.org/officeDocument/2006/relationships/chart" Target="../charts/chart15.xml"/><Relationship Id="rId19" Type="http://schemas.openxmlformats.org/officeDocument/2006/relationships/image" Target="../media/image12.png"/><Relationship Id="rId18" Type="http://schemas.openxmlformats.org/officeDocument/2006/relationships/image" Target="../media/image11.png"/><Relationship Id="rId17" Type="http://schemas.openxmlformats.org/officeDocument/2006/relationships/image" Target="../media/image10.png"/><Relationship Id="rId16" Type="http://schemas.openxmlformats.org/officeDocument/2006/relationships/image" Target="../media/image9.png"/><Relationship Id="rId15" Type="http://schemas.openxmlformats.org/officeDocument/2006/relationships/image" Target="../media/image8.png"/><Relationship Id="rId14" Type="http://schemas.openxmlformats.org/officeDocument/2006/relationships/image" Target="../media/image7.png"/><Relationship Id="rId13" Type="http://schemas.openxmlformats.org/officeDocument/2006/relationships/image" Target="../media/image6.png"/><Relationship Id="rId12" Type="http://schemas.openxmlformats.org/officeDocument/2006/relationships/chart" Target="../charts/chart25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247650</xdr:colOff>
      <xdr:row>3</xdr:row>
      <xdr:rowOff>171450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574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285750</xdr:colOff>
      <xdr:row>3</xdr:row>
      <xdr:rowOff>171450</xdr:rowOff>
    </xdr:to>
    <xdr:pic>
      <xdr:nvPicPr>
        <xdr:cNvPr id="15" name="图片 14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276225</xdr:colOff>
      <xdr:row>3</xdr:row>
      <xdr:rowOff>171450</xdr:rowOff>
    </xdr:to>
    <xdr:pic>
      <xdr:nvPicPr>
        <xdr:cNvPr id="16" name="图片 15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52900" y="514350"/>
          <a:ext cx="962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276225</xdr:colOff>
      <xdr:row>3</xdr:row>
      <xdr:rowOff>171450</xdr:rowOff>
    </xdr:to>
    <xdr:pic>
      <xdr:nvPicPr>
        <xdr:cNvPr id="18" name="图片 17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97300" y="514350"/>
          <a:ext cx="962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161925</xdr:colOff>
      <xdr:row>3</xdr:row>
      <xdr:rowOff>171450</xdr:rowOff>
    </xdr:to>
    <xdr:pic>
      <xdr:nvPicPr>
        <xdr:cNvPr id="19" name="图片 18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0300" y="514350"/>
          <a:ext cx="847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</xdr:row>
      <xdr:rowOff>0</xdr:rowOff>
    </xdr:from>
    <xdr:to>
      <xdr:col>28</xdr:col>
      <xdr:colOff>161925</xdr:colOff>
      <xdr:row>3</xdr:row>
      <xdr:rowOff>171450</xdr:rowOff>
    </xdr:to>
    <xdr:pic>
      <xdr:nvPicPr>
        <xdr:cNvPr id="20" name="图片 19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554700" y="514350"/>
          <a:ext cx="847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95250</xdr:colOff>
      <xdr:row>3</xdr:row>
      <xdr:rowOff>171450</xdr:rowOff>
    </xdr:to>
    <xdr:pic>
      <xdr:nvPicPr>
        <xdr:cNvPr id="21" name="图片 20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67700" y="514350"/>
          <a:ext cx="781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3</xdr:row>
      <xdr:rowOff>0</xdr:rowOff>
    </xdr:from>
    <xdr:to>
      <xdr:col>31</xdr:col>
      <xdr:colOff>95250</xdr:colOff>
      <xdr:row>3</xdr:row>
      <xdr:rowOff>171450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612100" y="514350"/>
          <a:ext cx="781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85725</xdr:colOff>
      <xdr:row>3</xdr:row>
      <xdr:rowOff>171450</xdr:rowOff>
    </xdr:to>
    <xdr:pic>
      <xdr:nvPicPr>
        <xdr:cNvPr id="23" name="图片 22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25100" y="5143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85725</xdr:colOff>
      <xdr:row>3</xdr:row>
      <xdr:rowOff>171450</xdr:rowOff>
    </xdr:to>
    <xdr:pic>
      <xdr:nvPicPr>
        <xdr:cNvPr id="24" name="图片 23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669500" y="5143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142875</xdr:rowOff>
    </xdr:from>
    <xdr:to>
      <xdr:col>3</xdr:col>
      <xdr:colOff>190500</xdr:colOff>
      <xdr:row>3</xdr:row>
      <xdr:rowOff>133350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71600" y="485775"/>
          <a:ext cx="885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171450</xdr:colOff>
      <xdr:row>3</xdr:row>
      <xdr:rowOff>171450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14725" y="514350"/>
          <a:ext cx="8667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9</xdr:col>
      <xdr:colOff>66675</xdr:colOff>
      <xdr:row>3</xdr:row>
      <xdr:rowOff>171450</xdr:rowOff>
    </xdr:to>
    <xdr:pic>
      <xdr:nvPicPr>
        <xdr:cNvPr id="8" name="图片 7"/>
        <xdr:cNvPicPr>
          <a:picLocks noChangeAspect="1" noChangeArrowheads="1"/>
        </xdr:cNvPicPr>
      </xdr:nvPicPr>
      <xdr:blipFill>
        <a:blip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00700" y="514350"/>
          <a:ext cx="762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676275</xdr:colOff>
      <xdr:row>3</xdr:row>
      <xdr:rowOff>171450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86675" y="514350"/>
          <a:ext cx="676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</xdr:row>
      <xdr:rowOff>0</xdr:rowOff>
    </xdr:from>
    <xdr:to>
      <xdr:col>14</xdr:col>
      <xdr:colOff>676275</xdr:colOff>
      <xdr:row>3</xdr:row>
      <xdr:rowOff>171450</xdr:rowOff>
    </xdr:to>
    <xdr:pic>
      <xdr:nvPicPr>
        <xdr:cNvPr id="10" name="图片 9"/>
        <xdr:cNvPicPr>
          <a:picLocks noChangeAspect="1" noChangeArrowheads="1"/>
        </xdr:cNvPicPr>
      </xdr:nvPicPr>
      <xdr:blipFill>
        <a:blip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72650" y="514350"/>
          <a:ext cx="676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3</xdr:row>
      <xdr:rowOff>161925</xdr:rowOff>
    </xdr:to>
    <xdr:pic>
      <xdr:nvPicPr>
        <xdr:cNvPr id="12" name="图片 11"/>
        <xdr:cNvPicPr>
          <a:picLocks noChangeAspect="1" noChangeArrowheads="1"/>
        </xdr:cNvPicPr>
      </xdr:nvPicPr>
      <xdr:blipFill>
        <a:blip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87625" y="514350"/>
          <a:ext cx="1181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23</xdr:col>
      <xdr:colOff>666750</xdr:colOff>
      <xdr:row>3</xdr:row>
      <xdr:rowOff>161925</xdr:rowOff>
    </xdr:to>
    <xdr:pic>
      <xdr:nvPicPr>
        <xdr:cNvPr id="14" name="图片 13"/>
        <xdr:cNvPicPr>
          <a:picLocks noChangeAspect="1" noChangeArrowheads="1"/>
        </xdr:cNvPicPr>
      </xdr:nvPicPr>
      <xdr:blipFill>
        <a:blip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68725" y="514350"/>
          <a:ext cx="666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</xdr:row>
      <xdr:rowOff>0</xdr:rowOff>
    </xdr:from>
    <xdr:to>
      <xdr:col>24</xdr:col>
      <xdr:colOff>561975</xdr:colOff>
      <xdr:row>3</xdr:row>
      <xdr:rowOff>161925</xdr:rowOff>
    </xdr:to>
    <xdr:pic>
      <xdr:nvPicPr>
        <xdr:cNvPr id="15" name="图片 14"/>
        <xdr:cNvPicPr>
          <a:picLocks noChangeAspect="1" noChangeArrowheads="1"/>
        </xdr:cNvPicPr>
      </xdr:nvPicPr>
      <xdr:blipFill>
        <a:blip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92625" y="51435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485775</xdr:colOff>
      <xdr:row>3</xdr:row>
      <xdr:rowOff>161925</xdr:rowOff>
    </xdr:to>
    <xdr:pic>
      <xdr:nvPicPr>
        <xdr:cNvPr id="16" name="图片 15"/>
        <xdr:cNvPicPr>
          <a:picLocks noChangeAspect="1" noChangeArrowheads="1"/>
        </xdr:cNvPicPr>
      </xdr:nvPicPr>
      <xdr:blipFill>
        <a:blip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0" y="51435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</xdr:row>
      <xdr:rowOff>0</xdr:rowOff>
    </xdr:from>
    <xdr:to>
      <xdr:col>26</xdr:col>
      <xdr:colOff>485775</xdr:colOff>
      <xdr:row>3</xdr:row>
      <xdr:rowOff>161925</xdr:rowOff>
    </xdr:to>
    <xdr:pic>
      <xdr:nvPicPr>
        <xdr:cNvPr id="17" name="图片 16"/>
        <xdr:cNvPicPr>
          <a:picLocks noChangeAspect="1" noChangeArrowheads="1"/>
        </xdr:cNvPicPr>
      </xdr:nvPicPr>
      <xdr:blipFill>
        <a:blip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592800" y="51435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581025</xdr:colOff>
      <xdr:row>3</xdr:row>
      <xdr:rowOff>161925</xdr:rowOff>
    </xdr:to>
    <xdr:pic>
      <xdr:nvPicPr>
        <xdr:cNvPr id="18" name="图片 17"/>
        <xdr:cNvPicPr>
          <a:picLocks noChangeAspect="1" noChangeArrowheads="1"/>
        </xdr:cNvPicPr>
      </xdr:nvPicPr>
      <xdr:blipFill>
        <a:blip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78600" y="514350"/>
          <a:ext cx="581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514350</xdr:colOff>
      <xdr:row>3</xdr:row>
      <xdr:rowOff>161925</xdr:rowOff>
    </xdr:to>
    <xdr:pic>
      <xdr:nvPicPr>
        <xdr:cNvPr id="19" name="图片 18"/>
        <xdr:cNvPicPr>
          <a:picLocks noChangeAspect="1" noChangeArrowheads="1"/>
        </xdr:cNvPicPr>
      </xdr:nvPicPr>
      <xdr:blipFill>
        <a:blip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964400" y="514350"/>
          <a:ext cx="514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457200</xdr:colOff>
      <xdr:row>32</xdr:row>
      <xdr:rowOff>171450</xdr:rowOff>
    </xdr:to>
    <xdr:pic>
      <xdr:nvPicPr>
        <xdr:cNvPr id="20" name="图片 19"/>
        <xdr:cNvPicPr>
          <a:picLocks noChangeAspect="1" noChangeArrowheads="1"/>
        </xdr:cNvPicPr>
      </xdr:nvPicPr>
      <xdr:blipFill>
        <a:blip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71600" y="6677025"/>
          <a:ext cx="1152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171450</xdr:rowOff>
    </xdr:from>
    <xdr:to>
      <xdr:col>4</xdr:col>
      <xdr:colOff>323850</xdr:colOff>
      <xdr:row>31</xdr:row>
      <xdr:rowOff>161925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66925" y="6505575"/>
          <a:ext cx="1047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5</xdr:col>
      <xdr:colOff>228600</xdr:colOff>
      <xdr:row>30</xdr:row>
      <xdr:rowOff>171450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90825" y="6334125"/>
          <a:ext cx="952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180975</xdr:colOff>
      <xdr:row>29</xdr:row>
      <xdr:rowOff>171450</xdr:rowOff>
    </xdr:to>
    <xdr:pic>
      <xdr:nvPicPr>
        <xdr:cNvPr id="23" name="图片 22"/>
        <xdr:cNvPicPr>
          <a:picLocks noChangeAspect="1" noChangeArrowheads="1"/>
        </xdr:cNvPicPr>
      </xdr:nvPicPr>
      <xdr:blipFill>
        <a:blip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14725" y="6162675"/>
          <a:ext cx="876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542925</xdr:colOff>
      <xdr:row>32</xdr:row>
      <xdr:rowOff>161925</xdr:rowOff>
    </xdr:to>
    <xdr:pic>
      <xdr:nvPicPr>
        <xdr:cNvPr id="25" name="图片 24"/>
        <xdr:cNvPicPr>
          <a:picLocks noChangeAspect="1" noChangeArrowheads="1"/>
        </xdr:cNvPicPr>
      </xdr:nvPicPr>
      <xdr:blipFill>
        <a:blip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10050" y="6677025"/>
          <a:ext cx="542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609600</xdr:colOff>
      <xdr:row>32</xdr:row>
      <xdr:rowOff>161925</xdr:rowOff>
    </xdr:to>
    <xdr:pic>
      <xdr:nvPicPr>
        <xdr:cNvPr id="29" name="图片 28"/>
        <xdr:cNvPicPr>
          <a:picLocks noChangeAspect="1" noChangeArrowheads="1"/>
        </xdr:cNvPicPr>
      </xdr:nvPicPr>
      <xdr:blipFill>
        <a:blip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96025" y="6677025"/>
          <a:ext cx="609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pic>
      <xdr:nvPicPr>
        <xdr:cNvPr id="30" name="图片 29"/>
        <xdr:cNvPicPr>
          <a:picLocks noChangeAspect="1" noChangeArrowheads="1"/>
        </xdr:cNvPicPr>
      </xdr:nvPicPr>
      <xdr:blipFill>
        <a:blip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86675" y="6677025"/>
          <a:ext cx="695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32</xdr:row>
      <xdr:rowOff>0</xdr:rowOff>
    </xdr:from>
    <xdr:to>
      <xdr:col>13</xdr:col>
      <xdr:colOff>361950</xdr:colOff>
      <xdr:row>32</xdr:row>
      <xdr:rowOff>161925</xdr:rowOff>
    </xdr:to>
    <xdr:pic>
      <xdr:nvPicPr>
        <xdr:cNvPr id="31" name="图片 30"/>
        <xdr:cNvPicPr>
          <a:picLocks noChangeAspect="1" noChangeArrowheads="1"/>
        </xdr:cNvPicPr>
      </xdr:nvPicPr>
      <xdr:blipFill>
        <a:blip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77325" y="6677025"/>
          <a:ext cx="3619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152400</xdr:colOff>
      <xdr:row>33</xdr:row>
      <xdr:rowOff>0</xdr:rowOff>
    </xdr:to>
    <xdr:pic>
      <xdr:nvPicPr>
        <xdr:cNvPr id="32" name="图片 31"/>
        <xdr:cNvPicPr>
          <a:picLocks noChangeAspect="1" noChangeArrowheads="1"/>
        </xdr:cNvPicPr>
      </xdr:nvPicPr>
      <xdr:blipFill>
        <a:blip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63300" y="667702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200025</xdr:colOff>
      <xdr:row>32</xdr:row>
      <xdr:rowOff>171450</xdr:rowOff>
    </xdr:to>
    <xdr:pic>
      <xdr:nvPicPr>
        <xdr:cNvPr id="33" name="图片 32"/>
        <xdr:cNvPicPr>
          <a:picLocks noChangeAspect="1" noChangeArrowheads="1"/>
        </xdr:cNvPicPr>
      </xdr:nvPicPr>
      <xdr:blipFill>
        <a:blip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44425" y="66770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32</xdr:row>
      <xdr:rowOff>0</xdr:rowOff>
    </xdr:from>
    <xdr:to>
      <xdr:col>22</xdr:col>
      <xdr:colOff>419100</xdr:colOff>
      <xdr:row>32</xdr:row>
      <xdr:rowOff>152400</xdr:rowOff>
    </xdr:to>
    <xdr:pic>
      <xdr:nvPicPr>
        <xdr:cNvPr id="34" name="图片 33"/>
        <xdr:cNvPicPr>
          <a:picLocks noChangeAspect="1" noChangeArrowheads="1"/>
        </xdr:cNvPicPr>
      </xdr:nvPicPr>
      <xdr:blipFill>
        <a:blip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87625" y="6677025"/>
          <a:ext cx="419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523875</xdr:colOff>
      <xdr:row>47</xdr:row>
      <xdr:rowOff>28575</xdr:rowOff>
    </xdr:from>
    <xdr:to>
      <xdr:col>13</xdr:col>
      <xdr:colOff>228600</xdr:colOff>
      <xdr:row>62</xdr:row>
      <xdr:rowOff>57150</xdr:rowOff>
    </xdr:to>
    <xdr:graphicFrame>
      <xdr:nvGraphicFramePr>
        <xdr:cNvPr id="35" name="图表 34"/>
        <xdr:cNvGraphicFramePr/>
      </xdr:nvGraphicFramePr>
      <xdr:xfrm>
        <a:off x="4733925" y="927735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34</xdr:row>
      <xdr:rowOff>133350</xdr:rowOff>
    </xdr:from>
    <xdr:to>
      <xdr:col>37</xdr:col>
      <xdr:colOff>504825</xdr:colOff>
      <xdr:row>49</xdr:row>
      <xdr:rowOff>161925</xdr:rowOff>
    </xdr:to>
    <xdr:graphicFrame>
      <xdr:nvGraphicFramePr>
        <xdr:cNvPr id="40" name="图表 39"/>
        <xdr:cNvGraphicFramePr/>
      </xdr:nvGraphicFramePr>
      <xdr:xfrm>
        <a:off x="22098000" y="7153275"/>
        <a:ext cx="467677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533400</xdr:colOff>
      <xdr:row>50</xdr:row>
      <xdr:rowOff>66675</xdr:rowOff>
    </xdr:from>
    <xdr:to>
      <xdr:col>44</xdr:col>
      <xdr:colOff>276225</xdr:colOff>
      <xdr:row>65</xdr:row>
      <xdr:rowOff>95250</xdr:rowOff>
    </xdr:to>
    <xdr:graphicFrame>
      <xdr:nvGraphicFramePr>
        <xdr:cNvPr id="42" name="图表 41"/>
        <xdr:cNvGraphicFramePr/>
      </xdr:nvGraphicFramePr>
      <xdr:xfrm>
        <a:off x="26803350" y="982980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209550</xdr:colOff>
      <xdr:row>0</xdr:row>
      <xdr:rowOff>161925</xdr:rowOff>
    </xdr:from>
    <xdr:to>
      <xdr:col>51</xdr:col>
      <xdr:colOff>666750</xdr:colOff>
      <xdr:row>15</xdr:row>
      <xdr:rowOff>85725</xdr:rowOff>
    </xdr:to>
    <xdr:graphicFrame>
      <xdr:nvGraphicFramePr>
        <xdr:cNvPr id="44" name="图表 43"/>
        <xdr:cNvGraphicFramePr/>
      </xdr:nvGraphicFramePr>
      <xdr:xfrm>
        <a:off x="31994475" y="161925"/>
        <a:ext cx="457200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285750</xdr:colOff>
      <xdr:row>0</xdr:row>
      <xdr:rowOff>38100</xdr:rowOff>
    </xdr:from>
    <xdr:to>
      <xdr:col>41</xdr:col>
      <xdr:colOff>57150</xdr:colOff>
      <xdr:row>14</xdr:row>
      <xdr:rowOff>152400</xdr:rowOff>
    </xdr:to>
    <xdr:graphicFrame>
      <xdr:nvGraphicFramePr>
        <xdr:cNvPr id="2" name="图表 1"/>
        <xdr:cNvGraphicFramePr/>
      </xdr:nvGraphicFramePr>
      <xdr:xfrm>
        <a:off x="24393525" y="38100"/>
        <a:ext cx="4705350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566737</xdr:colOff>
      <xdr:row>34</xdr:row>
      <xdr:rowOff>123825</xdr:rowOff>
    </xdr:from>
    <xdr:to>
      <xdr:col>44</xdr:col>
      <xdr:colOff>338137</xdr:colOff>
      <xdr:row>49</xdr:row>
      <xdr:rowOff>152400</xdr:rowOff>
    </xdr:to>
    <xdr:graphicFrame>
      <xdr:nvGraphicFramePr>
        <xdr:cNvPr id="3" name="图表 2"/>
        <xdr:cNvGraphicFramePr/>
      </xdr:nvGraphicFramePr>
      <xdr:xfrm>
        <a:off x="26836370" y="7143750"/>
        <a:ext cx="460057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31</xdr:col>
      <xdr:colOff>381000</xdr:colOff>
      <xdr:row>32</xdr:row>
      <xdr:rowOff>152400</xdr:rowOff>
    </xdr:to>
    <xdr:pic>
      <xdr:nvPicPr>
        <xdr:cNvPr id="41" name="图片 40"/>
        <xdr:cNvPicPr>
          <a:picLocks noChangeAspect="1" noChangeArrowheads="1"/>
        </xdr:cNvPicPr>
      </xdr:nvPicPr>
      <xdr:blipFill>
        <a:blip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50375" y="6677025"/>
          <a:ext cx="381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32</xdr:row>
      <xdr:rowOff>0</xdr:rowOff>
    </xdr:from>
    <xdr:to>
      <xdr:col>32</xdr:col>
      <xdr:colOff>409575</xdr:colOff>
      <xdr:row>32</xdr:row>
      <xdr:rowOff>152400</xdr:rowOff>
    </xdr:to>
    <xdr:pic>
      <xdr:nvPicPr>
        <xdr:cNvPr id="43" name="图片 42"/>
        <xdr:cNvPicPr>
          <a:picLocks noChangeAspect="1" noChangeArrowheads="1"/>
        </xdr:cNvPicPr>
      </xdr:nvPicPr>
      <xdr:blipFill>
        <a:blip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36175" y="6677025"/>
          <a:ext cx="409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32</xdr:row>
      <xdr:rowOff>0</xdr:rowOff>
    </xdr:from>
    <xdr:to>
      <xdr:col>33</xdr:col>
      <xdr:colOff>571500</xdr:colOff>
      <xdr:row>32</xdr:row>
      <xdr:rowOff>152400</xdr:rowOff>
    </xdr:to>
    <xdr:pic>
      <xdr:nvPicPr>
        <xdr:cNvPr id="45" name="图片 44"/>
        <xdr:cNvPicPr>
          <a:picLocks noChangeAspect="1" noChangeArrowheads="1"/>
        </xdr:cNvPicPr>
      </xdr:nvPicPr>
      <xdr:blipFill>
        <a:blip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21975" y="6677025"/>
          <a:ext cx="571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32</xdr:row>
      <xdr:rowOff>0</xdr:rowOff>
    </xdr:from>
    <xdr:to>
      <xdr:col>34</xdr:col>
      <xdr:colOff>238125</xdr:colOff>
      <xdr:row>32</xdr:row>
      <xdr:rowOff>152400</xdr:rowOff>
    </xdr:to>
    <xdr:pic>
      <xdr:nvPicPr>
        <xdr:cNvPr id="46" name="图片 45"/>
        <xdr:cNvPicPr>
          <a:picLocks noChangeAspect="1" noChangeArrowheads="1"/>
        </xdr:cNvPicPr>
      </xdr:nvPicPr>
      <xdr:blipFill>
        <a:blip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07775" y="6677025"/>
          <a:ext cx="2381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466725</xdr:colOff>
      <xdr:row>32</xdr:row>
      <xdr:rowOff>152400</xdr:rowOff>
    </xdr:to>
    <xdr:pic>
      <xdr:nvPicPr>
        <xdr:cNvPr id="48" name="图片 47"/>
        <xdr:cNvPicPr>
          <a:picLocks noChangeAspect="1" noChangeArrowheads="1"/>
        </xdr:cNvPicPr>
      </xdr:nvPicPr>
      <xdr:blipFill>
        <a:blip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269950" y="6677025"/>
          <a:ext cx="466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28</xdr:row>
      <xdr:rowOff>0</xdr:rowOff>
    </xdr:from>
    <xdr:to>
      <xdr:col>33</xdr:col>
      <xdr:colOff>600075</xdr:colOff>
      <xdr:row>28</xdr:row>
      <xdr:rowOff>161925</xdr:rowOff>
    </xdr:to>
    <xdr:pic>
      <xdr:nvPicPr>
        <xdr:cNvPr id="49" name="图片 48"/>
        <xdr:cNvPicPr>
          <a:picLocks noChangeAspect="1" noChangeArrowheads="1"/>
        </xdr:cNvPicPr>
      </xdr:nvPicPr>
      <xdr:blipFill>
        <a:blip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21975" y="5943600"/>
          <a:ext cx="600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28</xdr:row>
      <xdr:rowOff>0</xdr:rowOff>
    </xdr:from>
    <xdr:to>
      <xdr:col>34</xdr:col>
      <xdr:colOff>485775</xdr:colOff>
      <xdr:row>28</xdr:row>
      <xdr:rowOff>161925</xdr:rowOff>
    </xdr:to>
    <xdr:pic>
      <xdr:nvPicPr>
        <xdr:cNvPr id="50" name="图片 49"/>
        <xdr:cNvPicPr>
          <a:picLocks noChangeAspect="1" noChangeArrowheads="1"/>
        </xdr:cNvPicPr>
      </xdr:nvPicPr>
      <xdr:blipFill>
        <a:blip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07775" y="594360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32</xdr:row>
      <xdr:rowOff>0</xdr:rowOff>
    </xdr:from>
    <xdr:to>
      <xdr:col>38</xdr:col>
      <xdr:colOff>361950</xdr:colOff>
      <xdr:row>32</xdr:row>
      <xdr:rowOff>152400</xdr:rowOff>
    </xdr:to>
    <xdr:pic>
      <xdr:nvPicPr>
        <xdr:cNvPr id="52" name="图片 51"/>
        <xdr:cNvPicPr>
          <a:picLocks noChangeAspect="1" noChangeArrowheads="1"/>
        </xdr:cNvPicPr>
      </xdr:nvPicPr>
      <xdr:blipFill>
        <a:blip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4325" y="66770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35</xdr:col>
      <xdr:colOff>419100</xdr:colOff>
      <xdr:row>28</xdr:row>
      <xdr:rowOff>161925</xdr:rowOff>
    </xdr:to>
    <xdr:pic>
      <xdr:nvPicPr>
        <xdr:cNvPr id="53" name="图片 52"/>
        <xdr:cNvPicPr>
          <a:picLocks noChangeAspect="1" noChangeArrowheads="1"/>
        </xdr:cNvPicPr>
      </xdr:nvPicPr>
      <xdr:blipFill>
        <a:blip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793575" y="5943600"/>
          <a:ext cx="419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32</xdr:row>
      <xdr:rowOff>0</xdr:rowOff>
    </xdr:from>
    <xdr:to>
      <xdr:col>39</xdr:col>
      <xdr:colOff>285750</xdr:colOff>
      <xdr:row>32</xdr:row>
      <xdr:rowOff>152400</xdr:rowOff>
    </xdr:to>
    <xdr:pic>
      <xdr:nvPicPr>
        <xdr:cNvPr id="54" name="图片 53"/>
        <xdr:cNvPicPr>
          <a:picLocks noChangeAspect="1" noChangeArrowheads="1"/>
        </xdr:cNvPicPr>
      </xdr:nvPicPr>
      <xdr:blipFill>
        <a:blip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0125" y="66770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0</xdr:colOff>
      <xdr:row>28</xdr:row>
      <xdr:rowOff>0</xdr:rowOff>
    </xdr:from>
    <xdr:to>
      <xdr:col>36</xdr:col>
      <xdr:colOff>409575</xdr:colOff>
      <xdr:row>28</xdr:row>
      <xdr:rowOff>161925</xdr:rowOff>
    </xdr:to>
    <xdr:pic>
      <xdr:nvPicPr>
        <xdr:cNvPr id="55" name="图片 54"/>
        <xdr:cNvPicPr>
          <a:picLocks noChangeAspect="1" noChangeArrowheads="1"/>
        </xdr:cNvPicPr>
      </xdr:nvPicPr>
      <xdr:blipFill>
        <a:blip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479375" y="5943600"/>
          <a:ext cx="4095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0</xdr:colOff>
      <xdr:row>32</xdr:row>
      <xdr:rowOff>0</xdr:rowOff>
    </xdr:from>
    <xdr:to>
      <xdr:col>40</xdr:col>
      <xdr:colOff>285750</xdr:colOff>
      <xdr:row>32</xdr:row>
      <xdr:rowOff>152400</xdr:rowOff>
    </xdr:to>
    <xdr:pic>
      <xdr:nvPicPr>
        <xdr:cNvPr id="56" name="图片 55"/>
        <xdr:cNvPicPr>
          <a:picLocks noChangeAspect="1" noChangeArrowheads="1"/>
        </xdr:cNvPicPr>
      </xdr:nvPicPr>
      <xdr:blipFill>
        <a:blip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355925" y="66770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50</xdr:row>
      <xdr:rowOff>66675</xdr:rowOff>
    </xdr:from>
    <xdr:to>
      <xdr:col>37</xdr:col>
      <xdr:colOff>390525</xdr:colOff>
      <xdr:row>65</xdr:row>
      <xdr:rowOff>95250</xdr:rowOff>
    </xdr:to>
    <xdr:graphicFrame>
      <xdr:nvGraphicFramePr>
        <xdr:cNvPr id="57" name="图表 56"/>
        <xdr:cNvGraphicFramePr/>
      </xdr:nvGraphicFramePr>
      <xdr:xfrm>
        <a:off x="22088475" y="982980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152400</xdr:colOff>
      <xdr:row>101</xdr:row>
      <xdr:rowOff>171450</xdr:rowOff>
    </xdr:from>
    <xdr:to>
      <xdr:col>26</xdr:col>
      <xdr:colOff>47625</xdr:colOff>
      <xdr:row>117</xdr:row>
      <xdr:rowOff>19050</xdr:rowOff>
    </xdr:to>
    <xdr:graphicFrame>
      <xdr:nvGraphicFramePr>
        <xdr:cNvPr id="58" name="图表 57"/>
        <xdr:cNvGraphicFramePr/>
      </xdr:nvGraphicFramePr>
      <xdr:xfrm>
        <a:off x="14068425" y="18678525"/>
        <a:ext cx="457200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32</xdr:col>
      <xdr:colOff>609600</xdr:colOff>
      <xdr:row>28</xdr:row>
      <xdr:rowOff>161925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36175" y="5943600"/>
          <a:ext cx="609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28</xdr:row>
      <xdr:rowOff>0</xdr:rowOff>
    </xdr:from>
    <xdr:to>
      <xdr:col>37</xdr:col>
      <xdr:colOff>323850</xdr:colOff>
      <xdr:row>28</xdr:row>
      <xdr:rowOff>152400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269950" y="5943600"/>
          <a:ext cx="323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28</xdr:row>
      <xdr:rowOff>0</xdr:rowOff>
    </xdr:from>
    <xdr:to>
      <xdr:col>38</xdr:col>
      <xdr:colOff>342900</xdr:colOff>
      <xdr:row>28</xdr:row>
      <xdr:rowOff>152400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4325" y="5943600"/>
          <a:ext cx="342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28</xdr:row>
      <xdr:rowOff>0</xdr:rowOff>
    </xdr:from>
    <xdr:to>
      <xdr:col>39</xdr:col>
      <xdr:colOff>561975</xdr:colOff>
      <xdr:row>28</xdr:row>
      <xdr:rowOff>161925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0125" y="59436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123825</xdr:colOff>
      <xdr:row>16</xdr:row>
      <xdr:rowOff>95250</xdr:rowOff>
    </xdr:from>
    <xdr:to>
      <xdr:col>51</xdr:col>
      <xdr:colOff>581025</xdr:colOff>
      <xdr:row>31</xdr:row>
      <xdr:rowOff>0</xdr:rowOff>
    </xdr:to>
    <xdr:graphicFrame>
      <xdr:nvGraphicFramePr>
        <xdr:cNvPr id="64" name="图表 63"/>
        <xdr:cNvGraphicFramePr/>
      </xdr:nvGraphicFramePr>
      <xdr:xfrm>
        <a:off x="31908750" y="3409950"/>
        <a:ext cx="45720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190500</xdr:colOff>
      <xdr:row>34</xdr:row>
      <xdr:rowOff>114300</xdr:rowOff>
    </xdr:from>
    <xdr:to>
      <xdr:col>51</xdr:col>
      <xdr:colOff>647700</xdr:colOff>
      <xdr:row>49</xdr:row>
      <xdr:rowOff>142875</xdr:rowOff>
    </xdr:to>
    <xdr:graphicFrame>
      <xdr:nvGraphicFramePr>
        <xdr:cNvPr id="65" name="图表 64"/>
        <xdr:cNvGraphicFramePr/>
      </xdr:nvGraphicFramePr>
      <xdr:xfrm>
        <a:off x="31975425" y="71342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28</xdr:row>
      <xdr:rowOff>0</xdr:rowOff>
    </xdr:from>
    <xdr:to>
      <xdr:col>40</xdr:col>
      <xdr:colOff>495300</xdr:colOff>
      <xdr:row>28</xdr:row>
      <xdr:rowOff>161925</xdr:rowOff>
    </xdr:to>
    <xdr:pic>
      <xdr:nvPicPr>
        <xdr:cNvPr id="66" name="图片 65"/>
        <xdr:cNvPicPr>
          <a:picLocks noChangeAspect="1" noChangeArrowheads="1"/>
        </xdr:cNvPicPr>
      </xdr:nvPicPr>
      <xdr:blipFill>
        <a:blip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355925" y="5943600"/>
          <a:ext cx="495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28</xdr:row>
      <xdr:rowOff>0</xdr:rowOff>
    </xdr:from>
    <xdr:to>
      <xdr:col>41</xdr:col>
      <xdr:colOff>485775</xdr:colOff>
      <xdr:row>28</xdr:row>
      <xdr:rowOff>161925</xdr:rowOff>
    </xdr:to>
    <xdr:pic>
      <xdr:nvPicPr>
        <xdr:cNvPr id="67" name="图片 66"/>
        <xdr:cNvPicPr>
          <a:picLocks noChangeAspect="1" noChangeArrowheads="1"/>
        </xdr:cNvPicPr>
      </xdr:nvPicPr>
      <xdr:blipFill>
        <a:blip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041725" y="594360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304800</xdr:colOff>
      <xdr:row>66</xdr:row>
      <xdr:rowOff>114300</xdr:rowOff>
    </xdr:from>
    <xdr:to>
      <xdr:col>37</xdr:col>
      <xdr:colOff>657225</xdr:colOff>
      <xdr:row>81</xdr:row>
      <xdr:rowOff>142875</xdr:rowOff>
    </xdr:to>
    <xdr:graphicFrame>
      <xdr:nvGraphicFramePr>
        <xdr:cNvPr id="5" name="图表 4"/>
        <xdr:cNvGraphicFramePr/>
      </xdr:nvGraphicFramePr>
      <xdr:xfrm>
        <a:off x="22355175" y="126206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704850</xdr:colOff>
      <xdr:row>66</xdr:row>
      <xdr:rowOff>114300</xdr:rowOff>
    </xdr:from>
    <xdr:to>
      <xdr:col>44</xdr:col>
      <xdr:colOff>447675</xdr:colOff>
      <xdr:row>81</xdr:row>
      <xdr:rowOff>142875</xdr:rowOff>
    </xdr:to>
    <xdr:graphicFrame>
      <xdr:nvGraphicFramePr>
        <xdr:cNvPr id="11" name="图表 10"/>
        <xdr:cNvGraphicFramePr/>
      </xdr:nvGraphicFramePr>
      <xdr:xfrm>
        <a:off x="26974800" y="126206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438150</xdr:colOff>
      <xdr:row>3</xdr:row>
      <xdr:rowOff>171450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58625" y="514350"/>
          <a:ext cx="438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209550</xdr:colOff>
      <xdr:row>50</xdr:row>
      <xdr:rowOff>104775</xdr:rowOff>
    </xdr:from>
    <xdr:to>
      <xdr:col>51</xdr:col>
      <xdr:colOff>666750</xdr:colOff>
      <xdr:row>65</xdr:row>
      <xdr:rowOff>133350</xdr:rowOff>
    </xdr:to>
    <xdr:graphicFrame>
      <xdr:nvGraphicFramePr>
        <xdr:cNvPr id="68" name="图表 67"/>
        <xdr:cNvGraphicFramePr/>
      </xdr:nvGraphicFramePr>
      <xdr:xfrm>
        <a:off x="31994475" y="986790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247650</xdr:colOff>
      <xdr:row>3</xdr:row>
      <xdr:rowOff>171450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574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285750</xdr:colOff>
      <xdr:row>3</xdr:row>
      <xdr:rowOff>171450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780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276225</xdr:colOff>
      <xdr:row>3</xdr:row>
      <xdr:rowOff>171450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52900" y="514350"/>
          <a:ext cx="1000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276225</xdr:colOff>
      <xdr:row>3</xdr:row>
      <xdr:rowOff>171450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5400" y="514350"/>
          <a:ext cx="962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161925</xdr:colOff>
      <xdr:row>3</xdr:row>
      <xdr:rowOff>171450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514350"/>
          <a:ext cx="847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</xdr:row>
      <xdr:rowOff>0</xdr:rowOff>
    </xdr:from>
    <xdr:to>
      <xdr:col>28</xdr:col>
      <xdr:colOff>161925</xdr:colOff>
      <xdr:row>3</xdr:row>
      <xdr:rowOff>171450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592800" y="514350"/>
          <a:ext cx="847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95250</xdr:colOff>
      <xdr:row>3</xdr:row>
      <xdr:rowOff>171450</xdr:rowOff>
    </xdr:to>
    <xdr:pic>
      <xdr:nvPicPr>
        <xdr:cNvPr id="8" name="图片 7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05800" y="514350"/>
          <a:ext cx="781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3</xdr:row>
      <xdr:rowOff>0</xdr:rowOff>
    </xdr:from>
    <xdr:to>
      <xdr:col>31</xdr:col>
      <xdr:colOff>95250</xdr:colOff>
      <xdr:row>3</xdr:row>
      <xdr:rowOff>171450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650200" y="514350"/>
          <a:ext cx="781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85725</xdr:colOff>
      <xdr:row>3</xdr:row>
      <xdr:rowOff>171450</xdr:rowOff>
    </xdr:to>
    <xdr:pic>
      <xdr:nvPicPr>
        <xdr:cNvPr id="10" name="图片 9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3200" y="5143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85725</xdr:colOff>
      <xdr:row>3</xdr:row>
      <xdr:rowOff>171450</xdr:rowOff>
    </xdr:to>
    <xdr:pic>
      <xdr:nvPicPr>
        <xdr:cNvPr id="11" name="图片 10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07600" y="5143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142875</xdr:rowOff>
    </xdr:from>
    <xdr:to>
      <xdr:col>3</xdr:col>
      <xdr:colOff>190500</xdr:colOff>
      <xdr:row>3</xdr:row>
      <xdr:rowOff>133350</xdr:rowOff>
    </xdr:to>
    <xdr:pic>
      <xdr:nvPicPr>
        <xdr:cNvPr id="54" name="图片 53"/>
        <xdr:cNvPicPr>
          <a:picLocks noChangeAspect="1" noChangeArrowheads="1"/>
        </xdr:cNvPicPr>
      </xdr:nvPicPr>
      <xdr:blipFill>
        <a:blip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71600" y="485775"/>
          <a:ext cx="885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171450</xdr:colOff>
      <xdr:row>3</xdr:row>
      <xdr:rowOff>171450</xdr:rowOff>
    </xdr:to>
    <xdr:pic>
      <xdr:nvPicPr>
        <xdr:cNvPr id="55" name="图片 54"/>
        <xdr:cNvPicPr>
          <a:picLocks noChangeAspect="1" noChangeArrowheads="1"/>
        </xdr:cNvPicPr>
      </xdr:nvPicPr>
      <xdr:blipFill>
        <a:blip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14725" y="514350"/>
          <a:ext cx="8667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9</xdr:col>
      <xdr:colOff>66675</xdr:colOff>
      <xdr:row>3</xdr:row>
      <xdr:rowOff>171450</xdr:rowOff>
    </xdr:to>
    <xdr:pic>
      <xdr:nvPicPr>
        <xdr:cNvPr id="56" name="图片 55"/>
        <xdr:cNvPicPr>
          <a:picLocks noChangeAspect="1" noChangeArrowheads="1"/>
        </xdr:cNvPicPr>
      </xdr:nvPicPr>
      <xdr:blipFill>
        <a:blip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00700" y="514350"/>
          <a:ext cx="762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676275</xdr:colOff>
      <xdr:row>3</xdr:row>
      <xdr:rowOff>171450</xdr:rowOff>
    </xdr:to>
    <xdr:pic>
      <xdr:nvPicPr>
        <xdr:cNvPr id="57" name="图片 56"/>
        <xdr:cNvPicPr>
          <a:picLocks noChangeAspect="1" noChangeArrowheads="1"/>
        </xdr:cNvPicPr>
      </xdr:nvPicPr>
      <xdr:blipFill>
        <a:blip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86675" y="514350"/>
          <a:ext cx="676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</xdr:row>
      <xdr:rowOff>0</xdr:rowOff>
    </xdr:from>
    <xdr:to>
      <xdr:col>14</xdr:col>
      <xdr:colOff>676275</xdr:colOff>
      <xdr:row>3</xdr:row>
      <xdr:rowOff>171450</xdr:rowOff>
    </xdr:to>
    <xdr:pic>
      <xdr:nvPicPr>
        <xdr:cNvPr id="58" name="图片 57"/>
        <xdr:cNvPicPr>
          <a:picLocks noChangeAspect="1" noChangeArrowheads="1"/>
        </xdr:cNvPicPr>
      </xdr:nvPicPr>
      <xdr:blipFill>
        <a:blip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72650" y="514350"/>
          <a:ext cx="676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3</xdr:row>
      <xdr:rowOff>161925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87625" y="514350"/>
          <a:ext cx="1181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23</xdr:col>
      <xdr:colOff>666750</xdr:colOff>
      <xdr:row>3</xdr:row>
      <xdr:rowOff>161925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68725" y="514350"/>
          <a:ext cx="666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</xdr:row>
      <xdr:rowOff>0</xdr:rowOff>
    </xdr:from>
    <xdr:to>
      <xdr:col>24</xdr:col>
      <xdr:colOff>561975</xdr:colOff>
      <xdr:row>3</xdr:row>
      <xdr:rowOff>161925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92625" y="51435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485775</xdr:colOff>
      <xdr:row>3</xdr:row>
      <xdr:rowOff>161925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0" y="51435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</xdr:row>
      <xdr:rowOff>0</xdr:rowOff>
    </xdr:from>
    <xdr:to>
      <xdr:col>26</xdr:col>
      <xdr:colOff>485775</xdr:colOff>
      <xdr:row>3</xdr:row>
      <xdr:rowOff>161925</xdr:rowOff>
    </xdr:to>
    <xdr:pic>
      <xdr:nvPicPr>
        <xdr:cNvPr id="64" name="图片 63"/>
        <xdr:cNvPicPr>
          <a:picLocks noChangeAspect="1" noChangeArrowheads="1"/>
        </xdr:cNvPicPr>
      </xdr:nvPicPr>
      <xdr:blipFill>
        <a:blip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592800" y="51435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581025</xdr:colOff>
      <xdr:row>3</xdr:row>
      <xdr:rowOff>161925</xdr:rowOff>
    </xdr:to>
    <xdr:pic>
      <xdr:nvPicPr>
        <xdr:cNvPr id="65" name="图片 64"/>
        <xdr:cNvPicPr>
          <a:picLocks noChangeAspect="1" noChangeArrowheads="1"/>
        </xdr:cNvPicPr>
      </xdr:nvPicPr>
      <xdr:blipFill>
        <a:blip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78600" y="514350"/>
          <a:ext cx="581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514350</xdr:colOff>
      <xdr:row>3</xdr:row>
      <xdr:rowOff>161925</xdr:rowOff>
    </xdr:to>
    <xdr:pic>
      <xdr:nvPicPr>
        <xdr:cNvPr id="66" name="图片 65"/>
        <xdr:cNvPicPr>
          <a:picLocks noChangeAspect="1" noChangeArrowheads="1"/>
        </xdr:cNvPicPr>
      </xdr:nvPicPr>
      <xdr:blipFill>
        <a:blip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964400" y="514350"/>
          <a:ext cx="514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457200</xdr:colOff>
      <xdr:row>32</xdr:row>
      <xdr:rowOff>171450</xdr:rowOff>
    </xdr:to>
    <xdr:pic>
      <xdr:nvPicPr>
        <xdr:cNvPr id="67" name="图片 66"/>
        <xdr:cNvPicPr>
          <a:picLocks noChangeAspect="1" noChangeArrowheads="1"/>
        </xdr:cNvPicPr>
      </xdr:nvPicPr>
      <xdr:blipFill>
        <a:blip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71600" y="6677025"/>
          <a:ext cx="1152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171450</xdr:rowOff>
    </xdr:from>
    <xdr:to>
      <xdr:col>4</xdr:col>
      <xdr:colOff>323850</xdr:colOff>
      <xdr:row>31</xdr:row>
      <xdr:rowOff>161925</xdr:rowOff>
    </xdr:to>
    <xdr:pic>
      <xdr:nvPicPr>
        <xdr:cNvPr id="68" name="图片 67"/>
        <xdr:cNvPicPr>
          <a:picLocks noChangeAspect="1" noChangeArrowheads="1"/>
        </xdr:cNvPicPr>
      </xdr:nvPicPr>
      <xdr:blipFill>
        <a:blip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66925" y="6505575"/>
          <a:ext cx="1047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5</xdr:col>
      <xdr:colOff>228600</xdr:colOff>
      <xdr:row>30</xdr:row>
      <xdr:rowOff>171450</xdr:rowOff>
    </xdr:to>
    <xdr:pic>
      <xdr:nvPicPr>
        <xdr:cNvPr id="69" name="图片 68"/>
        <xdr:cNvPicPr>
          <a:picLocks noChangeAspect="1" noChangeArrowheads="1"/>
        </xdr:cNvPicPr>
      </xdr:nvPicPr>
      <xdr:blipFill>
        <a:blip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90825" y="6334125"/>
          <a:ext cx="952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180975</xdr:colOff>
      <xdr:row>29</xdr:row>
      <xdr:rowOff>171450</xdr:rowOff>
    </xdr:to>
    <xdr:pic>
      <xdr:nvPicPr>
        <xdr:cNvPr id="70" name="图片 69"/>
        <xdr:cNvPicPr>
          <a:picLocks noChangeAspect="1" noChangeArrowheads="1"/>
        </xdr:cNvPicPr>
      </xdr:nvPicPr>
      <xdr:blipFill>
        <a:blip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14725" y="6162675"/>
          <a:ext cx="876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542925</xdr:colOff>
      <xdr:row>32</xdr:row>
      <xdr:rowOff>161925</xdr:rowOff>
    </xdr:to>
    <xdr:pic>
      <xdr:nvPicPr>
        <xdr:cNvPr id="71" name="图片 70"/>
        <xdr:cNvPicPr>
          <a:picLocks noChangeAspect="1" noChangeArrowheads="1"/>
        </xdr:cNvPicPr>
      </xdr:nvPicPr>
      <xdr:blipFill>
        <a:blip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10050" y="6677025"/>
          <a:ext cx="542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609600</xdr:colOff>
      <xdr:row>32</xdr:row>
      <xdr:rowOff>161925</xdr:rowOff>
    </xdr:to>
    <xdr:pic>
      <xdr:nvPicPr>
        <xdr:cNvPr id="72" name="图片 71"/>
        <xdr:cNvPicPr>
          <a:picLocks noChangeAspect="1" noChangeArrowheads="1"/>
        </xdr:cNvPicPr>
      </xdr:nvPicPr>
      <xdr:blipFill>
        <a:blip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96025" y="6677025"/>
          <a:ext cx="609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pic>
      <xdr:nvPicPr>
        <xdr:cNvPr id="73" name="图片 72"/>
        <xdr:cNvPicPr>
          <a:picLocks noChangeAspect="1" noChangeArrowheads="1"/>
        </xdr:cNvPicPr>
      </xdr:nvPicPr>
      <xdr:blipFill>
        <a:blip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86675" y="6677025"/>
          <a:ext cx="695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32</xdr:row>
      <xdr:rowOff>0</xdr:rowOff>
    </xdr:from>
    <xdr:to>
      <xdr:col>13</xdr:col>
      <xdr:colOff>361950</xdr:colOff>
      <xdr:row>32</xdr:row>
      <xdr:rowOff>161925</xdr:rowOff>
    </xdr:to>
    <xdr:pic>
      <xdr:nvPicPr>
        <xdr:cNvPr id="74" name="图片 73"/>
        <xdr:cNvPicPr>
          <a:picLocks noChangeAspect="1" noChangeArrowheads="1"/>
        </xdr:cNvPicPr>
      </xdr:nvPicPr>
      <xdr:blipFill>
        <a:blip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77325" y="6677025"/>
          <a:ext cx="3619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152400</xdr:colOff>
      <xdr:row>33</xdr:row>
      <xdr:rowOff>0</xdr:rowOff>
    </xdr:to>
    <xdr:pic>
      <xdr:nvPicPr>
        <xdr:cNvPr id="75" name="图片 74"/>
        <xdr:cNvPicPr>
          <a:picLocks noChangeAspect="1" noChangeArrowheads="1"/>
        </xdr:cNvPicPr>
      </xdr:nvPicPr>
      <xdr:blipFill>
        <a:blip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63300" y="667702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200025</xdr:colOff>
      <xdr:row>32</xdr:row>
      <xdr:rowOff>171450</xdr:rowOff>
    </xdr:to>
    <xdr:pic>
      <xdr:nvPicPr>
        <xdr:cNvPr id="76" name="图片 75"/>
        <xdr:cNvPicPr>
          <a:picLocks noChangeAspect="1" noChangeArrowheads="1"/>
        </xdr:cNvPicPr>
      </xdr:nvPicPr>
      <xdr:blipFill>
        <a:blip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44425" y="66770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32</xdr:row>
      <xdr:rowOff>0</xdr:rowOff>
    </xdr:from>
    <xdr:to>
      <xdr:col>22</xdr:col>
      <xdr:colOff>419100</xdr:colOff>
      <xdr:row>32</xdr:row>
      <xdr:rowOff>152400</xdr:rowOff>
    </xdr:to>
    <xdr:pic>
      <xdr:nvPicPr>
        <xdr:cNvPr id="77" name="图片 76"/>
        <xdr:cNvPicPr>
          <a:picLocks noChangeAspect="1" noChangeArrowheads="1"/>
        </xdr:cNvPicPr>
      </xdr:nvPicPr>
      <xdr:blipFill>
        <a:blip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87625" y="6677025"/>
          <a:ext cx="419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523875</xdr:colOff>
      <xdr:row>47</xdr:row>
      <xdr:rowOff>28575</xdr:rowOff>
    </xdr:from>
    <xdr:to>
      <xdr:col>13</xdr:col>
      <xdr:colOff>228600</xdr:colOff>
      <xdr:row>62</xdr:row>
      <xdr:rowOff>57150</xdr:rowOff>
    </xdr:to>
    <xdr:graphicFrame>
      <xdr:nvGraphicFramePr>
        <xdr:cNvPr id="78" name="图表 77"/>
        <xdr:cNvGraphicFramePr/>
      </xdr:nvGraphicFramePr>
      <xdr:xfrm>
        <a:off x="4733925" y="927735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34</xdr:row>
      <xdr:rowOff>133350</xdr:rowOff>
    </xdr:from>
    <xdr:to>
      <xdr:col>37</xdr:col>
      <xdr:colOff>504825</xdr:colOff>
      <xdr:row>49</xdr:row>
      <xdr:rowOff>161925</xdr:rowOff>
    </xdr:to>
    <xdr:graphicFrame>
      <xdr:nvGraphicFramePr>
        <xdr:cNvPr id="79" name="图表 78"/>
        <xdr:cNvGraphicFramePr/>
      </xdr:nvGraphicFramePr>
      <xdr:xfrm>
        <a:off x="22098000" y="7153275"/>
        <a:ext cx="467677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533400</xdr:colOff>
      <xdr:row>50</xdr:row>
      <xdr:rowOff>66675</xdr:rowOff>
    </xdr:from>
    <xdr:to>
      <xdr:col>44</xdr:col>
      <xdr:colOff>276225</xdr:colOff>
      <xdr:row>65</xdr:row>
      <xdr:rowOff>95250</xdr:rowOff>
    </xdr:to>
    <xdr:graphicFrame>
      <xdr:nvGraphicFramePr>
        <xdr:cNvPr id="80" name="图表 79"/>
        <xdr:cNvGraphicFramePr/>
      </xdr:nvGraphicFramePr>
      <xdr:xfrm>
        <a:off x="26803350" y="982980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209550</xdr:colOff>
      <xdr:row>0</xdr:row>
      <xdr:rowOff>161925</xdr:rowOff>
    </xdr:from>
    <xdr:to>
      <xdr:col>51</xdr:col>
      <xdr:colOff>666750</xdr:colOff>
      <xdr:row>15</xdr:row>
      <xdr:rowOff>85725</xdr:rowOff>
    </xdr:to>
    <xdr:graphicFrame>
      <xdr:nvGraphicFramePr>
        <xdr:cNvPr id="81" name="图表 80"/>
        <xdr:cNvGraphicFramePr/>
      </xdr:nvGraphicFramePr>
      <xdr:xfrm>
        <a:off x="31994475" y="161925"/>
        <a:ext cx="457200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285750</xdr:colOff>
      <xdr:row>0</xdr:row>
      <xdr:rowOff>38100</xdr:rowOff>
    </xdr:from>
    <xdr:to>
      <xdr:col>41</xdr:col>
      <xdr:colOff>57150</xdr:colOff>
      <xdr:row>14</xdr:row>
      <xdr:rowOff>152400</xdr:rowOff>
    </xdr:to>
    <xdr:graphicFrame>
      <xdr:nvGraphicFramePr>
        <xdr:cNvPr id="82" name="图表 81"/>
        <xdr:cNvGraphicFramePr/>
      </xdr:nvGraphicFramePr>
      <xdr:xfrm>
        <a:off x="24393525" y="38100"/>
        <a:ext cx="4705350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566737</xdr:colOff>
      <xdr:row>34</xdr:row>
      <xdr:rowOff>123825</xdr:rowOff>
    </xdr:from>
    <xdr:to>
      <xdr:col>44</xdr:col>
      <xdr:colOff>338137</xdr:colOff>
      <xdr:row>49</xdr:row>
      <xdr:rowOff>152400</xdr:rowOff>
    </xdr:to>
    <xdr:graphicFrame>
      <xdr:nvGraphicFramePr>
        <xdr:cNvPr id="83" name="图表 82"/>
        <xdr:cNvGraphicFramePr/>
      </xdr:nvGraphicFramePr>
      <xdr:xfrm>
        <a:off x="26836370" y="7143750"/>
        <a:ext cx="460057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31</xdr:col>
      <xdr:colOff>381000</xdr:colOff>
      <xdr:row>32</xdr:row>
      <xdr:rowOff>152400</xdr:rowOff>
    </xdr:to>
    <xdr:pic>
      <xdr:nvPicPr>
        <xdr:cNvPr id="84" name="图片 83"/>
        <xdr:cNvPicPr>
          <a:picLocks noChangeAspect="1" noChangeArrowheads="1"/>
        </xdr:cNvPicPr>
      </xdr:nvPicPr>
      <xdr:blipFill>
        <a:blip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50375" y="6677025"/>
          <a:ext cx="381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32</xdr:row>
      <xdr:rowOff>0</xdr:rowOff>
    </xdr:from>
    <xdr:to>
      <xdr:col>32</xdr:col>
      <xdr:colOff>409575</xdr:colOff>
      <xdr:row>32</xdr:row>
      <xdr:rowOff>152400</xdr:rowOff>
    </xdr:to>
    <xdr:pic>
      <xdr:nvPicPr>
        <xdr:cNvPr id="85" name="图片 84"/>
        <xdr:cNvPicPr>
          <a:picLocks noChangeAspect="1" noChangeArrowheads="1"/>
        </xdr:cNvPicPr>
      </xdr:nvPicPr>
      <xdr:blipFill>
        <a:blip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36175" y="6677025"/>
          <a:ext cx="409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32</xdr:row>
      <xdr:rowOff>0</xdr:rowOff>
    </xdr:from>
    <xdr:to>
      <xdr:col>33</xdr:col>
      <xdr:colOff>571500</xdr:colOff>
      <xdr:row>32</xdr:row>
      <xdr:rowOff>152400</xdr:rowOff>
    </xdr:to>
    <xdr:pic>
      <xdr:nvPicPr>
        <xdr:cNvPr id="86" name="图片 85"/>
        <xdr:cNvPicPr>
          <a:picLocks noChangeAspect="1" noChangeArrowheads="1"/>
        </xdr:cNvPicPr>
      </xdr:nvPicPr>
      <xdr:blipFill>
        <a:blip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21975" y="6677025"/>
          <a:ext cx="571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32</xdr:row>
      <xdr:rowOff>0</xdr:rowOff>
    </xdr:from>
    <xdr:to>
      <xdr:col>34</xdr:col>
      <xdr:colOff>238125</xdr:colOff>
      <xdr:row>32</xdr:row>
      <xdr:rowOff>152400</xdr:rowOff>
    </xdr:to>
    <xdr:pic>
      <xdr:nvPicPr>
        <xdr:cNvPr id="87" name="图片 86"/>
        <xdr:cNvPicPr>
          <a:picLocks noChangeAspect="1" noChangeArrowheads="1"/>
        </xdr:cNvPicPr>
      </xdr:nvPicPr>
      <xdr:blipFill>
        <a:blip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07775" y="6677025"/>
          <a:ext cx="2381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466725</xdr:colOff>
      <xdr:row>32</xdr:row>
      <xdr:rowOff>152400</xdr:rowOff>
    </xdr:to>
    <xdr:pic>
      <xdr:nvPicPr>
        <xdr:cNvPr id="88" name="图片 87"/>
        <xdr:cNvPicPr>
          <a:picLocks noChangeAspect="1" noChangeArrowheads="1"/>
        </xdr:cNvPicPr>
      </xdr:nvPicPr>
      <xdr:blipFill>
        <a:blip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269950" y="6677025"/>
          <a:ext cx="466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28</xdr:row>
      <xdr:rowOff>0</xdr:rowOff>
    </xdr:from>
    <xdr:to>
      <xdr:col>33</xdr:col>
      <xdr:colOff>600075</xdr:colOff>
      <xdr:row>28</xdr:row>
      <xdr:rowOff>161925</xdr:rowOff>
    </xdr:to>
    <xdr:pic>
      <xdr:nvPicPr>
        <xdr:cNvPr id="89" name="图片 88"/>
        <xdr:cNvPicPr>
          <a:picLocks noChangeAspect="1" noChangeArrowheads="1"/>
        </xdr:cNvPicPr>
      </xdr:nvPicPr>
      <xdr:blipFill>
        <a:blip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21975" y="5943600"/>
          <a:ext cx="600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28</xdr:row>
      <xdr:rowOff>0</xdr:rowOff>
    </xdr:from>
    <xdr:to>
      <xdr:col>34</xdr:col>
      <xdr:colOff>485775</xdr:colOff>
      <xdr:row>28</xdr:row>
      <xdr:rowOff>161925</xdr:rowOff>
    </xdr:to>
    <xdr:pic>
      <xdr:nvPicPr>
        <xdr:cNvPr id="90" name="图片 89"/>
        <xdr:cNvPicPr>
          <a:picLocks noChangeAspect="1" noChangeArrowheads="1"/>
        </xdr:cNvPicPr>
      </xdr:nvPicPr>
      <xdr:blipFill>
        <a:blip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07775" y="594360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32</xdr:row>
      <xdr:rowOff>0</xdr:rowOff>
    </xdr:from>
    <xdr:to>
      <xdr:col>38</xdr:col>
      <xdr:colOff>361950</xdr:colOff>
      <xdr:row>32</xdr:row>
      <xdr:rowOff>152400</xdr:rowOff>
    </xdr:to>
    <xdr:pic>
      <xdr:nvPicPr>
        <xdr:cNvPr id="91" name="图片 90"/>
        <xdr:cNvPicPr>
          <a:picLocks noChangeAspect="1" noChangeArrowheads="1"/>
        </xdr:cNvPicPr>
      </xdr:nvPicPr>
      <xdr:blipFill>
        <a:blip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4325" y="6677025"/>
          <a:ext cx="3619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35</xdr:col>
      <xdr:colOff>419100</xdr:colOff>
      <xdr:row>28</xdr:row>
      <xdr:rowOff>161925</xdr:rowOff>
    </xdr:to>
    <xdr:pic>
      <xdr:nvPicPr>
        <xdr:cNvPr id="92" name="图片 91"/>
        <xdr:cNvPicPr>
          <a:picLocks noChangeAspect="1" noChangeArrowheads="1"/>
        </xdr:cNvPicPr>
      </xdr:nvPicPr>
      <xdr:blipFill>
        <a:blip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793575" y="5943600"/>
          <a:ext cx="419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32</xdr:row>
      <xdr:rowOff>0</xdr:rowOff>
    </xdr:from>
    <xdr:to>
      <xdr:col>39</xdr:col>
      <xdr:colOff>285750</xdr:colOff>
      <xdr:row>32</xdr:row>
      <xdr:rowOff>152400</xdr:rowOff>
    </xdr:to>
    <xdr:pic>
      <xdr:nvPicPr>
        <xdr:cNvPr id="93" name="图片 92"/>
        <xdr:cNvPicPr>
          <a:picLocks noChangeAspect="1" noChangeArrowheads="1"/>
        </xdr:cNvPicPr>
      </xdr:nvPicPr>
      <xdr:blipFill>
        <a:blip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0125" y="66770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0</xdr:colOff>
      <xdr:row>28</xdr:row>
      <xdr:rowOff>0</xdr:rowOff>
    </xdr:from>
    <xdr:to>
      <xdr:col>36</xdr:col>
      <xdr:colOff>409575</xdr:colOff>
      <xdr:row>28</xdr:row>
      <xdr:rowOff>161925</xdr:rowOff>
    </xdr:to>
    <xdr:pic>
      <xdr:nvPicPr>
        <xdr:cNvPr id="94" name="图片 93"/>
        <xdr:cNvPicPr>
          <a:picLocks noChangeAspect="1" noChangeArrowheads="1"/>
        </xdr:cNvPicPr>
      </xdr:nvPicPr>
      <xdr:blipFill>
        <a:blip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479375" y="5943600"/>
          <a:ext cx="4095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0</xdr:colOff>
      <xdr:row>32</xdr:row>
      <xdr:rowOff>0</xdr:rowOff>
    </xdr:from>
    <xdr:to>
      <xdr:col>40</xdr:col>
      <xdr:colOff>285750</xdr:colOff>
      <xdr:row>32</xdr:row>
      <xdr:rowOff>152400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355925" y="66770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50</xdr:row>
      <xdr:rowOff>66675</xdr:rowOff>
    </xdr:from>
    <xdr:to>
      <xdr:col>37</xdr:col>
      <xdr:colOff>390525</xdr:colOff>
      <xdr:row>65</xdr:row>
      <xdr:rowOff>95250</xdr:rowOff>
    </xdr:to>
    <xdr:graphicFrame>
      <xdr:nvGraphicFramePr>
        <xdr:cNvPr id="96" name="图表 95"/>
        <xdr:cNvGraphicFramePr/>
      </xdr:nvGraphicFramePr>
      <xdr:xfrm>
        <a:off x="22088475" y="9829800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152400</xdr:colOff>
      <xdr:row>101</xdr:row>
      <xdr:rowOff>171450</xdr:rowOff>
    </xdr:from>
    <xdr:to>
      <xdr:col>26</xdr:col>
      <xdr:colOff>47625</xdr:colOff>
      <xdr:row>117</xdr:row>
      <xdr:rowOff>19050</xdr:rowOff>
    </xdr:to>
    <xdr:graphicFrame>
      <xdr:nvGraphicFramePr>
        <xdr:cNvPr id="97" name="图表 96"/>
        <xdr:cNvGraphicFramePr/>
      </xdr:nvGraphicFramePr>
      <xdr:xfrm>
        <a:off x="14068425" y="18678525"/>
        <a:ext cx="457200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32</xdr:col>
      <xdr:colOff>609600</xdr:colOff>
      <xdr:row>28</xdr:row>
      <xdr:rowOff>161925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36175" y="5943600"/>
          <a:ext cx="609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28</xdr:row>
      <xdr:rowOff>0</xdr:rowOff>
    </xdr:from>
    <xdr:to>
      <xdr:col>37</xdr:col>
      <xdr:colOff>323850</xdr:colOff>
      <xdr:row>28</xdr:row>
      <xdr:rowOff>152400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269950" y="5943600"/>
          <a:ext cx="323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28</xdr:row>
      <xdr:rowOff>0</xdr:rowOff>
    </xdr:from>
    <xdr:to>
      <xdr:col>38</xdr:col>
      <xdr:colOff>342900</xdr:colOff>
      <xdr:row>28</xdr:row>
      <xdr:rowOff>152400</xdr:rowOff>
    </xdr:to>
    <xdr:pic>
      <xdr:nvPicPr>
        <xdr:cNvPr id="100" name="图片 99"/>
        <xdr:cNvPicPr>
          <a:picLocks noChangeAspect="1" noChangeArrowheads="1"/>
        </xdr:cNvPicPr>
      </xdr:nvPicPr>
      <xdr:blipFill>
        <a:blip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4325" y="5943600"/>
          <a:ext cx="342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28</xdr:row>
      <xdr:rowOff>0</xdr:rowOff>
    </xdr:from>
    <xdr:to>
      <xdr:col>39</xdr:col>
      <xdr:colOff>561975</xdr:colOff>
      <xdr:row>28</xdr:row>
      <xdr:rowOff>161925</xdr:rowOff>
    </xdr:to>
    <xdr:pic>
      <xdr:nvPicPr>
        <xdr:cNvPr id="101" name="图片 100"/>
        <xdr:cNvPicPr>
          <a:picLocks noChangeAspect="1" noChangeArrowheads="1"/>
        </xdr:cNvPicPr>
      </xdr:nvPicPr>
      <xdr:blipFill>
        <a:blip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0125" y="59436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123825</xdr:colOff>
      <xdr:row>16</xdr:row>
      <xdr:rowOff>95250</xdr:rowOff>
    </xdr:from>
    <xdr:to>
      <xdr:col>51</xdr:col>
      <xdr:colOff>581025</xdr:colOff>
      <xdr:row>31</xdr:row>
      <xdr:rowOff>0</xdr:rowOff>
    </xdr:to>
    <xdr:graphicFrame>
      <xdr:nvGraphicFramePr>
        <xdr:cNvPr id="102" name="图表 101"/>
        <xdr:cNvGraphicFramePr/>
      </xdr:nvGraphicFramePr>
      <xdr:xfrm>
        <a:off x="31908750" y="3409950"/>
        <a:ext cx="45720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190500</xdr:colOff>
      <xdr:row>34</xdr:row>
      <xdr:rowOff>114300</xdr:rowOff>
    </xdr:from>
    <xdr:to>
      <xdr:col>51</xdr:col>
      <xdr:colOff>647700</xdr:colOff>
      <xdr:row>49</xdr:row>
      <xdr:rowOff>142875</xdr:rowOff>
    </xdr:to>
    <xdr:graphicFrame>
      <xdr:nvGraphicFramePr>
        <xdr:cNvPr id="103" name="图表 102"/>
        <xdr:cNvGraphicFramePr/>
      </xdr:nvGraphicFramePr>
      <xdr:xfrm>
        <a:off x="31975425" y="71342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28</xdr:row>
      <xdr:rowOff>0</xdr:rowOff>
    </xdr:from>
    <xdr:to>
      <xdr:col>40</xdr:col>
      <xdr:colOff>495300</xdr:colOff>
      <xdr:row>28</xdr:row>
      <xdr:rowOff>161925</xdr:rowOff>
    </xdr:to>
    <xdr:pic>
      <xdr:nvPicPr>
        <xdr:cNvPr id="104" name="图片 103"/>
        <xdr:cNvPicPr>
          <a:picLocks noChangeAspect="1" noChangeArrowheads="1"/>
        </xdr:cNvPicPr>
      </xdr:nvPicPr>
      <xdr:blipFill>
        <a:blip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355925" y="5943600"/>
          <a:ext cx="495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28</xdr:row>
      <xdr:rowOff>0</xdr:rowOff>
    </xdr:from>
    <xdr:to>
      <xdr:col>41</xdr:col>
      <xdr:colOff>485775</xdr:colOff>
      <xdr:row>28</xdr:row>
      <xdr:rowOff>161925</xdr:rowOff>
    </xdr:to>
    <xdr:pic>
      <xdr:nvPicPr>
        <xdr:cNvPr id="105" name="图片 104"/>
        <xdr:cNvPicPr>
          <a:picLocks noChangeAspect="1" noChangeArrowheads="1"/>
        </xdr:cNvPicPr>
      </xdr:nvPicPr>
      <xdr:blipFill>
        <a:blip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041725" y="5943600"/>
          <a:ext cx="485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76200</xdr:colOff>
      <xdr:row>66</xdr:row>
      <xdr:rowOff>38100</xdr:rowOff>
    </xdr:from>
    <xdr:to>
      <xdr:col>37</xdr:col>
      <xdr:colOff>428625</xdr:colOff>
      <xdr:row>81</xdr:row>
      <xdr:rowOff>66675</xdr:rowOff>
    </xdr:to>
    <xdr:graphicFrame>
      <xdr:nvGraphicFramePr>
        <xdr:cNvPr id="106" name="图表 105"/>
        <xdr:cNvGraphicFramePr/>
      </xdr:nvGraphicFramePr>
      <xdr:xfrm>
        <a:off x="22126575" y="125444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476250</xdr:colOff>
      <xdr:row>66</xdr:row>
      <xdr:rowOff>38100</xdr:rowOff>
    </xdr:from>
    <xdr:to>
      <xdr:col>44</xdr:col>
      <xdr:colOff>219075</xdr:colOff>
      <xdr:row>81</xdr:row>
      <xdr:rowOff>66675</xdr:rowOff>
    </xdr:to>
    <xdr:graphicFrame>
      <xdr:nvGraphicFramePr>
        <xdr:cNvPr id="107" name="图表 106"/>
        <xdr:cNvGraphicFramePr/>
      </xdr:nvGraphicFramePr>
      <xdr:xfrm>
        <a:off x="26746200" y="125444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438150</xdr:colOff>
      <xdr:row>3</xdr:row>
      <xdr:rowOff>171450</xdr:rowOff>
    </xdr:to>
    <xdr:pic>
      <xdr:nvPicPr>
        <xdr:cNvPr id="108" name="图片 107"/>
        <xdr:cNvPicPr>
          <a:picLocks noChangeAspect="1" noChangeArrowheads="1"/>
        </xdr:cNvPicPr>
      </xdr:nvPicPr>
      <xdr:blipFill>
        <a:blip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58625" y="514350"/>
          <a:ext cx="438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247650</xdr:colOff>
      <xdr:row>3</xdr:row>
      <xdr:rowOff>171450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574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285750</xdr:colOff>
      <xdr:row>3</xdr:row>
      <xdr:rowOff>171450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514350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276225</xdr:colOff>
      <xdr:row>3</xdr:row>
      <xdr:rowOff>171450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52900" y="514350"/>
          <a:ext cx="962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161925</xdr:colOff>
      <xdr:row>3</xdr:row>
      <xdr:rowOff>171450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0300" y="514350"/>
          <a:ext cx="847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95250</xdr:colOff>
      <xdr:row>3</xdr:row>
      <xdr:rowOff>171450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67700" y="514350"/>
          <a:ext cx="781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85725</xdr:colOff>
      <xdr:row>3</xdr:row>
      <xdr:rowOff>171450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25100" y="5143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AB119"/>
  <sheetViews>
    <sheetView zoomScale="175" zoomScaleNormal="175" topLeftCell="H1" workbookViewId="0">
      <selection activeCell="Q7" sqref="Q7:V43"/>
    </sheetView>
  </sheetViews>
  <sheetFormatPr defaultColWidth="9" defaultRowHeight="13.5"/>
  <cols>
    <col min="3" max="3" width="13.2916666666667" customWidth="1"/>
    <col min="26" max="26" width="9" style="31"/>
    <col min="28" max="28" width="14.3583333333333" customWidth="1"/>
  </cols>
  <sheetData>
    <row r="6" spans="2:3">
      <c r="B6" t="s">
        <v>0</v>
      </c>
      <c r="C6">
        <v>10</v>
      </c>
    </row>
    <row r="7" s="105" customFormat="1" ht="41.25" spans="2:28">
      <c r="B7" t="s">
        <v>1</v>
      </c>
      <c r="C7" s="105">
        <v>10</v>
      </c>
      <c r="E7" s="105">
        <f>E9*3.517</f>
        <v>1230.95</v>
      </c>
      <c r="Q7" s="107" t="s">
        <v>2</v>
      </c>
      <c r="R7" s="107" t="s">
        <v>3</v>
      </c>
      <c r="S7" s="107" t="s">
        <v>4</v>
      </c>
      <c r="T7" s="107" t="s">
        <v>5</v>
      </c>
      <c r="U7" s="107" t="s">
        <v>6</v>
      </c>
      <c r="V7" s="107" t="s">
        <v>7</v>
      </c>
      <c r="X7" s="105" t="s">
        <v>8</v>
      </c>
      <c r="Y7" s="105" t="s">
        <v>9</v>
      </c>
      <c r="Z7" s="112"/>
      <c r="AA7" s="105" t="s">
        <v>10</v>
      </c>
      <c r="AB7" s="105" t="s">
        <v>11</v>
      </c>
    </row>
    <row r="8" ht="51.75" spans="2:28">
      <c r="B8" s="66" t="s">
        <v>12</v>
      </c>
      <c r="C8" s="67" t="s">
        <v>13</v>
      </c>
      <c r="D8" s="67" t="s">
        <v>14</v>
      </c>
      <c r="E8" s="67" t="s">
        <v>15</v>
      </c>
      <c r="F8" s="67" t="s">
        <v>16</v>
      </c>
      <c r="G8" s="67"/>
      <c r="H8" s="67" t="s">
        <v>17</v>
      </c>
      <c r="I8" s="66" t="s">
        <v>12</v>
      </c>
      <c r="J8" s="67" t="s">
        <v>13</v>
      </c>
      <c r="K8" s="67" t="s">
        <v>14</v>
      </c>
      <c r="L8" s="67" t="s">
        <v>15</v>
      </c>
      <c r="M8" s="67" t="s">
        <v>16</v>
      </c>
      <c r="N8" s="67"/>
      <c r="O8" s="67" t="s">
        <v>17</v>
      </c>
      <c r="Q8" s="36" t="s">
        <v>18</v>
      </c>
      <c r="R8" s="37" t="s">
        <v>19</v>
      </c>
      <c r="S8" s="36">
        <v>0</v>
      </c>
      <c r="T8" s="36">
        <v>0</v>
      </c>
      <c r="U8" s="36">
        <v>0</v>
      </c>
      <c r="V8" s="36">
        <v>0</v>
      </c>
      <c r="X8" s="105" t="s">
        <v>20</v>
      </c>
      <c r="Y8" s="49">
        <v>0.05</v>
      </c>
      <c r="AA8" s="113" t="s">
        <v>21</v>
      </c>
      <c r="AB8" s="114" t="s">
        <v>22</v>
      </c>
    </row>
    <row r="9" ht="18" spans="2:28">
      <c r="B9" s="68" t="s">
        <v>23</v>
      </c>
      <c r="C9" s="36" t="s">
        <v>24</v>
      </c>
      <c r="D9" s="70">
        <f>E9*3.517/G9</f>
        <v>246.19</v>
      </c>
      <c r="E9" s="70">
        <v>350</v>
      </c>
      <c r="F9" s="69"/>
      <c r="G9" s="69">
        <v>5</v>
      </c>
      <c r="H9" s="70">
        <v>2</v>
      </c>
      <c r="Q9" s="36"/>
      <c r="R9" s="37" t="s">
        <v>25</v>
      </c>
      <c r="S9" s="36">
        <v>0</v>
      </c>
      <c r="T9" s="36">
        <v>0</v>
      </c>
      <c r="U9" s="36">
        <v>0</v>
      </c>
      <c r="V9" s="36">
        <v>0</v>
      </c>
      <c r="X9" t="s">
        <v>26</v>
      </c>
      <c r="Y9" s="49">
        <v>0.05</v>
      </c>
      <c r="AA9" s="115">
        <v>1</v>
      </c>
      <c r="AB9" s="116">
        <v>13.9196102369216</v>
      </c>
    </row>
    <row r="10" ht="42.75" spans="2:28">
      <c r="B10" s="71"/>
      <c r="C10" s="69" t="s">
        <v>27</v>
      </c>
      <c r="D10" s="70">
        <v>245</v>
      </c>
      <c r="E10" s="70">
        <v>220</v>
      </c>
      <c r="F10" s="69"/>
      <c r="G10" s="69"/>
      <c r="H10" s="70">
        <v>1</v>
      </c>
      <c r="Q10" s="36"/>
      <c r="R10" s="37" t="s">
        <v>28</v>
      </c>
      <c r="S10" s="36">
        <v>25</v>
      </c>
      <c r="T10" s="36">
        <v>6</v>
      </c>
      <c r="U10" s="36">
        <v>15</v>
      </c>
      <c r="V10" s="36">
        <v>1</v>
      </c>
      <c r="X10" t="s">
        <v>29</v>
      </c>
      <c r="Y10" s="49">
        <v>0.05</v>
      </c>
      <c r="AA10" s="117">
        <v>2</v>
      </c>
      <c r="AB10" s="118">
        <v>14.1757291817949</v>
      </c>
    </row>
    <row r="11" ht="18" spans="2:28">
      <c r="B11" s="68" t="s">
        <v>30</v>
      </c>
      <c r="C11" s="69" t="s">
        <v>31</v>
      </c>
      <c r="D11" s="70">
        <v>55</v>
      </c>
      <c r="E11" s="69"/>
      <c r="F11" s="70">
        <v>174</v>
      </c>
      <c r="G11" s="70">
        <v>38</v>
      </c>
      <c r="H11" s="73">
        <v>1</v>
      </c>
      <c r="I11" s="74" t="s">
        <v>32</v>
      </c>
      <c r="J11" s="69" t="s">
        <v>31</v>
      </c>
      <c r="K11" s="70">
        <v>75</v>
      </c>
      <c r="L11" s="69"/>
      <c r="M11" s="70">
        <v>200</v>
      </c>
      <c r="N11" s="70">
        <v>38</v>
      </c>
      <c r="O11" s="70">
        <v>3</v>
      </c>
      <c r="P11" t="s">
        <v>20</v>
      </c>
      <c r="Q11" s="36"/>
      <c r="R11" s="37" t="s">
        <v>33</v>
      </c>
      <c r="S11" s="36">
        <v>30</v>
      </c>
      <c r="T11" s="36">
        <v>6</v>
      </c>
      <c r="U11" s="36">
        <v>25</v>
      </c>
      <c r="V11" s="36">
        <v>1</v>
      </c>
      <c r="AA11" s="117">
        <v>3</v>
      </c>
      <c r="AB11" s="118">
        <v>18.3332123551317</v>
      </c>
    </row>
    <row r="12" ht="18" spans="2:28">
      <c r="B12" s="71"/>
      <c r="C12" s="69" t="s">
        <v>31</v>
      </c>
      <c r="D12" s="70">
        <v>45</v>
      </c>
      <c r="E12" s="69"/>
      <c r="F12" s="70"/>
      <c r="G12" s="70">
        <v>55</v>
      </c>
      <c r="H12" s="73">
        <v>3</v>
      </c>
      <c r="I12" s="74"/>
      <c r="J12" s="69" t="s">
        <v>31</v>
      </c>
      <c r="K12" s="70">
        <v>75</v>
      </c>
      <c r="L12" s="69"/>
      <c r="M12" s="70"/>
      <c r="N12" s="70">
        <v>55</v>
      </c>
      <c r="O12" s="70">
        <v>3</v>
      </c>
      <c r="P12" t="s">
        <v>26</v>
      </c>
      <c r="Q12" s="36"/>
      <c r="R12" s="37" t="s">
        <v>34</v>
      </c>
      <c r="S12" s="36">
        <v>35</v>
      </c>
      <c r="T12" s="36">
        <v>6</v>
      </c>
      <c r="U12" s="36">
        <v>31</v>
      </c>
      <c r="V12" s="36">
        <v>2</v>
      </c>
      <c r="AA12" s="117">
        <v>4</v>
      </c>
      <c r="AB12" s="118">
        <v>22.3601528141234</v>
      </c>
    </row>
    <row r="13" ht="18" spans="2:28">
      <c r="B13" s="68" t="s">
        <v>35</v>
      </c>
      <c r="C13" s="69" t="s">
        <v>31</v>
      </c>
      <c r="D13" s="70">
        <v>75</v>
      </c>
      <c r="E13" s="69"/>
      <c r="F13" s="70">
        <v>174</v>
      </c>
      <c r="G13" s="70">
        <v>38</v>
      </c>
      <c r="H13" s="73">
        <v>1</v>
      </c>
      <c r="I13" s="74"/>
      <c r="J13" s="69" t="s">
        <v>31</v>
      </c>
      <c r="K13" s="70">
        <v>75</v>
      </c>
      <c r="L13" s="69"/>
      <c r="M13" s="70"/>
      <c r="N13" s="70">
        <v>55</v>
      </c>
      <c r="O13" s="70">
        <v>3</v>
      </c>
      <c r="P13" t="s">
        <v>29</v>
      </c>
      <c r="Q13" s="36"/>
      <c r="R13" s="37" t="s">
        <v>36</v>
      </c>
      <c r="S13" s="36">
        <v>35</v>
      </c>
      <c r="T13" s="36">
        <v>6</v>
      </c>
      <c r="U13" s="36">
        <v>30</v>
      </c>
      <c r="V13" s="36">
        <v>2</v>
      </c>
      <c r="AA13" s="117">
        <v>5</v>
      </c>
      <c r="AB13" s="118">
        <v>26.0772311841288</v>
      </c>
    </row>
    <row r="14" ht="18" spans="2:28">
      <c r="B14" s="71"/>
      <c r="C14" s="69" t="s">
        <v>31</v>
      </c>
      <c r="D14" s="70">
        <v>45</v>
      </c>
      <c r="E14" s="69"/>
      <c r="F14" s="70"/>
      <c r="G14" s="70">
        <v>55</v>
      </c>
      <c r="H14" s="70">
        <v>3</v>
      </c>
      <c r="Q14" s="36"/>
      <c r="R14" s="37" t="s">
        <v>37</v>
      </c>
      <c r="S14" s="36">
        <v>40</v>
      </c>
      <c r="T14" s="36">
        <v>6</v>
      </c>
      <c r="U14" s="36">
        <v>31</v>
      </c>
      <c r="V14" s="36">
        <v>3</v>
      </c>
      <c r="AA14" s="117">
        <v>6</v>
      </c>
      <c r="AB14" s="118">
        <v>27.1766666332881</v>
      </c>
    </row>
    <row r="15" ht="18" spans="2:28">
      <c r="B15" t="s">
        <v>38</v>
      </c>
      <c r="D15" s="106">
        <v>22</v>
      </c>
      <c r="Q15" s="36"/>
      <c r="R15" s="37" t="s">
        <v>39</v>
      </c>
      <c r="S15" s="36">
        <v>40</v>
      </c>
      <c r="T15" s="36">
        <v>6</v>
      </c>
      <c r="U15" s="36">
        <v>31</v>
      </c>
      <c r="V15" s="36">
        <v>3</v>
      </c>
      <c r="AA15" s="117">
        <v>7</v>
      </c>
      <c r="AB15" s="118">
        <v>28.8106989219625</v>
      </c>
    </row>
    <row r="16" ht="18" spans="2:28">
      <c r="B16" s="107" t="s">
        <v>40</v>
      </c>
      <c r="C16" s="107" t="s">
        <v>41</v>
      </c>
      <c r="Q16" s="36"/>
      <c r="R16" s="37" t="s">
        <v>42</v>
      </c>
      <c r="S16" s="36">
        <v>35</v>
      </c>
      <c r="T16" s="36">
        <v>6</v>
      </c>
      <c r="U16" s="36">
        <v>30</v>
      </c>
      <c r="V16" s="36">
        <v>2</v>
      </c>
      <c r="AA16" s="117">
        <v>8</v>
      </c>
      <c r="AB16" s="118">
        <v>28.0266935671529</v>
      </c>
    </row>
    <row r="17" ht="27.75" spans="2:28">
      <c r="B17" s="107" t="s">
        <v>43</v>
      </c>
      <c r="C17" s="36" t="s">
        <v>24</v>
      </c>
      <c r="Q17" s="36"/>
      <c r="R17" s="37" t="s">
        <v>44</v>
      </c>
      <c r="S17" s="36">
        <v>35</v>
      </c>
      <c r="T17" s="36">
        <v>6</v>
      </c>
      <c r="U17" s="36">
        <v>31</v>
      </c>
      <c r="V17" s="36">
        <v>2</v>
      </c>
      <c r="AA17" s="117">
        <v>9</v>
      </c>
      <c r="AB17" s="118">
        <v>27.4007221990161</v>
      </c>
    </row>
    <row r="18" ht="41.25" spans="2:28">
      <c r="B18" s="107" t="s">
        <v>45</v>
      </c>
      <c r="C18" s="107">
        <v>1218</v>
      </c>
      <c r="Q18" s="36"/>
      <c r="R18" s="37" t="s">
        <v>46</v>
      </c>
      <c r="S18" s="36">
        <v>30</v>
      </c>
      <c r="T18" s="36">
        <v>6</v>
      </c>
      <c r="U18" s="36">
        <v>25</v>
      </c>
      <c r="V18" s="36">
        <v>1</v>
      </c>
      <c r="AA18" s="117">
        <v>10</v>
      </c>
      <c r="AB18" s="118">
        <v>24.3491800869665</v>
      </c>
    </row>
    <row r="19" ht="27.75" spans="2:28">
      <c r="B19" s="107" t="s">
        <v>47</v>
      </c>
      <c r="C19" s="36">
        <v>202</v>
      </c>
      <c r="Q19" s="36"/>
      <c r="R19" s="37" t="s">
        <v>48</v>
      </c>
      <c r="S19" s="36">
        <v>0</v>
      </c>
      <c r="T19" s="36">
        <v>0</v>
      </c>
      <c r="U19" s="36">
        <v>0</v>
      </c>
      <c r="V19" s="36">
        <v>0</v>
      </c>
      <c r="AA19" s="117">
        <v>11</v>
      </c>
      <c r="AB19" s="118">
        <v>20.1559305349986</v>
      </c>
    </row>
    <row r="20" ht="18" spans="2:28">
      <c r="B20" s="107" t="s">
        <v>49</v>
      </c>
      <c r="C20" s="107">
        <v>6.027</v>
      </c>
      <c r="Q20" s="36" t="s">
        <v>50</v>
      </c>
      <c r="R20" s="37" t="s">
        <v>19</v>
      </c>
      <c r="S20" s="36">
        <v>0</v>
      </c>
      <c r="T20" s="36">
        <v>0</v>
      </c>
      <c r="U20" s="36">
        <v>0</v>
      </c>
      <c r="V20" s="36">
        <v>0</v>
      </c>
      <c r="AA20" s="119">
        <v>12</v>
      </c>
      <c r="AB20" s="120">
        <v>15.4530376240771</v>
      </c>
    </row>
    <row r="21" spans="2:22">
      <c r="B21" t="s">
        <v>51</v>
      </c>
      <c r="C21" t="s">
        <v>52</v>
      </c>
      <c r="Q21" s="36"/>
      <c r="R21" s="37" t="s">
        <v>25</v>
      </c>
      <c r="S21" s="36">
        <v>0</v>
      </c>
      <c r="T21" s="36">
        <v>0</v>
      </c>
      <c r="U21" s="36">
        <v>0</v>
      </c>
      <c r="V21" s="36">
        <v>0</v>
      </c>
    </row>
    <row r="22" spans="2:22">
      <c r="B22" t="s">
        <v>53</v>
      </c>
      <c r="C22">
        <v>105.444393230701</v>
      </c>
      <c r="Q22" s="36"/>
      <c r="R22" s="37" t="s">
        <v>28</v>
      </c>
      <c r="S22" s="36">
        <v>25</v>
      </c>
      <c r="T22" s="36">
        <v>6</v>
      </c>
      <c r="U22" s="36">
        <v>15</v>
      </c>
      <c r="V22" s="36">
        <v>1</v>
      </c>
    </row>
    <row r="23" spans="2:22">
      <c r="B23" t="s">
        <v>54</v>
      </c>
      <c r="C23" s="72">
        <v>-0.261365494667233</v>
      </c>
      <c r="Q23" s="36"/>
      <c r="R23" s="37" t="s">
        <v>33</v>
      </c>
      <c r="S23" s="36">
        <v>30</v>
      </c>
      <c r="T23" s="36">
        <v>6</v>
      </c>
      <c r="U23" s="36">
        <v>25</v>
      </c>
      <c r="V23" s="36">
        <v>1</v>
      </c>
    </row>
    <row r="24" spans="2:22">
      <c r="B24" t="s">
        <v>55</v>
      </c>
      <c r="C24">
        <v>-1.33319312297589</v>
      </c>
      <c r="Q24" s="36"/>
      <c r="R24" s="37" t="s">
        <v>34</v>
      </c>
      <c r="S24" s="36">
        <v>35</v>
      </c>
      <c r="T24" s="36">
        <v>6</v>
      </c>
      <c r="U24" s="36">
        <v>31</v>
      </c>
      <c r="V24" s="36">
        <v>2</v>
      </c>
    </row>
    <row r="25" spans="2:22">
      <c r="B25" t="s">
        <v>56</v>
      </c>
      <c r="C25">
        <v>37.7549646851832</v>
      </c>
      <c r="Q25" s="36"/>
      <c r="R25" s="37" t="s">
        <v>36</v>
      </c>
      <c r="S25" s="36">
        <v>35</v>
      </c>
      <c r="T25" s="36">
        <v>6</v>
      </c>
      <c r="U25" s="36">
        <v>30</v>
      </c>
      <c r="V25" s="36">
        <v>2</v>
      </c>
    </row>
    <row r="26" spans="2:22">
      <c r="B26" t="s">
        <v>57</v>
      </c>
      <c r="Q26" s="36"/>
      <c r="R26" s="37" t="s">
        <v>37</v>
      </c>
      <c r="S26" s="36">
        <v>40</v>
      </c>
      <c r="T26" s="36">
        <v>6</v>
      </c>
      <c r="U26" s="36">
        <v>31</v>
      </c>
      <c r="V26" s="36">
        <v>3</v>
      </c>
    </row>
    <row r="27" ht="14.25" spans="17:22">
      <c r="Q27" s="36"/>
      <c r="R27" s="37" t="s">
        <v>39</v>
      </c>
      <c r="S27" s="36">
        <v>40</v>
      </c>
      <c r="T27" s="36">
        <v>6</v>
      </c>
      <c r="U27" s="36">
        <v>31</v>
      </c>
      <c r="V27" s="36">
        <v>3</v>
      </c>
    </row>
    <row r="28" ht="17.25" spans="2:22">
      <c r="B28" s="108" t="s">
        <v>3</v>
      </c>
      <c r="C28" s="109" t="s">
        <v>58</v>
      </c>
      <c r="D28" t="s">
        <v>59</v>
      </c>
      <c r="Q28" s="36"/>
      <c r="R28" s="37" t="s">
        <v>42</v>
      </c>
      <c r="S28" s="36">
        <v>35</v>
      </c>
      <c r="T28" s="36">
        <v>6</v>
      </c>
      <c r="U28" s="36">
        <v>30</v>
      </c>
      <c r="V28" s="36">
        <v>2</v>
      </c>
    </row>
    <row r="29" ht="17.25" spans="2:22">
      <c r="B29" s="110">
        <v>1</v>
      </c>
      <c r="C29" s="111">
        <v>227590</v>
      </c>
      <c r="D29" t="s">
        <v>60</v>
      </c>
      <c r="E29" s="53"/>
      <c r="F29" s="53"/>
      <c r="Q29" s="36"/>
      <c r="R29" s="37" t="s">
        <v>44</v>
      </c>
      <c r="S29" s="36">
        <v>35</v>
      </c>
      <c r="T29" s="36">
        <v>6</v>
      </c>
      <c r="U29" s="36">
        <v>31</v>
      </c>
      <c r="V29" s="36">
        <v>2</v>
      </c>
    </row>
    <row r="30" ht="17.25" spans="2:22">
      <c r="B30" s="110">
        <v>2</v>
      </c>
      <c r="C30" s="111">
        <v>178154</v>
      </c>
      <c r="D30" t="s">
        <v>60</v>
      </c>
      <c r="F30" s="53"/>
      <c r="Q30" s="36"/>
      <c r="R30" s="37" t="s">
        <v>46</v>
      </c>
      <c r="S30" s="36">
        <v>30</v>
      </c>
      <c r="T30" s="36">
        <v>6</v>
      </c>
      <c r="U30" s="36">
        <v>25</v>
      </c>
      <c r="V30" s="36">
        <v>1</v>
      </c>
    </row>
    <row r="31" ht="17.25" spans="2:22">
      <c r="B31" s="110">
        <v>3</v>
      </c>
      <c r="C31" s="111">
        <v>247109</v>
      </c>
      <c r="D31" t="s">
        <v>61</v>
      </c>
      <c r="F31" s="53"/>
      <c r="Q31" s="36"/>
      <c r="R31" s="37" t="s">
        <v>48</v>
      </c>
      <c r="S31" s="36">
        <v>0</v>
      </c>
      <c r="T31" s="36">
        <v>0</v>
      </c>
      <c r="U31" s="36">
        <v>0</v>
      </c>
      <c r="V31" s="36">
        <v>0</v>
      </c>
    </row>
    <row r="32" ht="17.25" spans="2:22">
      <c r="B32" s="110">
        <v>4</v>
      </c>
      <c r="C32" s="111">
        <v>320264</v>
      </c>
      <c r="D32" t="s">
        <v>61</v>
      </c>
      <c r="F32" s="53"/>
      <c r="Q32" s="36" t="s">
        <v>62</v>
      </c>
      <c r="R32" s="37" t="s">
        <v>19</v>
      </c>
      <c r="S32" s="36">
        <v>0</v>
      </c>
      <c r="T32" s="36">
        <v>0</v>
      </c>
      <c r="U32" s="36">
        <v>0</v>
      </c>
      <c r="V32" s="36">
        <v>0</v>
      </c>
    </row>
    <row r="33" ht="17.25" spans="2:22">
      <c r="B33" s="110">
        <v>5</v>
      </c>
      <c r="C33" s="111">
        <v>362848</v>
      </c>
      <c r="D33" t="s">
        <v>61</v>
      </c>
      <c r="F33" s="53"/>
      <c r="Q33" s="36"/>
      <c r="R33" s="37" t="s">
        <v>25</v>
      </c>
      <c r="S33" s="36">
        <v>0</v>
      </c>
      <c r="T33" s="36">
        <v>0</v>
      </c>
      <c r="U33" s="36">
        <v>0</v>
      </c>
      <c r="V33" s="36">
        <v>0</v>
      </c>
    </row>
    <row r="34" ht="17.25" spans="2:22">
      <c r="B34" s="110">
        <v>6</v>
      </c>
      <c r="C34" s="111">
        <v>429008</v>
      </c>
      <c r="D34" t="s">
        <v>61</v>
      </c>
      <c r="F34" s="53"/>
      <c r="Q34" s="36"/>
      <c r="R34" s="37" t="s">
        <v>28</v>
      </c>
      <c r="S34" s="36">
        <v>25</v>
      </c>
      <c r="T34" s="36">
        <v>6</v>
      </c>
      <c r="U34" s="36">
        <v>15</v>
      </c>
      <c r="V34" s="36">
        <v>1</v>
      </c>
    </row>
    <row r="35" ht="17.25" spans="2:22">
      <c r="B35" s="110">
        <v>7</v>
      </c>
      <c r="C35" s="111">
        <v>475834</v>
      </c>
      <c r="D35" t="s">
        <v>61</v>
      </c>
      <c r="F35" s="53"/>
      <c r="Q35" s="36"/>
      <c r="R35" s="37" t="s">
        <v>33</v>
      </c>
      <c r="S35" s="36">
        <v>30</v>
      </c>
      <c r="T35" s="36">
        <v>6</v>
      </c>
      <c r="U35" s="36">
        <v>25</v>
      </c>
      <c r="V35" s="36">
        <v>1</v>
      </c>
    </row>
    <row r="36" ht="17.25" spans="2:22">
      <c r="B36" s="110">
        <v>8</v>
      </c>
      <c r="C36" s="111">
        <v>448192</v>
      </c>
      <c r="D36" t="s">
        <v>61</v>
      </c>
      <c r="F36" s="53"/>
      <c r="Q36" s="36"/>
      <c r="R36" s="37" t="s">
        <v>34</v>
      </c>
      <c r="S36" s="36">
        <v>35</v>
      </c>
      <c r="T36" s="36">
        <v>6</v>
      </c>
      <c r="U36" s="36">
        <v>31</v>
      </c>
      <c r="V36" s="36">
        <v>2</v>
      </c>
    </row>
    <row r="37" ht="17.25" spans="2:22">
      <c r="B37" s="110">
        <v>9</v>
      </c>
      <c r="C37" s="111">
        <v>391582</v>
      </c>
      <c r="D37" t="s">
        <v>61</v>
      </c>
      <c r="F37" s="53"/>
      <c r="Q37" s="36"/>
      <c r="R37" s="37" t="s">
        <v>36</v>
      </c>
      <c r="S37" s="36">
        <v>35</v>
      </c>
      <c r="T37" s="36">
        <v>6</v>
      </c>
      <c r="U37" s="36">
        <v>30</v>
      </c>
      <c r="V37" s="36">
        <v>2</v>
      </c>
    </row>
    <row r="38" ht="17.25" spans="2:22">
      <c r="B38" s="110">
        <v>10</v>
      </c>
      <c r="C38" s="111">
        <v>346738</v>
      </c>
      <c r="D38" t="s">
        <v>61</v>
      </c>
      <c r="F38" s="53"/>
      <c r="Q38" s="36"/>
      <c r="R38" s="37" t="s">
        <v>37</v>
      </c>
      <c r="S38" s="36">
        <v>40</v>
      </c>
      <c r="T38" s="36">
        <v>6</v>
      </c>
      <c r="U38" s="36">
        <v>31</v>
      </c>
      <c r="V38" s="36">
        <v>3</v>
      </c>
    </row>
    <row r="39" ht="17.25" spans="2:22">
      <c r="B39" s="110">
        <v>11</v>
      </c>
      <c r="C39" s="111">
        <v>262676</v>
      </c>
      <c r="D39" t="s">
        <v>61</v>
      </c>
      <c r="F39" s="53"/>
      <c r="Q39" s="36"/>
      <c r="R39" s="37" t="s">
        <v>39</v>
      </c>
      <c r="S39" s="36">
        <v>40</v>
      </c>
      <c r="T39" s="36">
        <v>6</v>
      </c>
      <c r="U39" s="36">
        <v>31</v>
      </c>
      <c r="V39" s="36">
        <v>3</v>
      </c>
    </row>
    <row r="40" ht="17.25" spans="2:22">
      <c r="B40" s="110">
        <v>12</v>
      </c>
      <c r="C40" s="111">
        <v>212486</v>
      </c>
      <c r="D40" t="s">
        <v>60</v>
      </c>
      <c r="F40" s="53"/>
      <c r="Q40" s="36"/>
      <c r="R40" s="37" t="s">
        <v>42</v>
      </c>
      <c r="S40" s="36">
        <v>35</v>
      </c>
      <c r="T40" s="36">
        <v>6</v>
      </c>
      <c r="U40" s="36">
        <v>30</v>
      </c>
      <c r="V40" s="36">
        <v>2</v>
      </c>
    </row>
    <row r="41" spans="17:22">
      <c r="Q41" s="36"/>
      <c r="R41" s="37" t="s">
        <v>44</v>
      </c>
      <c r="S41" s="36">
        <v>35</v>
      </c>
      <c r="T41" s="36">
        <v>6</v>
      </c>
      <c r="U41" s="36">
        <v>31</v>
      </c>
      <c r="V41" s="36">
        <v>2</v>
      </c>
    </row>
    <row r="42" spans="17:22">
      <c r="Q42" s="36"/>
      <c r="R42" s="37" t="s">
        <v>46</v>
      </c>
      <c r="S42" s="36">
        <v>30</v>
      </c>
      <c r="T42" s="36">
        <v>6</v>
      </c>
      <c r="U42" s="36">
        <v>25</v>
      </c>
      <c r="V42" s="36">
        <v>1</v>
      </c>
    </row>
    <row r="43" spans="17:22">
      <c r="Q43" s="36"/>
      <c r="R43" s="37" t="s">
        <v>48</v>
      </c>
      <c r="S43" s="36">
        <v>0</v>
      </c>
      <c r="T43" s="36">
        <v>0</v>
      </c>
      <c r="U43" s="36">
        <v>0</v>
      </c>
      <c r="V43" s="36">
        <v>0</v>
      </c>
    </row>
    <row r="91" spans="6:6">
      <c r="F91">
        <f>IF(原始巡检表!Y91=0,0,输入条件!$C$22*W1+输入条件!$C$23*W2+输入条件!$C$24*W3+输入条件!$C$25)</f>
        <v>0</v>
      </c>
    </row>
    <row r="119" spans="12:12">
      <c r="L119">
        <f>IF(原始巡检表!AI119=0,0,输入条件!$C$22*W1+输入条件!$C$23*W2+输入条件!$C$24*W3+输入条件!$C$25)</f>
        <v>0</v>
      </c>
    </row>
  </sheetData>
  <mergeCells count="7">
    <mergeCell ref="B9:B10"/>
    <mergeCell ref="B11:B12"/>
    <mergeCell ref="B13:B14"/>
    <mergeCell ref="I11:I13"/>
    <mergeCell ref="Q8:Q19"/>
    <mergeCell ref="Q20:Q31"/>
    <mergeCell ref="Q32:Q4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Y256"/>
  <sheetViews>
    <sheetView tabSelected="1" zoomScale="160" zoomScaleNormal="160" workbookViewId="0">
      <selection activeCell="G11" sqref="G11"/>
    </sheetView>
  </sheetViews>
  <sheetFormatPr defaultColWidth="9" defaultRowHeight="13.5"/>
  <cols>
    <col min="5" max="5" width="9" style="88"/>
    <col min="8" max="8" width="9" style="88"/>
    <col min="9" max="9" width="15.075" style="88" customWidth="1"/>
    <col min="13" max="13" width="9" style="88"/>
    <col min="16" max="17" width="9" style="88"/>
    <col min="21" max="21" width="9" style="88"/>
    <col min="24" max="24" width="13.875" style="88" customWidth="1"/>
    <col min="25" max="25" width="9" style="88"/>
    <col min="30" max="30" width="9" style="88"/>
    <col min="33" max="34" width="9" style="88"/>
    <col min="38" max="38" width="9" style="88"/>
    <col min="41" max="42" width="9" style="88"/>
    <col min="46" max="46" width="9" style="88"/>
    <col min="49" max="49" width="13.875" style="88" customWidth="1"/>
    <col min="50" max="50" width="9" style="88"/>
  </cols>
  <sheetData>
    <row r="2" spans="3:28">
      <c r="C2" t="s">
        <v>63</v>
      </c>
      <c r="AB2" t="s">
        <v>63</v>
      </c>
    </row>
    <row r="3" spans="3:28">
      <c r="C3" t="s">
        <v>64</v>
      </c>
      <c r="AB3" t="s">
        <v>64</v>
      </c>
    </row>
    <row r="4" spans="3:28">
      <c r="C4" t="s">
        <v>65</v>
      </c>
      <c r="D4" s="37"/>
      <c r="E4" s="90" t="s">
        <v>66</v>
      </c>
      <c r="F4" s="90"/>
      <c r="G4" s="90"/>
      <c r="H4" s="90"/>
      <c r="I4" s="90"/>
      <c r="J4" s="90"/>
      <c r="K4" s="99"/>
      <c r="AB4" t="s">
        <v>65</v>
      </c>
    </row>
    <row r="5" spans="4:11">
      <c r="D5" s="37"/>
      <c r="E5" s="91" t="s">
        <v>67</v>
      </c>
      <c r="F5" s="91"/>
      <c r="G5" s="91" t="s">
        <v>68</v>
      </c>
      <c r="H5" s="91"/>
      <c r="I5" s="100" t="s">
        <v>69</v>
      </c>
      <c r="J5" s="101" t="s">
        <v>70</v>
      </c>
      <c r="K5" s="102"/>
    </row>
    <row r="6" spans="4:11">
      <c r="D6" s="37"/>
      <c r="E6" s="92" t="s">
        <v>71</v>
      </c>
      <c r="F6" s="91" t="s">
        <v>72</v>
      </c>
      <c r="G6" s="91" t="s">
        <v>71</v>
      </c>
      <c r="H6" s="93" t="s">
        <v>72</v>
      </c>
      <c r="I6" s="100"/>
      <c r="J6" s="101"/>
      <c r="K6" s="102"/>
    </row>
    <row r="7" ht="17.25" spans="4:11">
      <c r="D7" s="89">
        <v>0</v>
      </c>
      <c r="E7" s="94"/>
      <c r="F7" s="36"/>
      <c r="G7" s="36"/>
      <c r="H7" s="94"/>
      <c r="I7" s="94"/>
      <c r="J7" s="36"/>
      <c r="K7" s="29"/>
    </row>
    <row r="8" ht="17.25" spans="4:11">
      <c r="D8" s="89">
        <v>1</v>
      </c>
      <c r="E8" s="94"/>
      <c r="F8" s="36"/>
      <c r="G8" s="36"/>
      <c r="H8" s="94"/>
      <c r="I8" s="94"/>
      <c r="J8" s="36"/>
      <c r="K8" s="29"/>
    </row>
    <row r="9" ht="17.25" spans="4:11">
      <c r="D9" s="89">
        <v>2</v>
      </c>
      <c r="E9" s="94"/>
      <c r="F9" s="36"/>
      <c r="G9" s="36"/>
      <c r="H9" s="94"/>
      <c r="I9" s="94"/>
      <c r="J9" s="36"/>
      <c r="K9" s="29"/>
    </row>
    <row r="10" ht="17.25" spans="4:11">
      <c r="D10" s="89">
        <v>3</v>
      </c>
      <c r="E10" s="94"/>
      <c r="F10" s="36"/>
      <c r="G10" s="36"/>
      <c r="H10" s="94"/>
      <c r="I10" s="94"/>
      <c r="J10" s="36"/>
      <c r="K10" s="29"/>
    </row>
    <row r="11" ht="17.25" spans="4:11">
      <c r="D11" s="89">
        <v>4</v>
      </c>
      <c r="E11" s="94"/>
      <c r="F11" s="36"/>
      <c r="G11" s="36"/>
      <c r="H11" s="94"/>
      <c r="I11" s="94"/>
      <c r="J11" s="36"/>
      <c r="K11" s="29"/>
    </row>
    <row r="12" ht="17.25" spans="4:11">
      <c r="D12" s="89">
        <v>5</v>
      </c>
      <c r="E12" s="94"/>
      <c r="F12" s="36"/>
      <c r="G12" s="36"/>
      <c r="H12" s="94"/>
      <c r="I12" s="94"/>
      <c r="J12" s="36"/>
      <c r="K12" s="29"/>
    </row>
    <row r="13" ht="17.25" spans="4:11">
      <c r="D13" s="89">
        <v>6</v>
      </c>
      <c r="E13" s="94"/>
      <c r="F13" s="36"/>
      <c r="G13" s="36"/>
      <c r="H13" s="94"/>
      <c r="I13" s="94"/>
      <c r="J13" s="36"/>
      <c r="K13" s="29"/>
    </row>
    <row r="14" ht="17.25" spans="4:11">
      <c r="D14" s="89">
        <v>7</v>
      </c>
      <c r="E14" s="94">
        <v>8.1</v>
      </c>
      <c r="F14" s="36">
        <v>13.2</v>
      </c>
      <c r="G14" s="36">
        <v>33.9</v>
      </c>
      <c r="H14" s="94">
        <v>30.4</v>
      </c>
      <c r="I14" s="94">
        <v>0.578044596912521</v>
      </c>
      <c r="J14" s="36">
        <v>337</v>
      </c>
      <c r="K14" s="29"/>
    </row>
    <row r="15" ht="17.25" spans="4:11">
      <c r="D15" s="89">
        <v>8</v>
      </c>
      <c r="E15" s="94">
        <v>8.1</v>
      </c>
      <c r="F15" s="36">
        <v>13.2</v>
      </c>
      <c r="G15" s="36">
        <v>33.9</v>
      </c>
      <c r="H15" s="94">
        <v>30.4</v>
      </c>
      <c r="I15" s="94">
        <v>0.578044596912521</v>
      </c>
      <c r="J15" s="36">
        <v>337</v>
      </c>
      <c r="K15" s="29"/>
    </row>
    <row r="16" ht="17.25" spans="4:11">
      <c r="D16" s="89">
        <v>9</v>
      </c>
      <c r="E16" s="94">
        <v>8.1</v>
      </c>
      <c r="F16" s="36">
        <v>13.2</v>
      </c>
      <c r="G16" s="36">
        <v>33.9</v>
      </c>
      <c r="H16" s="94">
        <v>30.4</v>
      </c>
      <c r="I16" s="94">
        <v>0.578044596912521</v>
      </c>
      <c r="J16" s="36">
        <v>337</v>
      </c>
      <c r="K16" s="29"/>
    </row>
    <row r="17" ht="17.25" spans="4:11">
      <c r="D17" s="89">
        <v>10</v>
      </c>
      <c r="E17" s="94">
        <v>8.1</v>
      </c>
      <c r="F17" s="36">
        <v>13.2</v>
      </c>
      <c r="G17" s="36">
        <v>33.9</v>
      </c>
      <c r="H17" s="94">
        <v>30.4</v>
      </c>
      <c r="I17" s="94">
        <v>0.578044596912521</v>
      </c>
      <c r="J17" s="36">
        <v>337</v>
      </c>
      <c r="K17" s="29"/>
    </row>
    <row r="18" ht="17.25" spans="4:11">
      <c r="D18" s="89">
        <v>11</v>
      </c>
      <c r="E18" s="94">
        <v>8.3</v>
      </c>
      <c r="F18" s="36">
        <v>11.7</v>
      </c>
      <c r="G18" s="36">
        <v>33.4</v>
      </c>
      <c r="H18" s="94">
        <v>30.2</v>
      </c>
      <c r="I18" s="94">
        <v>0.51114922813036</v>
      </c>
      <c r="J18" s="36">
        <v>298</v>
      </c>
      <c r="K18" s="29"/>
    </row>
    <row r="19" ht="17.25" spans="4:11">
      <c r="D19" s="89">
        <v>12</v>
      </c>
      <c r="E19" s="94">
        <v>8.3</v>
      </c>
      <c r="F19" s="36">
        <v>11.7</v>
      </c>
      <c r="G19" s="36">
        <v>33.4</v>
      </c>
      <c r="H19" s="94">
        <v>30.2</v>
      </c>
      <c r="I19" s="94">
        <v>0.51114922813036</v>
      </c>
      <c r="J19" s="36">
        <v>298</v>
      </c>
      <c r="K19" s="29"/>
    </row>
    <row r="20" ht="17.25" spans="4:11">
      <c r="D20" s="89">
        <v>13</v>
      </c>
      <c r="E20" s="94">
        <v>8.3</v>
      </c>
      <c r="F20" s="36">
        <v>11.7</v>
      </c>
      <c r="G20" s="36">
        <v>33.4</v>
      </c>
      <c r="H20" s="94">
        <v>30.2</v>
      </c>
      <c r="I20" s="94">
        <v>0.51114922813036</v>
      </c>
      <c r="J20" s="36">
        <v>298</v>
      </c>
      <c r="K20" s="29"/>
    </row>
    <row r="21" ht="17.25" spans="4:11">
      <c r="D21" s="89">
        <v>14</v>
      </c>
      <c r="E21" s="94">
        <v>8.3</v>
      </c>
      <c r="F21" s="36">
        <v>11.7</v>
      </c>
      <c r="G21" s="36">
        <v>33.4</v>
      </c>
      <c r="H21" s="94">
        <v>30.2</v>
      </c>
      <c r="I21" s="94">
        <v>0.51114922813036</v>
      </c>
      <c r="J21" s="36">
        <v>298</v>
      </c>
      <c r="K21" s="29"/>
    </row>
    <row r="22" ht="17.25" spans="4:11">
      <c r="D22" s="89">
        <v>15</v>
      </c>
      <c r="E22" s="94">
        <v>8.3</v>
      </c>
      <c r="F22" s="36">
        <v>11.7</v>
      </c>
      <c r="G22" s="36">
        <v>33.4</v>
      </c>
      <c r="H22" s="94">
        <v>30.2</v>
      </c>
      <c r="I22" s="94">
        <v>0.51114922813036</v>
      </c>
      <c r="J22" s="36">
        <v>298</v>
      </c>
      <c r="K22" s="29"/>
    </row>
    <row r="23" ht="17.25" spans="4:11">
      <c r="D23" s="89">
        <v>16</v>
      </c>
      <c r="E23" s="94">
        <v>8.3</v>
      </c>
      <c r="F23" s="36">
        <v>11.7</v>
      </c>
      <c r="G23" s="36">
        <v>33.4</v>
      </c>
      <c r="H23" s="94">
        <v>30.2</v>
      </c>
      <c r="I23" s="94">
        <v>0.51114922813036</v>
      </c>
      <c r="J23" s="36">
        <v>298</v>
      </c>
      <c r="K23" s="29"/>
    </row>
    <row r="24" ht="17.25" spans="4:11">
      <c r="D24" s="89">
        <v>17</v>
      </c>
      <c r="E24" s="94">
        <v>8.3</v>
      </c>
      <c r="F24" s="36">
        <v>11.7</v>
      </c>
      <c r="G24" s="36">
        <v>33.4</v>
      </c>
      <c r="H24" s="94">
        <v>30.2</v>
      </c>
      <c r="I24" s="94">
        <v>0.51114922813036</v>
      </c>
      <c r="J24" s="36">
        <v>298</v>
      </c>
      <c r="K24" s="29"/>
    </row>
    <row r="25" ht="17.25" spans="4:11">
      <c r="D25" s="89">
        <v>18</v>
      </c>
      <c r="E25" s="94">
        <v>8.3</v>
      </c>
      <c r="F25" s="36">
        <v>11.7</v>
      </c>
      <c r="G25" s="36">
        <v>33.4</v>
      </c>
      <c r="H25" s="94">
        <v>30.2</v>
      </c>
      <c r="I25" s="94">
        <v>0.51114922813036</v>
      </c>
      <c r="J25" s="36">
        <v>298</v>
      </c>
      <c r="K25" s="29"/>
    </row>
    <row r="26" ht="17.25" spans="4:11">
      <c r="D26" s="89">
        <v>19</v>
      </c>
      <c r="E26" s="94">
        <v>8.3</v>
      </c>
      <c r="F26" s="36">
        <v>11.7</v>
      </c>
      <c r="G26" s="36">
        <v>33.4</v>
      </c>
      <c r="H26" s="94">
        <v>30.2</v>
      </c>
      <c r="I26" s="94">
        <v>0.51114922813036</v>
      </c>
      <c r="J26" s="36">
        <v>298</v>
      </c>
      <c r="K26" s="29"/>
    </row>
    <row r="27" ht="17.25" spans="4:11">
      <c r="D27" s="89">
        <v>20</v>
      </c>
      <c r="E27" s="94">
        <v>8.3</v>
      </c>
      <c r="F27" s="36">
        <v>11.7</v>
      </c>
      <c r="G27" s="36">
        <v>33.4</v>
      </c>
      <c r="H27" s="94">
        <v>30.2</v>
      </c>
      <c r="I27" s="94">
        <v>0.51114922813036</v>
      </c>
      <c r="J27" s="36">
        <v>298</v>
      </c>
      <c r="K27" s="29"/>
    </row>
    <row r="28" ht="17.25" spans="4:11">
      <c r="D28" s="89">
        <v>21</v>
      </c>
      <c r="E28" s="94">
        <v>8.3</v>
      </c>
      <c r="F28" s="36">
        <v>11.7</v>
      </c>
      <c r="G28" s="36">
        <v>33.4</v>
      </c>
      <c r="H28" s="94">
        <v>30.2</v>
      </c>
      <c r="I28" s="94">
        <v>0.51114922813036</v>
      </c>
      <c r="J28" s="36">
        <v>298</v>
      </c>
      <c r="K28" s="29"/>
    </row>
    <row r="29" ht="17.25" spans="4:11">
      <c r="D29" s="89">
        <v>22</v>
      </c>
      <c r="E29" s="94">
        <v>8.3</v>
      </c>
      <c r="F29" s="36">
        <v>11.7</v>
      </c>
      <c r="G29" s="36">
        <v>33.4</v>
      </c>
      <c r="H29" s="94">
        <v>30.2</v>
      </c>
      <c r="I29" s="94">
        <v>0.51114922813036</v>
      </c>
      <c r="J29" s="36">
        <v>298</v>
      </c>
      <c r="K29" s="29"/>
    </row>
    <row r="30" ht="17.25" spans="4:11">
      <c r="D30" s="89">
        <v>23</v>
      </c>
      <c r="E30" s="94">
        <v>8.3</v>
      </c>
      <c r="F30" s="36">
        <v>11.7</v>
      </c>
      <c r="G30" s="36">
        <v>33.4</v>
      </c>
      <c r="H30" s="94">
        <v>30.2</v>
      </c>
      <c r="I30" s="94">
        <v>0.51114922813036</v>
      </c>
      <c r="J30" s="36">
        <v>298</v>
      </c>
      <c r="K30" s="29"/>
    </row>
    <row r="32" spans="3:28">
      <c r="C32" t="s">
        <v>73</v>
      </c>
      <c r="E32" s="95" t="s">
        <v>66</v>
      </c>
      <c r="F32" s="96"/>
      <c r="G32" s="96"/>
      <c r="H32" s="96"/>
      <c r="I32" s="96"/>
      <c r="J32" s="96"/>
      <c r="K32" s="99"/>
      <c r="M32" s="95" t="s">
        <v>66</v>
      </c>
      <c r="N32" s="96"/>
      <c r="O32" s="96"/>
      <c r="P32" s="96"/>
      <c r="Q32" s="96"/>
      <c r="R32" s="96"/>
      <c r="AB32" t="s">
        <v>73</v>
      </c>
    </row>
    <row r="33" spans="5:18">
      <c r="E33" s="91" t="s">
        <v>67</v>
      </c>
      <c r="F33" s="91"/>
      <c r="G33" s="91" t="s">
        <v>68</v>
      </c>
      <c r="H33" s="91"/>
      <c r="I33" s="100" t="s">
        <v>69</v>
      </c>
      <c r="J33" s="101" t="s">
        <v>70</v>
      </c>
      <c r="K33" s="102"/>
      <c r="M33" s="91" t="s">
        <v>67</v>
      </c>
      <c r="N33" s="91"/>
      <c r="O33" s="91" t="s">
        <v>68</v>
      </c>
      <c r="P33" s="91"/>
      <c r="Q33" s="100" t="s">
        <v>69</v>
      </c>
      <c r="R33" s="101" t="s">
        <v>70</v>
      </c>
    </row>
    <row r="34" spans="5:18">
      <c r="E34" s="97" t="s">
        <v>71</v>
      </c>
      <c r="F34" s="98" t="s">
        <v>72</v>
      </c>
      <c r="G34" s="98" t="s">
        <v>71</v>
      </c>
      <c r="H34" s="97" t="s">
        <v>72</v>
      </c>
      <c r="I34" s="103"/>
      <c r="J34" s="101"/>
      <c r="K34" s="102"/>
      <c r="M34" s="104" t="s">
        <v>71</v>
      </c>
      <c r="N34" s="98" t="s">
        <v>72</v>
      </c>
      <c r="O34" s="98" t="s">
        <v>71</v>
      </c>
      <c r="P34" s="97" t="s">
        <v>72</v>
      </c>
      <c r="Q34" s="103"/>
      <c r="R34" s="101"/>
    </row>
    <row r="35" spans="4:12">
      <c r="D35" s="36">
        <v>0</v>
      </c>
      <c r="E35" s="94"/>
      <c r="F35" s="36"/>
      <c r="G35" s="36"/>
      <c r="H35" s="94"/>
      <c r="I35" s="94"/>
      <c r="L35" s="36">
        <v>0</v>
      </c>
    </row>
    <row r="36" spans="4:12">
      <c r="D36" s="36">
        <v>1</v>
      </c>
      <c r="E36" s="94"/>
      <c r="F36" s="36"/>
      <c r="G36" s="36"/>
      <c r="H36" s="94"/>
      <c r="I36" s="94"/>
      <c r="L36" s="36">
        <v>1</v>
      </c>
    </row>
    <row r="37" spans="4:12">
      <c r="D37" s="36">
        <v>2</v>
      </c>
      <c r="E37" s="94"/>
      <c r="F37" s="36"/>
      <c r="G37" s="36"/>
      <c r="H37" s="94"/>
      <c r="I37" s="94"/>
      <c r="L37" s="36">
        <v>2</v>
      </c>
    </row>
    <row r="38" spans="4:12">
      <c r="D38" s="36">
        <v>3</v>
      </c>
      <c r="E38" s="94"/>
      <c r="F38" s="36"/>
      <c r="G38" s="36"/>
      <c r="H38" s="94"/>
      <c r="I38" s="94"/>
      <c r="L38" s="36">
        <v>3</v>
      </c>
    </row>
    <row r="39" spans="4:12">
      <c r="D39" s="36">
        <v>4</v>
      </c>
      <c r="E39" s="94"/>
      <c r="F39" s="36"/>
      <c r="G39" s="36"/>
      <c r="H39" s="94"/>
      <c r="I39" s="94"/>
      <c r="L39" s="36">
        <v>4</v>
      </c>
    </row>
    <row r="40" spans="4:12">
      <c r="D40" s="36">
        <v>5</v>
      </c>
      <c r="E40" s="94"/>
      <c r="F40" s="36"/>
      <c r="G40" s="36"/>
      <c r="H40" s="94"/>
      <c r="I40" s="94"/>
      <c r="L40" s="36">
        <v>5</v>
      </c>
    </row>
    <row r="41" spans="4:12">
      <c r="D41" s="36">
        <v>6</v>
      </c>
      <c r="E41" s="94"/>
      <c r="F41" s="36"/>
      <c r="G41" s="36"/>
      <c r="H41" s="94"/>
      <c r="I41" s="94"/>
      <c r="L41" s="36">
        <v>6</v>
      </c>
    </row>
    <row r="42" spans="4:18">
      <c r="D42" s="36">
        <v>7</v>
      </c>
      <c r="E42" s="94">
        <v>7.8</v>
      </c>
      <c r="F42" s="36">
        <v>10.7</v>
      </c>
      <c r="G42" s="36">
        <v>32</v>
      </c>
      <c r="H42" s="94">
        <v>29.7</v>
      </c>
      <c r="I42" s="94">
        <v>0.497427101200686</v>
      </c>
      <c r="L42" s="36">
        <v>7</v>
      </c>
      <c r="M42" s="88">
        <v>8.5</v>
      </c>
      <c r="N42">
        <v>12.2</v>
      </c>
      <c r="O42">
        <v>31.8</v>
      </c>
      <c r="P42" s="88">
        <v>28.3</v>
      </c>
      <c r="Q42" s="88">
        <v>0.8147512864494</v>
      </c>
      <c r="R42">
        <v>475</v>
      </c>
    </row>
    <row r="43" spans="4:18">
      <c r="D43" s="36">
        <v>8</v>
      </c>
      <c r="E43" s="94">
        <v>7.8</v>
      </c>
      <c r="F43" s="36">
        <v>10.7</v>
      </c>
      <c r="G43" s="36">
        <v>32</v>
      </c>
      <c r="H43" s="94">
        <v>29.7</v>
      </c>
      <c r="I43" s="94">
        <v>0.497427101200686</v>
      </c>
      <c r="L43" s="36">
        <v>8</v>
      </c>
      <c r="M43" s="88">
        <v>8.5</v>
      </c>
      <c r="N43">
        <v>12.2</v>
      </c>
      <c r="O43">
        <v>31.8</v>
      </c>
      <c r="P43" s="88">
        <v>28.3</v>
      </c>
      <c r="Q43" s="88">
        <v>0.8147512864494</v>
      </c>
      <c r="R43">
        <v>475</v>
      </c>
    </row>
    <row r="44" spans="4:18">
      <c r="D44" s="36">
        <v>9</v>
      </c>
      <c r="E44" s="94">
        <v>7.8</v>
      </c>
      <c r="F44" s="36">
        <v>10.7</v>
      </c>
      <c r="G44" s="36">
        <v>32</v>
      </c>
      <c r="H44" s="94">
        <v>29.7</v>
      </c>
      <c r="I44" s="94">
        <v>0.497427101200686</v>
      </c>
      <c r="L44" s="36">
        <v>9</v>
      </c>
      <c r="M44" s="88">
        <v>8.5</v>
      </c>
      <c r="N44">
        <v>12.2</v>
      </c>
      <c r="O44">
        <v>31.8</v>
      </c>
      <c r="P44" s="88">
        <v>28.3</v>
      </c>
      <c r="Q44" s="88">
        <v>0.8147512864494</v>
      </c>
      <c r="R44">
        <v>475</v>
      </c>
    </row>
    <row r="45" spans="4:18">
      <c r="D45" s="36">
        <v>10</v>
      </c>
      <c r="E45" s="94">
        <v>7.8</v>
      </c>
      <c r="F45" s="36">
        <v>10.7</v>
      </c>
      <c r="G45" s="36">
        <v>32</v>
      </c>
      <c r="H45" s="94">
        <v>29.7</v>
      </c>
      <c r="I45" s="94">
        <v>0.497427101200686</v>
      </c>
      <c r="L45" s="36">
        <v>10</v>
      </c>
      <c r="M45" s="88">
        <v>8.5</v>
      </c>
      <c r="N45">
        <v>12.2</v>
      </c>
      <c r="O45">
        <v>31.8</v>
      </c>
      <c r="P45" s="88">
        <v>28.3</v>
      </c>
      <c r="Q45" s="88">
        <v>0.8147512864494</v>
      </c>
      <c r="R45">
        <v>475</v>
      </c>
    </row>
    <row r="46" spans="4:18">
      <c r="D46" s="36">
        <v>11</v>
      </c>
      <c r="E46" s="94">
        <v>7.8</v>
      </c>
      <c r="F46" s="36">
        <v>10.7</v>
      </c>
      <c r="G46" s="36">
        <v>32</v>
      </c>
      <c r="H46" s="94">
        <v>29.7</v>
      </c>
      <c r="I46" s="94">
        <v>0.497427101200686</v>
      </c>
      <c r="L46" s="36">
        <v>11</v>
      </c>
      <c r="M46" s="88">
        <v>9</v>
      </c>
      <c r="N46">
        <v>13.5</v>
      </c>
      <c r="O46">
        <v>32.8</v>
      </c>
      <c r="P46" s="88">
        <v>27.2</v>
      </c>
      <c r="Q46" s="88">
        <v>1</v>
      </c>
      <c r="R46">
        <v>589</v>
      </c>
    </row>
    <row r="47" spans="4:18">
      <c r="D47" s="36">
        <v>12</v>
      </c>
      <c r="E47" s="94">
        <v>7.8</v>
      </c>
      <c r="F47" s="36">
        <v>10.7</v>
      </c>
      <c r="G47" s="36">
        <v>32</v>
      </c>
      <c r="H47" s="94">
        <v>29.7</v>
      </c>
      <c r="I47" s="94">
        <v>0.497427101200686</v>
      </c>
      <c r="L47" s="36">
        <v>12</v>
      </c>
      <c r="M47" s="88">
        <v>9</v>
      </c>
      <c r="N47">
        <v>13.5</v>
      </c>
      <c r="O47">
        <v>32.8</v>
      </c>
      <c r="P47" s="88">
        <v>27.2</v>
      </c>
      <c r="Q47" s="88">
        <v>1</v>
      </c>
      <c r="R47">
        <v>589</v>
      </c>
    </row>
    <row r="48" spans="4:18">
      <c r="D48" s="36">
        <v>13</v>
      </c>
      <c r="E48" s="94">
        <v>7.8</v>
      </c>
      <c r="F48" s="36">
        <v>10.7</v>
      </c>
      <c r="G48" s="36">
        <v>32</v>
      </c>
      <c r="H48" s="94">
        <v>29.7</v>
      </c>
      <c r="I48" s="94">
        <v>0.497427101200686</v>
      </c>
      <c r="L48" s="36">
        <v>13</v>
      </c>
      <c r="M48" s="88">
        <v>9</v>
      </c>
      <c r="N48">
        <v>13.5</v>
      </c>
      <c r="O48">
        <v>32.8</v>
      </c>
      <c r="P48" s="88">
        <v>27.2</v>
      </c>
      <c r="Q48" s="88">
        <v>1</v>
      </c>
      <c r="R48">
        <v>589</v>
      </c>
    </row>
    <row r="49" spans="4:18">
      <c r="D49" s="36">
        <v>14</v>
      </c>
      <c r="E49" s="94">
        <v>7.8</v>
      </c>
      <c r="F49" s="36">
        <v>10.7</v>
      </c>
      <c r="G49" s="36">
        <v>32</v>
      </c>
      <c r="H49" s="94">
        <v>29.7</v>
      </c>
      <c r="I49" s="94">
        <v>0.497427101200686</v>
      </c>
      <c r="L49" s="36">
        <v>14</v>
      </c>
      <c r="M49" s="88">
        <v>9</v>
      </c>
      <c r="N49">
        <v>13.5</v>
      </c>
      <c r="O49">
        <v>32.8</v>
      </c>
      <c r="P49" s="88">
        <v>27.2</v>
      </c>
      <c r="Q49" s="88">
        <v>1</v>
      </c>
      <c r="R49">
        <v>589</v>
      </c>
    </row>
    <row r="50" spans="4:18">
      <c r="D50" s="36">
        <v>15</v>
      </c>
      <c r="E50" s="94">
        <v>7.8</v>
      </c>
      <c r="F50" s="36">
        <v>10.7</v>
      </c>
      <c r="G50" s="36">
        <v>32</v>
      </c>
      <c r="H50" s="94">
        <v>29.7</v>
      </c>
      <c r="I50" s="94">
        <v>0.497427101200686</v>
      </c>
      <c r="L50" s="36">
        <v>15</v>
      </c>
      <c r="M50" s="88">
        <v>9</v>
      </c>
      <c r="N50">
        <v>13.5</v>
      </c>
      <c r="O50">
        <v>32.8</v>
      </c>
      <c r="P50" s="88">
        <v>27.2</v>
      </c>
      <c r="Q50" s="88">
        <v>1</v>
      </c>
      <c r="R50">
        <v>589</v>
      </c>
    </row>
    <row r="51" spans="4:18">
      <c r="D51" s="36">
        <v>16</v>
      </c>
      <c r="E51" s="94">
        <v>7.8</v>
      </c>
      <c r="F51" s="36">
        <v>10.7</v>
      </c>
      <c r="G51" s="36">
        <v>32</v>
      </c>
      <c r="H51" s="94">
        <v>29.7</v>
      </c>
      <c r="I51" s="94">
        <v>0.497427101200686</v>
      </c>
      <c r="L51" s="36">
        <v>16</v>
      </c>
      <c r="M51" s="88">
        <v>9</v>
      </c>
      <c r="N51">
        <v>13.5</v>
      </c>
      <c r="O51">
        <v>32.8</v>
      </c>
      <c r="P51" s="88">
        <v>27.2</v>
      </c>
      <c r="Q51" s="88">
        <v>1</v>
      </c>
      <c r="R51">
        <v>589</v>
      </c>
    </row>
    <row r="52" spans="4:18">
      <c r="D52" s="36">
        <v>17</v>
      </c>
      <c r="E52" s="94">
        <v>7.8</v>
      </c>
      <c r="F52" s="36">
        <v>10.7</v>
      </c>
      <c r="G52" s="36">
        <v>32</v>
      </c>
      <c r="H52" s="94">
        <v>29.7</v>
      </c>
      <c r="I52" s="94">
        <v>0.497427101200686</v>
      </c>
      <c r="L52" s="36">
        <v>17</v>
      </c>
      <c r="M52" s="88">
        <v>9</v>
      </c>
      <c r="N52">
        <v>13.5</v>
      </c>
      <c r="O52">
        <v>32.8</v>
      </c>
      <c r="P52" s="88">
        <v>27.2</v>
      </c>
      <c r="Q52" s="88">
        <v>1</v>
      </c>
      <c r="R52">
        <v>589</v>
      </c>
    </row>
    <row r="53" spans="4:18">
      <c r="D53" s="36">
        <v>18</v>
      </c>
      <c r="E53" s="94">
        <v>7.8</v>
      </c>
      <c r="F53" s="36">
        <v>10.7</v>
      </c>
      <c r="G53" s="36">
        <v>32</v>
      </c>
      <c r="H53" s="94">
        <v>29.7</v>
      </c>
      <c r="I53" s="94">
        <v>0.497427101200686</v>
      </c>
      <c r="L53" s="36">
        <v>18</v>
      </c>
      <c r="M53" s="88">
        <v>9</v>
      </c>
      <c r="N53">
        <v>13.5</v>
      </c>
      <c r="O53">
        <v>32.8</v>
      </c>
      <c r="P53" s="88">
        <v>27.2</v>
      </c>
      <c r="Q53" s="88">
        <v>1</v>
      </c>
      <c r="R53">
        <v>589</v>
      </c>
    </row>
    <row r="54" spans="4:18">
      <c r="D54" s="36">
        <v>19</v>
      </c>
      <c r="E54" s="94">
        <v>7.8</v>
      </c>
      <c r="F54" s="36">
        <v>10.7</v>
      </c>
      <c r="G54" s="36">
        <v>32</v>
      </c>
      <c r="H54" s="94">
        <v>29.7</v>
      </c>
      <c r="I54" s="94">
        <v>0.497427101200686</v>
      </c>
      <c r="L54" s="36">
        <v>19</v>
      </c>
      <c r="M54" s="88">
        <v>9</v>
      </c>
      <c r="N54">
        <v>13.5</v>
      </c>
      <c r="O54">
        <v>32.8</v>
      </c>
      <c r="P54" s="88">
        <v>27.2</v>
      </c>
      <c r="Q54" s="88">
        <v>1</v>
      </c>
      <c r="R54">
        <v>589</v>
      </c>
    </row>
    <row r="55" spans="4:18">
      <c r="D55" s="36">
        <v>20</v>
      </c>
      <c r="E55" s="94">
        <v>7.8</v>
      </c>
      <c r="F55" s="36">
        <v>10.7</v>
      </c>
      <c r="G55" s="36">
        <v>32</v>
      </c>
      <c r="H55" s="94">
        <v>29.7</v>
      </c>
      <c r="I55" s="94">
        <v>0.497427101200686</v>
      </c>
      <c r="L55" s="36">
        <v>20</v>
      </c>
      <c r="M55" s="88">
        <v>9</v>
      </c>
      <c r="N55">
        <v>13.5</v>
      </c>
      <c r="O55">
        <v>32.8</v>
      </c>
      <c r="P55" s="88">
        <v>27.2</v>
      </c>
      <c r="Q55" s="88">
        <v>1</v>
      </c>
      <c r="R55">
        <v>589</v>
      </c>
    </row>
    <row r="56" spans="4:18">
      <c r="D56" s="36">
        <v>21</v>
      </c>
      <c r="E56" s="94">
        <v>7.8</v>
      </c>
      <c r="F56" s="36">
        <v>10.7</v>
      </c>
      <c r="G56" s="36">
        <v>32</v>
      </c>
      <c r="H56" s="94">
        <v>29.7</v>
      </c>
      <c r="I56" s="94">
        <v>0.497427101200686</v>
      </c>
      <c r="L56" s="36">
        <v>21</v>
      </c>
      <c r="M56" s="88">
        <v>9</v>
      </c>
      <c r="N56">
        <v>13.5</v>
      </c>
      <c r="O56">
        <v>32.8</v>
      </c>
      <c r="P56" s="88">
        <v>27.2</v>
      </c>
      <c r="Q56" s="88">
        <v>1</v>
      </c>
      <c r="R56">
        <v>589</v>
      </c>
    </row>
    <row r="57" spans="4:18">
      <c r="D57" s="36">
        <v>22</v>
      </c>
      <c r="E57" s="94">
        <v>7.8</v>
      </c>
      <c r="F57" s="36">
        <v>10.7</v>
      </c>
      <c r="G57" s="36">
        <v>32</v>
      </c>
      <c r="H57" s="94">
        <v>29.7</v>
      </c>
      <c r="I57" s="94">
        <v>0.497427101200686</v>
      </c>
      <c r="L57" s="36">
        <v>22</v>
      </c>
      <c r="M57" s="88">
        <v>9</v>
      </c>
      <c r="N57">
        <v>13.5</v>
      </c>
      <c r="O57">
        <v>32.8</v>
      </c>
      <c r="P57" s="88">
        <v>27.2</v>
      </c>
      <c r="Q57" s="88">
        <v>1</v>
      </c>
      <c r="R57">
        <v>589</v>
      </c>
    </row>
    <row r="58" spans="4:18">
      <c r="D58" s="36">
        <v>23</v>
      </c>
      <c r="E58" s="94">
        <v>7.8</v>
      </c>
      <c r="F58" s="36">
        <v>10.7</v>
      </c>
      <c r="G58" s="36">
        <v>32</v>
      </c>
      <c r="H58" s="94">
        <v>29.7</v>
      </c>
      <c r="I58" s="94">
        <v>0.497427101200686</v>
      </c>
      <c r="L58" s="36">
        <v>23</v>
      </c>
      <c r="M58" s="88">
        <v>9</v>
      </c>
      <c r="N58">
        <v>13.5</v>
      </c>
      <c r="O58">
        <v>32.8</v>
      </c>
      <c r="P58" s="88">
        <v>27.2</v>
      </c>
      <c r="Q58" s="88">
        <v>1</v>
      </c>
      <c r="R58">
        <v>589</v>
      </c>
    </row>
    <row r="60" spans="3:28">
      <c r="C60" t="s">
        <v>74</v>
      </c>
      <c r="E60" s="95" t="s">
        <v>66</v>
      </c>
      <c r="F60" s="96"/>
      <c r="G60" s="96"/>
      <c r="H60" s="96"/>
      <c r="I60" s="96"/>
      <c r="J60" s="96"/>
      <c r="K60" s="99"/>
      <c r="M60" s="95" t="s">
        <v>66</v>
      </c>
      <c r="N60" s="96"/>
      <c r="O60" s="96"/>
      <c r="P60" s="96"/>
      <c r="Q60" s="96"/>
      <c r="R60" s="96"/>
      <c r="AB60" t="s">
        <v>74</v>
      </c>
    </row>
    <row r="61" spans="5:18">
      <c r="E61" s="91" t="s">
        <v>67</v>
      </c>
      <c r="F61" s="91"/>
      <c r="G61" s="91" t="s">
        <v>68</v>
      </c>
      <c r="H61" s="91"/>
      <c r="I61" s="100" t="s">
        <v>69</v>
      </c>
      <c r="J61" s="101" t="s">
        <v>70</v>
      </c>
      <c r="K61" s="102"/>
      <c r="M61" s="91" t="s">
        <v>67</v>
      </c>
      <c r="N61" s="91"/>
      <c r="O61" s="91" t="s">
        <v>68</v>
      </c>
      <c r="P61" s="91"/>
      <c r="Q61" s="100" t="s">
        <v>69</v>
      </c>
      <c r="R61" s="101" t="s">
        <v>70</v>
      </c>
    </row>
    <row r="62" spans="5:18">
      <c r="E62" s="97" t="s">
        <v>71</v>
      </c>
      <c r="F62" s="98" t="s">
        <v>72</v>
      </c>
      <c r="G62" s="98" t="s">
        <v>71</v>
      </c>
      <c r="H62" s="97" t="s">
        <v>72</v>
      </c>
      <c r="I62" s="103"/>
      <c r="J62" s="101"/>
      <c r="K62" s="102"/>
      <c r="M62" s="104" t="s">
        <v>71</v>
      </c>
      <c r="N62" s="98" t="s">
        <v>72</v>
      </c>
      <c r="O62" s="98" t="s">
        <v>71</v>
      </c>
      <c r="P62" s="97" t="s">
        <v>72</v>
      </c>
      <c r="Q62" s="103"/>
      <c r="R62" s="101"/>
    </row>
    <row r="63" spans="4:12">
      <c r="D63">
        <v>0</v>
      </c>
      <c r="L63">
        <v>0</v>
      </c>
    </row>
    <row r="64" spans="4:12">
      <c r="D64">
        <v>1</v>
      </c>
      <c r="L64">
        <v>1</v>
      </c>
    </row>
    <row r="65" spans="4:12">
      <c r="D65">
        <v>2</v>
      </c>
      <c r="L65">
        <v>2</v>
      </c>
    </row>
    <row r="66" spans="4:12">
      <c r="D66">
        <v>3</v>
      </c>
      <c r="L66">
        <v>3</v>
      </c>
    </row>
    <row r="67" spans="4:12">
      <c r="D67">
        <v>4</v>
      </c>
      <c r="L67">
        <v>4</v>
      </c>
    </row>
    <row r="68" spans="4:12">
      <c r="D68">
        <v>5</v>
      </c>
      <c r="L68">
        <v>5</v>
      </c>
    </row>
    <row r="69" spans="4:12">
      <c r="D69">
        <v>6</v>
      </c>
      <c r="L69">
        <v>6</v>
      </c>
    </row>
    <row r="70" spans="4:18">
      <c r="D70">
        <v>7</v>
      </c>
      <c r="E70" s="88">
        <v>8</v>
      </c>
      <c r="F70">
        <v>11.6</v>
      </c>
      <c r="G70">
        <v>35.8</v>
      </c>
      <c r="H70" s="88">
        <v>31.6</v>
      </c>
      <c r="I70" s="88">
        <v>0.931389365351629</v>
      </c>
      <c r="J70">
        <v>543</v>
      </c>
      <c r="L70">
        <v>7</v>
      </c>
      <c r="M70" s="88">
        <v>7.6</v>
      </c>
      <c r="N70">
        <v>11.5</v>
      </c>
      <c r="O70">
        <v>34</v>
      </c>
      <c r="P70" s="88">
        <v>29.3</v>
      </c>
      <c r="Q70" s="88">
        <v>0.90566037735849</v>
      </c>
      <c r="R70">
        <v>528</v>
      </c>
    </row>
    <row r="71" spans="4:18">
      <c r="D71">
        <v>8</v>
      </c>
      <c r="E71" s="88">
        <v>8</v>
      </c>
      <c r="F71">
        <v>11.6</v>
      </c>
      <c r="G71">
        <v>35.8</v>
      </c>
      <c r="H71" s="88">
        <v>31.6</v>
      </c>
      <c r="I71" s="88">
        <v>0.931389365351629</v>
      </c>
      <c r="J71">
        <v>543</v>
      </c>
      <c r="L71">
        <v>8</v>
      </c>
      <c r="M71" s="88">
        <v>7.6</v>
      </c>
      <c r="N71">
        <v>11.5</v>
      </c>
      <c r="O71">
        <v>34</v>
      </c>
      <c r="P71" s="88">
        <v>29.3</v>
      </c>
      <c r="Q71" s="88">
        <v>0.90566037735849</v>
      </c>
      <c r="R71">
        <v>528</v>
      </c>
    </row>
    <row r="72" spans="4:18">
      <c r="D72">
        <v>9</v>
      </c>
      <c r="E72" s="88">
        <v>8</v>
      </c>
      <c r="F72">
        <v>11.6</v>
      </c>
      <c r="G72">
        <v>35.8</v>
      </c>
      <c r="H72" s="88">
        <v>31.6</v>
      </c>
      <c r="I72" s="88">
        <v>0.931389365351629</v>
      </c>
      <c r="J72">
        <v>543</v>
      </c>
      <c r="L72">
        <v>9</v>
      </c>
      <c r="M72" s="88">
        <v>7.6</v>
      </c>
      <c r="N72">
        <v>11.5</v>
      </c>
      <c r="O72">
        <v>34</v>
      </c>
      <c r="P72" s="88">
        <v>29.3</v>
      </c>
      <c r="Q72" s="88">
        <v>0.90566037735849</v>
      </c>
      <c r="R72">
        <v>528</v>
      </c>
    </row>
    <row r="73" spans="4:18">
      <c r="D73">
        <v>10</v>
      </c>
      <c r="E73" s="88">
        <v>8</v>
      </c>
      <c r="F73">
        <v>11.6</v>
      </c>
      <c r="G73">
        <v>35.8</v>
      </c>
      <c r="H73" s="88">
        <v>31.6</v>
      </c>
      <c r="I73" s="88">
        <v>0.931389365351629</v>
      </c>
      <c r="J73">
        <v>543</v>
      </c>
      <c r="L73">
        <v>10</v>
      </c>
      <c r="M73" s="88">
        <v>7.6</v>
      </c>
      <c r="N73">
        <v>11.5</v>
      </c>
      <c r="O73">
        <v>34</v>
      </c>
      <c r="P73" s="88">
        <v>29.3</v>
      </c>
      <c r="Q73" s="88">
        <v>0.90566037735849</v>
      </c>
      <c r="R73">
        <v>528</v>
      </c>
    </row>
    <row r="74" spans="4:18">
      <c r="D74">
        <v>11</v>
      </c>
      <c r="E74" s="88">
        <v>7.3</v>
      </c>
      <c r="F74">
        <v>9.7</v>
      </c>
      <c r="G74">
        <v>33.7</v>
      </c>
      <c r="H74" s="88">
        <v>30.8</v>
      </c>
      <c r="I74" s="88">
        <v>0.723842195540309</v>
      </c>
      <c r="J74">
        <v>422</v>
      </c>
      <c r="L74">
        <v>11</v>
      </c>
      <c r="M74" s="88">
        <v>8.1</v>
      </c>
      <c r="N74">
        <v>10.5</v>
      </c>
      <c r="O74">
        <v>33.3</v>
      </c>
      <c r="P74" s="88">
        <v>30.3</v>
      </c>
      <c r="Q74" s="88">
        <v>0.713550600343053</v>
      </c>
      <c r="R74">
        <v>416</v>
      </c>
    </row>
    <row r="75" spans="4:18">
      <c r="D75">
        <v>12</v>
      </c>
      <c r="E75" s="88">
        <v>7.3</v>
      </c>
      <c r="F75">
        <v>9.7</v>
      </c>
      <c r="G75">
        <v>33.7</v>
      </c>
      <c r="H75" s="88">
        <v>30.8</v>
      </c>
      <c r="I75" s="88">
        <v>0.723842195540309</v>
      </c>
      <c r="J75">
        <v>422</v>
      </c>
      <c r="L75">
        <v>12</v>
      </c>
      <c r="M75" s="88">
        <v>8.1</v>
      </c>
      <c r="N75">
        <v>10.5</v>
      </c>
      <c r="O75">
        <v>33.3</v>
      </c>
      <c r="P75" s="88">
        <v>30.3</v>
      </c>
      <c r="Q75" s="88">
        <v>0.713550600343053</v>
      </c>
      <c r="R75">
        <v>416</v>
      </c>
    </row>
    <row r="76" spans="4:18">
      <c r="D76">
        <v>13</v>
      </c>
      <c r="E76" s="88">
        <v>7.3</v>
      </c>
      <c r="F76">
        <v>9.7</v>
      </c>
      <c r="G76">
        <v>33.7</v>
      </c>
      <c r="H76" s="88">
        <v>30.8</v>
      </c>
      <c r="I76" s="88">
        <v>0.723842195540309</v>
      </c>
      <c r="J76">
        <v>422</v>
      </c>
      <c r="L76">
        <v>13</v>
      </c>
      <c r="M76" s="88">
        <v>8.1</v>
      </c>
      <c r="N76">
        <v>10.5</v>
      </c>
      <c r="O76">
        <v>33.3</v>
      </c>
      <c r="P76" s="88">
        <v>30.3</v>
      </c>
      <c r="Q76" s="88">
        <v>0.713550600343053</v>
      </c>
      <c r="R76">
        <v>416</v>
      </c>
    </row>
    <row r="77" spans="4:18">
      <c r="D77">
        <v>14</v>
      </c>
      <c r="E77" s="88">
        <v>7.3</v>
      </c>
      <c r="F77">
        <v>9.7</v>
      </c>
      <c r="G77">
        <v>33.7</v>
      </c>
      <c r="H77" s="88">
        <v>30.8</v>
      </c>
      <c r="I77" s="88">
        <v>0.723842195540309</v>
      </c>
      <c r="J77">
        <v>422</v>
      </c>
      <c r="L77">
        <v>14</v>
      </c>
      <c r="M77" s="88">
        <v>8.1</v>
      </c>
      <c r="N77">
        <v>10.5</v>
      </c>
      <c r="O77">
        <v>33.3</v>
      </c>
      <c r="P77" s="88">
        <v>30.3</v>
      </c>
      <c r="Q77" s="88">
        <v>0.713550600343053</v>
      </c>
      <c r="R77">
        <v>416</v>
      </c>
    </row>
    <row r="78" spans="4:18">
      <c r="D78">
        <v>15</v>
      </c>
      <c r="E78" s="88">
        <v>7.3</v>
      </c>
      <c r="F78">
        <v>9.7</v>
      </c>
      <c r="G78">
        <v>33.7</v>
      </c>
      <c r="H78" s="88">
        <v>30.8</v>
      </c>
      <c r="I78" s="88">
        <v>0.723842195540309</v>
      </c>
      <c r="J78">
        <v>422</v>
      </c>
      <c r="L78">
        <v>15</v>
      </c>
      <c r="M78" s="88">
        <v>8.1</v>
      </c>
      <c r="N78">
        <v>10.5</v>
      </c>
      <c r="O78">
        <v>33.3</v>
      </c>
      <c r="P78" s="88">
        <v>30.3</v>
      </c>
      <c r="Q78" s="88">
        <v>0.713550600343053</v>
      </c>
      <c r="R78">
        <v>416</v>
      </c>
    </row>
    <row r="79" spans="4:18">
      <c r="D79">
        <v>16</v>
      </c>
      <c r="E79" s="88">
        <v>7.3</v>
      </c>
      <c r="F79">
        <v>9.7</v>
      </c>
      <c r="G79">
        <v>33.7</v>
      </c>
      <c r="H79" s="88">
        <v>30.8</v>
      </c>
      <c r="I79" s="88">
        <v>0.723842195540309</v>
      </c>
      <c r="J79">
        <v>422</v>
      </c>
      <c r="L79">
        <v>16</v>
      </c>
      <c r="M79" s="88">
        <v>8.1</v>
      </c>
      <c r="N79">
        <v>10.5</v>
      </c>
      <c r="O79">
        <v>33.3</v>
      </c>
      <c r="P79" s="88">
        <v>30.3</v>
      </c>
      <c r="Q79" s="88">
        <v>0.713550600343053</v>
      </c>
      <c r="R79">
        <v>416</v>
      </c>
    </row>
    <row r="80" spans="4:18">
      <c r="D80">
        <v>17</v>
      </c>
      <c r="E80" s="88">
        <v>7.8</v>
      </c>
      <c r="F80">
        <v>10</v>
      </c>
      <c r="G80">
        <v>32.9</v>
      </c>
      <c r="H80" s="88">
        <v>30.3</v>
      </c>
      <c r="I80" s="88">
        <v>0.672384219554031</v>
      </c>
      <c r="J80">
        <v>392</v>
      </c>
      <c r="L80">
        <v>17</v>
      </c>
      <c r="M80" s="88">
        <v>8</v>
      </c>
      <c r="N80">
        <v>10.3</v>
      </c>
      <c r="O80">
        <v>32.2</v>
      </c>
      <c r="P80" s="88">
        <v>29.5</v>
      </c>
      <c r="Q80" s="88">
        <v>0.665523156089194</v>
      </c>
      <c r="R80">
        <v>388</v>
      </c>
    </row>
    <row r="81" spans="4:18">
      <c r="D81">
        <v>18</v>
      </c>
      <c r="E81" s="88">
        <v>7.8</v>
      </c>
      <c r="F81">
        <v>10</v>
      </c>
      <c r="G81">
        <v>32.9</v>
      </c>
      <c r="H81" s="88">
        <v>30.3</v>
      </c>
      <c r="I81" s="88">
        <v>0.672384219554031</v>
      </c>
      <c r="J81">
        <v>392</v>
      </c>
      <c r="L81">
        <v>18</v>
      </c>
      <c r="M81" s="88">
        <v>8</v>
      </c>
      <c r="N81">
        <v>10.3</v>
      </c>
      <c r="O81">
        <v>32.2</v>
      </c>
      <c r="P81" s="88">
        <v>29.5</v>
      </c>
      <c r="Q81" s="88">
        <v>0.665523156089194</v>
      </c>
      <c r="R81">
        <v>388</v>
      </c>
    </row>
    <row r="82" spans="4:18">
      <c r="D82">
        <v>19</v>
      </c>
      <c r="E82" s="88">
        <v>7.8</v>
      </c>
      <c r="F82">
        <v>10</v>
      </c>
      <c r="G82">
        <v>32.9</v>
      </c>
      <c r="H82" s="88">
        <v>30.3</v>
      </c>
      <c r="I82" s="88">
        <v>0.672384219554031</v>
      </c>
      <c r="J82">
        <v>392</v>
      </c>
      <c r="L82">
        <v>19</v>
      </c>
      <c r="M82" s="88">
        <v>8</v>
      </c>
      <c r="N82">
        <v>10.3</v>
      </c>
      <c r="O82">
        <v>32.2</v>
      </c>
      <c r="P82" s="88">
        <v>29.5</v>
      </c>
      <c r="Q82" s="88">
        <v>0.665523156089194</v>
      </c>
      <c r="R82">
        <v>388</v>
      </c>
    </row>
    <row r="83" spans="4:18">
      <c r="D83">
        <v>20</v>
      </c>
      <c r="E83" s="88">
        <v>7.8</v>
      </c>
      <c r="F83">
        <v>10</v>
      </c>
      <c r="G83">
        <v>32.9</v>
      </c>
      <c r="H83" s="88">
        <v>30.3</v>
      </c>
      <c r="I83" s="88">
        <v>0.672384219554031</v>
      </c>
      <c r="J83">
        <v>392</v>
      </c>
      <c r="L83">
        <v>20</v>
      </c>
      <c r="M83" s="88">
        <v>8</v>
      </c>
      <c r="N83">
        <v>10.3</v>
      </c>
      <c r="O83">
        <v>32.2</v>
      </c>
      <c r="P83" s="88">
        <v>29.5</v>
      </c>
      <c r="Q83" s="88">
        <v>0.665523156089194</v>
      </c>
      <c r="R83">
        <v>388</v>
      </c>
    </row>
    <row r="84" spans="4:18">
      <c r="D84">
        <v>21</v>
      </c>
      <c r="E84" s="88">
        <v>7.8</v>
      </c>
      <c r="F84">
        <v>10</v>
      </c>
      <c r="G84">
        <v>32.9</v>
      </c>
      <c r="H84" s="88">
        <v>30.3</v>
      </c>
      <c r="I84" s="88">
        <v>0.672384219554031</v>
      </c>
      <c r="J84">
        <v>392</v>
      </c>
      <c r="L84">
        <v>21</v>
      </c>
      <c r="M84" s="88">
        <v>8</v>
      </c>
      <c r="N84">
        <v>10.3</v>
      </c>
      <c r="O84">
        <v>32.2</v>
      </c>
      <c r="P84" s="88">
        <v>29.5</v>
      </c>
      <c r="Q84" s="88">
        <v>0.665523156089194</v>
      </c>
      <c r="R84">
        <v>388</v>
      </c>
    </row>
    <row r="85" spans="4:18">
      <c r="D85">
        <v>22</v>
      </c>
      <c r="E85" s="88">
        <v>7.8</v>
      </c>
      <c r="F85">
        <v>10</v>
      </c>
      <c r="G85">
        <v>32.9</v>
      </c>
      <c r="H85" s="88">
        <v>30.3</v>
      </c>
      <c r="I85" s="88">
        <v>0.672384219554031</v>
      </c>
      <c r="J85">
        <v>392</v>
      </c>
      <c r="L85">
        <v>22</v>
      </c>
      <c r="M85" s="88">
        <v>8</v>
      </c>
      <c r="N85">
        <v>10.3</v>
      </c>
      <c r="O85">
        <v>32.2</v>
      </c>
      <c r="P85" s="88">
        <v>29.5</v>
      </c>
      <c r="Q85" s="88">
        <v>0.665523156089194</v>
      </c>
      <c r="R85">
        <v>388</v>
      </c>
    </row>
    <row r="86" spans="4:18">
      <c r="D86">
        <v>23</v>
      </c>
      <c r="E86" s="88">
        <v>7.8</v>
      </c>
      <c r="F86">
        <v>10</v>
      </c>
      <c r="G86">
        <v>32.9</v>
      </c>
      <c r="H86" s="88">
        <v>30.3</v>
      </c>
      <c r="I86" s="88">
        <v>0.672384219554031</v>
      </c>
      <c r="J86">
        <v>392</v>
      </c>
      <c r="L86">
        <v>23</v>
      </c>
      <c r="M86" s="88">
        <v>8</v>
      </c>
      <c r="N86">
        <v>10.3</v>
      </c>
      <c r="O86">
        <v>32.2</v>
      </c>
      <c r="P86" s="88">
        <v>29.5</v>
      </c>
      <c r="Q86" s="88">
        <v>0.665523156089194</v>
      </c>
      <c r="R86">
        <v>388</v>
      </c>
    </row>
    <row r="88" spans="3:28">
      <c r="C88" t="s">
        <v>75</v>
      </c>
      <c r="E88" s="95" t="s">
        <v>66</v>
      </c>
      <c r="F88" s="96"/>
      <c r="G88" s="96"/>
      <c r="H88" s="96"/>
      <c r="I88" s="96"/>
      <c r="J88" s="96"/>
      <c r="K88" s="99"/>
      <c r="M88" s="95" t="s">
        <v>66</v>
      </c>
      <c r="N88" s="96"/>
      <c r="O88" s="96"/>
      <c r="P88" s="96"/>
      <c r="Q88" s="96"/>
      <c r="R88" s="96"/>
      <c r="U88" s="95" t="s">
        <v>66</v>
      </c>
      <c r="V88" s="96"/>
      <c r="W88" s="96"/>
      <c r="X88" s="96"/>
      <c r="Y88" s="96"/>
      <c r="Z88" s="96"/>
      <c r="AB88" t="s">
        <v>75</v>
      </c>
    </row>
    <row r="89" spans="5:26">
      <c r="E89" s="91" t="s">
        <v>67</v>
      </c>
      <c r="F89" s="91"/>
      <c r="G89" s="91" t="s">
        <v>68</v>
      </c>
      <c r="H89" s="91"/>
      <c r="I89" s="100" t="s">
        <v>69</v>
      </c>
      <c r="J89" s="101" t="s">
        <v>70</v>
      </c>
      <c r="K89" s="102"/>
      <c r="M89" s="91" t="s">
        <v>67</v>
      </c>
      <c r="N89" s="91"/>
      <c r="O89" s="91" t="s">
        <v>68</v>
      </c>
      <c r="P89" s="91"/>
      <c r="Q89" s="100" t="s">
        <v>69</v>
      </c>
      <c r="R89" s="101" t="s">
        <v>70</v>
      </c>
      <c r="U89" s="91" t="s">
        <v>67</v>
      </c>
      <c r="V89" s="91"/>
      <c r="W89" s="91" t="s">
        <v>68</v>
      </c>
      <c r="X89" s="91"/>
      <c r="Y89" s="100" t="s">
        <v>69</v>
      </c>
      <c r="Z89" s="101" t="s">
        <v>70</v>
      </c>
    </row>
    <row r="90" spans="5:26">
      <c r="E90" s="97" t="s">
        <v>71</v>
      </c>
      <c r="F90" s="98" t="s">
        <v>72</v>
      </c>
      <c r="G90" s="98" t="s">
        <v>71</v>
      </c>
      <c r="H90" s="97" t="s">
        <v>72</v>
      </c>
      <c r="I90" s="103"/>
      <c r="J90" s="101"/>
      <c r="K90" s="102"/>
      <c r="M90" s="104" t="s">
        <v>71</v>
      </c>
      <c r="N90" s="98" t="s">
        <v>72</v>
      </c>
      <c r="O90" s="98" t="s">
        <v>71</v>
      </c>
      <c r="P90" s="97" t="s">
        <v>72</v>
      </c>
      <c r="Q90" s="103"/>
      <c r="R90" s="101"/>
      <c r="U90" s="104" t="s">
        <v>71</v>
      </c>
      <c r="V90" s="98" t="s">
        <v>72</v>
      </c>
      <c r="W90" s="98" t="s">
        <v>71</v>
      </c>
      <c r="X90" s="97" t="s">
        <v>72</v>
      </c>
      <c r="Y90" s="103"/>
      <c r="Z90" s="101"/>
    </row>
    <row r="91" spans="4:20">
      <c r="D91">
        <v>0</v>
      </c>
      <c r="L91">
        <v>0</v>
      </c>
      <c r="T91">
        <v>0</v>
      </c>
    </row>
    <row r="92" spans="4:20">
      <c r="D92">
        <v>1</v>
      </c>
      <c r="L92">
        <v>1</v>
      </c>
      <c r="T92">
        <v>1</v>
      </c>
    </row>
    <row r="93" spans="4:20">
      <c r="D93">
        <v>2</v>
      </c>
      <c r="L93">
        <v>2</v>
      </c>
      <c r="T93">
        <v>2</v>
      </c>
    </row>
    <row r="94" spans="4:20">
      <c r="D94">
        <v>3</v>
      </c>
      <c r="L94">
        <v>3</v>
      </c>
      <c r="T94">
        <v>3</v>
      </c>
    </row>
    <row r="95" spans="4:20">
      <c r="D95">
        <v>4</v>
      </c>
      <c r="L95">
        <v>4</v>
      </c>
      <c r="T95">
        <v>4</v>
      </c>
    </row>
    <row r="96" spans="4:20">
      <c r="D96">
        <v>5</v>
      </c>
      <c r="L96">
        <v>5</v>
      </c>
      <c r="T96">
        <v>5</v>
      </c>
    </row>
    <row r="97" spans="4:20">
      <c r="D97">
        <v>6</v>
      </c>
      <c r="L97">
        <v>6</v>
      </c>
      <c r="T97">
        <v>6</v>
      </c>
    </row>
    <row r="98" spans="4:26">
      <c r="D98">
        <v>7</v>
      </c>
      <c r="E98" s="88">
        <v>7.5</v>
      </c>
      <c r="F98">
        <v>11.1</v>
      </c>
      <c r="G98">
        <v>36.7</v>
      </c>
      <c r="H98" s="88">
        <v>32.1</v>
      </c>
      <c r="I98" s="88">
        <v>0.960548885077187</v>
      </c>
      <c r="J98">
        <v>560</v>
      </c>
      <c r="L98">
        <v>7</v>
      </c>
      <c r="M98" s="88">
        <v>7.4</v>
      </c>
      <c r="N98">
        <v>9.7</v>
      </c>
      <c r="O98">
        <v>30.5</v>
      </c>
      <c r="P98" s="88">
        <v>27.9</v>
      </c>
      <c r="Q98" s="88">
        <v>0.667238421955403</v>
      </c>
      <c r="R98">
        <v>389</v>
      </c>
      <c r="T98">
        <v>7</v>
      </c>
      <c r="U98" s="88">
        <v>7.6</v>
      </c>
      <c r="V98">
        <v>11.1</v>
      </c>
      <c r="W98">
        <v>37</v>
      </c>
      <c r="X98" s="88">
        <v>31.9</v>
      </c>
      <c r="Y98" s="88">
        <v>1</v>
      </c>
      <c r="Z98">
        <v>589</v>
      </c>
    </row>
    <row r="99" spans="4:26">
      <c r="D99">
        <v>8</v>
      </c>
      <c r="E99" s="88">
        <v>7.5</v>
      </c>
      <c r="F99">
        <v>11.1</v>
      </c>
      <c r="G99">
        <v>36.7</v>
      </c>
      <c r="H99" s="88">
        <v>32.1</v>
      </c>
      <c r="I99" s="88">
        <v>0.960548885077187</v>
      </c>
      <c r="J99">
        <v>560</v>
      </c>
      <c r="L99">
        <v>8</v>
      </c>
      <c r="M99" s="88">
        <v>7.4</v>
      </c>
      <c r="N99">
        <v>9.7</v>
      </c>
      <c r="O99">
        <v>30.5</v>
      </c>
      <c r="P99" s="88">
        <v>27.9</v>
      </c>
      <c r="Q99" s="88">
        <v>0.667238421955403</v>
      </c>
      <c r="R99">
        <v>389</v>
      </c>
      <c r="T99">
        <v>8</v>
      </c>
      <c r="U99" s="88">
        <v>7.6</v>
      </c>
      <c r="V99">
        <v>11.1</v>
      </c>
      <c r="W99">
        <v>37</v>
      </c>
      <c r="X99" s="88">
        <v>31.9</v>
      </c>
      <c r="Y99" s="88">
        <v>1</v>
      </c>
      <c r="Z99">
        <v>589</v>
      </c>
    </row>
    <row r="100" spans="4:26">
      <c r="D100">
        <v>9</v>
      </c>
      <c r="E100" s="88">
        <v>7.5</v>
      </c>
      <c r="F100">
        <v>11.1</v>
      </c>
      <c r="G100">
        <v>36.7</v>
      </c>
      <c r="H100" s="88">
        <v>32.1</v>
      </c>
      <c r="I100" s="88">
        <v>0.960548885077187</v>
      </c>
      <c r="J100">
        <v>560</v>
      </c>
      <c r="L100">
        <v>9</v>
      </c>
      <c r="M100" s="88">
        <v>7.4</v>
      </c>
      <c r="N100">
        <v>9.7</v>
      </c>
      <c r="O100">
        <v>30.5</v>
      </c>
      <c r="P100" s="88">
        <v>27.9</v>
      </c>
      <c r="Q100" s="88">
        <v>0.667238421955403</v>
      </c>
      <c r="R100">
        <v>389</v>
      </c>
      <c r="T100">
        <v>9</v>
      </c>
      <c r="U100" s="88">
        <v>7.6</v>
      </c>
      <c r="V100">
        <v>11.1</v>
      </c>
      <c r="W100">
        <v>37</v>
      </c>
      <c r="X100" s="88">
        <v>31.9</v>
      </c>
      <c r="Y100" s="88">
        <v>1</v>
      </c>
      <c r="Z100">
        <v>589</v>
      </c>
    </row>
    <row r="101" spans="4:26">
      <c r="D101">
        <v>10</v>
      </c>
      <c r="E101" s="88">
        <v>7.5</v>
      </c>
      <c r="F101">
        <v>11.1</v>
      </c>
      <c r="G101">
        <v>36.7</v>
      </c>
      <c r="H101" s="88">
        <v>32.1</v>
      </c>
      <c r="I101" s="88">
        <v>0.960548885077187</v>
      </c>
      <c r="J101">
        <v>560</v>
      </c>
      <c r="L101">
        <v>10</v>
      </c>
      <c r="M101" s="88">
        <v>7.4</v>
      </c>
      <c r="N101">
        <v>9.7</v>
      </c>
      <c r="O101">
        <v>30.5</v>
      </c>
      <c r="P101" s="88">
        <v>27.9</v>
      </c>
      <c r="Q101" s="88">
        <v>0.667238421955403</v>
      </c>
      <c r="R101">
        <v>389</v>
      </c>
      <c r="T101">
        <v>10</v>
      </c>
      <c r="U101" s="88">
        <v>7.6</v>
      </c>
      <c r="V101">
        <v>11.1</v>
      </c>
      <c r="W101">
        <v>37</v>
      </c>
      <c r="X101" s="88">
        <v>31.9</v>
      </c>
      <c r="Y101" s="88">
        <v>1</v>
      </c>
      <c r="Z101">
        <v>589</v>
      </c>
    </row>
    <row r="102" spans="4:26">
      <c r="D102">
        <v>11</v>
      </c>
      <c r="E102" s="88">
        <v>7.6</v>
      </c>
      <c r="F102">
        <v>10.4</v>
      </c>
      <c r="G102">
        <v>34.4</v>
      </c>
      <c r="H102" s="88">
        <v>31.1</v>
      </c>
      <c r="I102" s="88">
        <v>0.758147512864494</v>
      </c>
      <c r="J102">
        <v>442</v>
      </c>
      <c r="L102">
        <v>11</v>
      </c>
      <c r="M102" s="88">
        <v>7.4</v>
      </c>
      <c r="N102">
        <v>9.7</v>
      </c>
      <c r="O102">
        <v>30.5</v>
      </c>
      <c r="P102" s="88">
        <v>27.9</v>
      </c>
      <c r="Q102" s="88">
        <v>0.667238421955403</v>
      </c>
      <c r="R102">
        <v>389</v>
      </c>
      <c r="T102">
        <v>11</v>
      </c>
      <c r="U102" s="88">
        <v>7.6</v>
      </c>
      <c r="V102">
        <v>11.1</v>
      </c>
      <c r="W102">
        <v>37</v>
      </c>
      <c r="X102" s="88">
        <v>31.9</v>
      </c>
      <c r="Y102" s="88">
        <v>1</v>
      </c>
      <c r="Z102">
        <v>589</v>
      </c>
    </row>
    <row r="103" spans="4:26">
      <c r="D103">
        <v>12</v>
      </c>
      <c r="E103" s="88">
        <v>7.6</v>
      </c>
      <c r="F103">
        <v>10.4</v>
      </c>
      <c r="G103">
        <v>34.4</v>
      </c>
      <c r="H103" s="88">
        <v>31.1</v>
      </c>
      <c r="I103" s="88">
        <v>0.758147512864494</v>
      </c>
      <c r="J103">
        <v>442</v>
      </c>
      <c r="L103">
        <v>12</v>
      </c>
      <c r="M103" s="88">
        <v>7.4</v>
      </c>
      <c r="N103">
        <v>9.7</v>
      </c>
      <c r="O103">
        <v>30.5</v>
      </c>
      <c r="P103" s="88">
        <v>27.9</v>
      </c>
      <c r="Q103" s="88">
        <v>0.667238421955403</v>
      </c>
      <c r="R103">
        <v>389</v>
      </c>
      <c r="T103">
        <v>12</v>
      </c>
      <c r="U103" s="88">
        <v>7.6</v>
      </c>
      <c r="V103">
        <v>11.1</v>
      </c>
      <c r="W103">
        <v>37</v>
      </c>
      <c r="X103" s="88">
        <v>31.9</v>
      </c>
      <c r="Y103" s="88">
        <v>1</v>
      </c>
      <c r="Z103">
        <v>589</v>
      </c>
    </row>
    <row r="104" spans="4:26">
      <c r="D104">
        <v>13</v>
      </c>
      <c r="E104" s="88">
        <v>7.6</v>
      </c>
      <c r="F104">
        <v>10.4</v>
      </c>
      <c r="G104">
        <v>34.4</v>
      </c>
      <c r="H104" s="88">
        <v>31.1</v>
      </c>
      <c r="I104" s="88">
        <v>0.758147512864494</v>
      </c>
      <c r="J104">
        <v>442</v>
      </c>
      <c r="L104">
        <v>13</v>
      </c>
      <c r="M104" s="88">
        <v>7.4</v>
      </c>
      <c r="N104">
        <v>9.7</v>
      </c>
      <c r="O104">
        <v>30.5</v>
      </c>
      <c r="P104" s="88">
        <v>27.9</v>
      </c>
      <c r="Q104" s="88">
        <v>0.667238421955403</v>
      </c>
      <c r="R104">
        <v>389</v>
      </c>
      <c r="T104">
        <v>13</v>
      </c>
      <c r="U104" s="88">
        <v>7.6</v>
      </c>
      <c r="V104">
        <v>11.1</v>
      </c>
      <c r="W104">
        <v>37</v>
      </c>
      <c r="X104" s="88">
        <v>31.9</v>
      </c>
      <c r="Y104" s="88">
        <v>1</v>
      </c>
      <c r="Z104">
        <v>589</v>
      </c>
    </row>
    <row r="105" spans="4:26">
      <c r="D105">
        <v>14</v>
      </c>
      <c r="E105" s="88">
        <v>7.6</v>
      </c>
      <c r="F105">
        <v>10.4</v>
      </c>
      <c r="G105">
        <v>34.4</v>
      </c>
      <c r="H105" s="88">
        <v>31.1</v>
      </c>
      <c r="I105" s="88">
        <v>0.758147512864494</v>
      </c>
      <c r="J105">
        <v>442</v>
      </c>
      <c r="L105">
        <v>14</v>
      </c>
      <c r="M105" s="88">
        <v>7.4</v>
      </c>
      <c r="N105">
        <v>9.7</v>
      </c>
      <c r="O105">
        <v>30.5</v>
      </c>
      <c r="P105" s="88">
        <v>27.9</v>
      </c>
      <c r="Q105" s="88">
        <v>0.667238421955403</v>
      </c>
      <c r="R105">
        <v>389</v>
      </c>
      <c r="T105">
        <v>14</v>
      </c>
      <c r="U105" s="88">
        <v>7.6</v>
      </c>
      <c r="V105">
        <v>11.1</v>
      </c>
      <c r="W105">
        <v>37</v>
      </c>
      <c r="X105" s="88">
        <v>31.9</v>
      </c>
      <c r="Y105" s="88">
        <v>1</v>
      </c>
      <c r="Z105">
        <v>589</v>
      </c>
    </row>
    <row r="106" spans="4:26">
      <c r="D106">
        <v>15</v>
      </c>
      <c r="E106" s="88">
        <v>7.6</v>
      </c>
      <c r="F106">
        <v>10.4</v>
      </c>
      <c r="G106">
        <v>34.4</v>
      </c>
      <c r="H106" s="88">
        <v>31.1</v>
      </c>
      <c r="I106" s="88">
        <v>0.758147512864494</v>
      </c>
      <c r="J106">
        <v>442</v>
      </c>
      <c r="L106">
        <v>15</v>
      </c>
      <c r="M106" s="88">
        <v>7.4</v>
      </c>
      <c r="N106">
        <v>9.7</v>
      </c>
      <c r="O106">
        <v>30.5</v>
      </c>
      <c r="P106" s="88">
        <v>27.9</v>
      </c>
      <c r="Q106" s="88">
        <v>0.667238421955403</v>
      </c>
      <c r="R106">
        <v>389</v>
      </c>
      <c r="T106">
        <v>15</v>
      </c>
      <c r="U106" s="88">
        <v>7.6</v>
      </c>
      <c r="V106">
        <v>11.1</v>
      </c>
      <c r="W106">
        <v>37</v>
      </c>
      <c r="X106" s="88">
        <v>31.9</v>
      </c>
      <c r="Y106" s="88">
        <v>1</v>
      </c>
      <c r="Z106">
        <v>589</v>
      </c>
    </row>
    <row r="107" spans="4:26">
      <c r="D107">
        <v>16</v>
      </c>
      <c r="E107" s="88">
        <v>7.6</v>
      </c>
      <c r="F107">
        <v>10.4</v>
      </c>
      <c r="G107">
        <v>34.4</v>
      </c>
      <c r="H107" s="88">
        <v>31.1</v>
      </c>
      <c r="I107" s="88">
        <v>0.758147512864494</v>
      </c>
      <c r="J107">
        <v>442</v>
      </c>
      <c r="L107">
        <v>16</v>
      </c>
      <c r="M107" s="88">
        <v>7.4</v>
      </c>
      <c r="N107">
        <v>9.7</v>
      </c>
      <c r="O107">
        <v>30.5</v>
      </c>
      <c r="P107" s="88">
        <v>27.9</v>
      </c>
      <c r="Q107" s="88">
        <v>0.667238421955403</v>
      </c>
      <c r="R107">
        <v>389</v>
      </c>
      <c r="T107">
        <v>16</v>
      </c>
      <c r="U107" s="88">
        <v>7.1</v>
      </c>
      <c r="V107">
        <v>9.4</v>
      </c>
      <c r="W107">
        <v>34.8</v>
      </c>
      <c r="X107" s="88">
        <v>33.1</v>
      </c>
      <c r="Y107" s="88">
        <v>0.789022298456261</v>
      </c>
      <c r="Z107">
        <v>460</v>
      </c>
    </row>
    <row r="108" spans="4:26">
      <c r="D108">
        <v>17</v>
      </c>
      <c r="E108" s="88">
        <v>7.6</v>
      </c>
      <c r="F108">
        <v>10.4</v>
      </c>
      <c r="G108">
        <v>34.4</v>
      </c>
      <c r="H108" s="88">
        <v>31.1</v>
      </c>
      <c r="I108" s="88">
        <v>0.758147512864494</v>
      </c>
      <c r="J108">
        <v>442</v>
      </c>
      <c r="L108">
        <v>17</v>
      </c>
      <c r="M108" s="88">
        <v>7.4</v>
      </c>
      <c r="N108">
        <v>9.7</v>
      </c>
      <c r="O108">
        <v>30.5</v>
      </c>
      <c r="P108" s="88">
        <v>27.9</v>
      </c>
      <c r="Q108" s="88">
        <v>0.667238421955403</v>
      </c>
      <c r="R108">
        <v>389</v>
      </c>
      <c r="T108">
        <v>17</v>
      </c>
      <c r="U108" s="88">
        <v>7.1</v>
      </c>
      <c r="V108">
        <v>9.4</v>
      </c>
      <c r="W108">
        <v>34.8</v>
      </c>
      <c r="X108" s="88">
        <v>33.1</v>
      </c>
      <c r="Y108" s="88">
        <v>0.789022298456261</v>
      </c>
      <c r="Z108">
        <v>460</v>
      </c>
    </row>
    <row r="109" spans="4:26">
      <c r="D109">
        <v>18</v>
      </c>
      <c r="E109" s="88">
        <v>7.6</v>
      </c>
      <c r="F109">
        <v>10.4</v>
      </c>
      <c r="G109">
        <v>34.4</v>
      </c>
      <c r="H109" s="88">
        <v>31.1</v>
      </c>
      <c r="I109" s="88">
        <v>0.758147512864494</v>
      </c>
      <c r="J109">
        <v>442</v>
      </c>
      <c r="L109">
        <v>18</v>
      </c>
      <c r="M109" s="88">
        <v>7.4</v>
      </c>
      <c r="N109">
        <v>9.7</v>
      </c>
      <c r="O109">
        <v>30.5</v>
      </c>
      <c r="P109" s="88">
        <v>27.9</v>
      </c>
      <c r="Q109" s="88">
        <v>0.667238421955403</v>
      </c>
      <c r="R109">
        <v>389</v>
      </c>
      <c r="T109">
        <v>18</v>
      </c>
      <c r="U109" s="88">
        <v>7.1</v>
      </c>
      <c r="V109">
        <v>9.4</v>
      </c>
      <c r="W109">
        <v>34.8</v>
      </c>
      <c r="X109" s="88">
        <v>33.1</v>
      </c>
      <c r="Y109" s="88">
        <v>0.789022298456261</v>
      </c>
      <c r="Z109">
        <v>460</v>
      </c>
    </row>
    <row r="110" spans="4:26">
      <c r="D110">
        <v>19</v>
      </c>
      <c r="E110" s="88">
        <v>7.6</v>
      </c>
      <c r="F110">
        <v>10.4</v>
      </c>
      <c r="G110">
        <v>34.4</v>
      </c>
      <c r="H110" s="88">
        <v>31.1</v>
      </c>
      <c r="I110" s="88">
        <v>0.758147512864494</v>
      </c>
      <c r="J110">
        <v>442</v>
      </c>
      <c r="L110">
        <v>19</v>
      </c>
      <c r="M110" s="88">
        <v>7.4</v>
      </c>
      <c r="N110">
        <v>9.7</v>
      </c>
      <c r="O110">
        <v>30.5</v>
      </c>
      <c r="P110" s="88">
        <v>27.9</v>
      </c>
      <c r="Q110" s="88">
        <v>0.667238421955403</v>
      </c>
      <c r="R110">
        <v>389</v>
      </c>
      <c r="T110">
        <v>19</v>
      </c>
      <c r="U110" s="88">
        <v>7.1</v>
      </c>
      <c r="V110">
        <v>9.4</v>
      </c>
      <c r="W110">
        <v>34.8</v>
      </c>
      <c r="X110" s="88">
        <v>33.1</v>
      </c>
      <c r="Y110" s="88">
        <v>0.789022298456261</v>
      </c>
      <c r="Z110">
        <v>460</v>
      </c>
    </row>
    <row r="111" spans="4:26">
      <c r="D111">
        <v>20</v>
      </c>
      <c r="E111" s="88">
        <v>7.6</v>
      </c>
      <c r="F111">
        <v>10.4</v>
      </c>
      <c r="G111">
        <v>34.4</v>
      </c>
      <c r="H111" s="88">
        <v>31.1</v>
      </c>
      <c r="I111" s="88">
        <v>0.758147512864494</v>
      </c>
      <c r="J111">
        <v>442</v>
      </c>
      <c r="L111">
        <v>20</v>
      </c>
      <c r="M111" s="88">
        <v>7.4</v>
      </c>
      <c r="N111">
        <v>9.7</v>
      </c>
      <c r="O111">
        <v>30.5</v>
      </c>
      <c r="P111" s="88">
        <v>27.9</v>
      </c>
      <c r="Q111" s="88">
        <v>0.667238421955403</v>
      </c>
      <c r="R111">
        <v>389</v>
      </c>
      <c r="T111">
        <v>20</v>
      </c>
      <c r="U111" s="88">
        <v>7.1</v>
      </c>
      <c r="V111">
        <v>9.4</v>
      </c>
      <c r="W111">
        <v>34.8</v>
      </c>
      <c r="X111" s="88">
        <v>33.1</v>
      </c>
      <c r="Y111" s="88">
        <v>0.789022298456261</v>
      </c>
      <c r="Z111">
        <v>460</v>
      </c>
    </row>
    <row r="112" spans="4:26">
      <c r="D112">
        <v>21</v>
      </c>
      <c r="E112" s="88">
        <v>7.6</v>
      </c>
      <c r="F112">
        <v>10.4</v>
      </c>
      <c r="G112">
        <v>34.4</v>
      </c>
      <c r="H112" s="88">
        <v>31.1</v>
      </c>
      <c r="I112" s="88">
        <v>0.758147512864494</v>
      </c>
      <c r="J112">
        <v>442</v>
      </c>
      <c r="L112">
        <v>21</v>
      </c>
      <c r="M112" s="88">
        <v>7.4</v>
      </c>
      <c r="N112">
        <v>9.7</v>
      </c>
      <c r="O112">
        <v>30.5</v>
      </c>
      <c r="P112" s="88">
        <v>27.9</v>
      </c>
      <c r="Q112" s="88">
        <v>0.667238421955403</v>
      </c>
      <c r="R112">
        <v>389</v>
      </c>
      <c r="T112">
        <v>21</v>
      </c>
      <c r="U112" s="88">
        <v>7.1</v>
      </c>
      <c r="V112">
        <v>9.4</v>
      </c>
      <c r="W112">
        <v>34.8</v>
      </c>
      <c r="X112" s="88">
        <v>33.1</v>
      </c>
      <c r="Y112" s="88">
        <v>0.789022298456261</v>
      </c>
      <c r="Z112">
        <v>460</v>
      </c>
    </row>
    <row r="113" spans="4:26">
      <c r="D113">
        <v>22</v>
      </c>
      <c r="E113" s="88">
        <v>7.6</v>
      </c>
      <c r="F113">
        <v>10.4</v>
      </c>
      <c r="G113">
        <v>34.4</v>
      </c>
      <c r="H113" s="88">
        <v>31.1</v>
      </c>
      <c r="I113" s="88">
        <v>0.758147512864494</v>
      </c>
      <c r="J113">
        <v>442</v>
      </c>
      <c r="L113">
        <v>22</v>
      </c>
      <c r="M113" s="88">
        <v>7.4</v>
      </c>
      <c r="N113">
        <v>9.7</v>
      </c>
      <c r="O113">
        <v>30.5</v>
      </c>
      <c r="P113" s="88">
        <v>27.9</v>
      </c>
      <c r="Q113" s="88">
        <v>0.667238421955403</v>
      </c>
      <c r="R113">
        <v>389</v>
      </c>
      <c r="T113">
        <v>22</v>
      </c>
      <c r="U113" s="88">
        <v>7.1</v>
      </c>
      <c r="V113">
        <v>9.4</v>
      </c>
      <c r="W113">
        <v>34.8</v>
      </c>
      <c r="X113" s="88">
        <v>33.1</v>
      </c>
      <c r="Y113" s="88">
        <v>0.789022298456261</v>
      </c>
      <c r="Z113">
        <v>460</v>
      </c>
    </row>
    <row r="114" spans="4:26">
      <c r="D114">
        <v>23</v>
      </c>
      <c r="E114" s="88">
        <v>7.6</v>
      </c>
      <c r="F114">
        <v>10.4</v>
      </c>
      <c r="G114">
        <v>34.4</v>
      </c>
      <c r="H114" s="88">
        <v>31.1</v>
      </c>
      <c r="I114" s="88">
        <v>0.758147512864494</v>
      </c>
      <c r="J114">
        <v>442</v>
      </c>
      <c r="L114">
        <v>23</v>
      </c>
      <c r="M114" s="88">
        <v>7.4</v>
      </c>
      <c r="N114">
        <v>9.7</v>
      </c>
      <c r="O114">
        <v>30.5</v>
      </c>
      <c r="P114" s="88">
        <v>27.9</v>
      </c>
      <c r="Q114" s="88">
        <v>0.667238421955403</v>
      </c>
      <c r="R114">
        <v>389</v>
      </c>
      <c r="T114">
        <v>23</v>
      </c>
      <c r="U114" s="88">
        <v>7.1</v>
      </c>
      <c r="V114">
        <v>9.4</v>
      </c>
      <c r="W114">
        <v>34.8</v>
      </c>
      <c r="X114" s="88">
        <v>33.1</v>
      </c>
      <c r="Y114" s="88">
        <v>0.789022298456261</v>
      </c>
      <c r="Z114">
        <v>460</v>
      </c>
    </row>
    <row r="116" spans="3:51">
      <c r="C116" t="s">
        <v>76</v>
      </c>
      <c r="E116" s="95" t="s">
        <v>66</v>
      </c>
      <c r="F116" s="96"/>
      <c r="G116" s="96"/>
      <c r="H116" s="96"/>
      <c r="I116" s="96"/>
      <c r="J116" s="96"/>
      <c r="K116" s="99"/>
      <c r="M116" s="95" t="s">
        <v>66</v>
      </c>
      <c r="N116" s="96"/>
      <c r="O116" s="96"/>
      <c r="P116" s="96"/>
      <c r="Q116" s="96"/>
      <c r="R116" s="96"/>
      <c r="U116" s="95" t="s">
        <v>66</v>
      </c>
      <c r="V116" s="96"/>
      <c r="W116" s="96"/>
      <c r="X116" s="96"/>
      <c r="Y116" s="96"/>
      <c r="Z116" s="96"/>
      <c r="AB116" t="s">
        <v>76</v>
      </c>
      <c r="AD116" s="95" t="s">
        <v>77</v>
      </c>
      <c r="AE116" s="96"/>
      <c r="AF116" s="96"/>
      <c r="AG116" s="96"/>
      <c r="AH116" s="96"/>
      <c r="AI116" s="96"/>
      <c r="AJ116" s="99"/>
      <c r="AL116" s="95" t="s">
        <v>77</v>
      </c>
      <c r="AM116" s="96"/>
      <c r="AN116" s="96"/>
      <c r="AO116" s="96"/>
      <c r="AP116" s="96"/>
      <c r="AQ116" s="96"/>
      <c r="AT116" s="95" t="s">
        <v>77</v>
      </c>
      <c r="AU116" s="96"/>
      <c r="AV116" s="96"/>
      <c r="AW116" s="96"/>
      <c r="AX116" s="96"/>
      <c r="AY116" s="96"/>
    </row>
    <row r="117" spans="5:51">
      <c r="E117" s="91" t="s">
        <v>67</v>
      </c>
      <c r="F117" s="91"/>
      <c r="G117" s="91" t="s">
        <v>68</v>
      </c>
      <c r="H117" s="91"/>
      <c r="I117" s="100" t="s">
        <v>69</v>
      </c>
      <c r="J117" s="101" t="s">
        <v>70</v>
      </c>
      <c r="K117" s="102"/>
      <c r="M117" s="91" t="s">
        <v>67</v>
      </c>
      <c r="N117" s="91"/>
      <c r="O117" s="91" t="s">
        <v>68</v>
      </c>
      <c r="P117" s="91"/>
      <c r="Q117" s="100" t="s">
        <v>69</v>
      </c>
      <c r="R117" s="101" t="s">
        <v>70</v>
      </c>
      <c r="U117" s="91" t="s">
        <v>67</v>
      </c>
      <c r="V117" s="91"/>
      <c r="W117" s="91" t="s">
        <v>68</v>
      </c>
      <c r="X117" s="91"/>
      <c r="Y117" s="100" t="s">
        <v>69</v>
      </c>
      <c r="Z117" s="101" t="s">
        <v>70</v>
      </c>
      <c r="AD117" s="91" t="s">
        <v>67</v>
      </c>
      <c r="AE117" s="91"/>
      <c r="AF117" s="91" t="s">
        <v>68</v>
      </c>
      <c r="AG117" s="91"/>
      <c r="AH117" s="100" t="s">
        <v>69</v>
      </c>
      <c r="AI117" s="101" t="s">
        <v>70</v>
      </c>
      <c r="AJ117" s="102"/>
      <c r="AL117" s="91" t="s">
        <v>67</v>
      </c>
      <c r="AM117" s="91"/>
      <c r="AN117" s="91" t="s">
        <v>68</v>
      </c>
      <c r="AO117" s="91"/>
      <c r="AP117" s="100" t="s">
        <v>69</v>
      </c>
      <c r="AQ117" s="101" t="s">
        <v>70</v>
      </c>
      <c r="AT117" s="91" t="s">
        <v>67</v>
      </c>
      <c r="AU117" s="91"/>
      <c r="AV117" s="91" t="s">
        <v>68</v>
      </c>
      <c r="AW117" s="91"/>
      <c r="AX117" s="100" t="s">
        <v>69</v>
      </c>
      <c r="AY117" s="101" t="s">
        <v>70</v>
      </c>
    </row>
    <row r="118" spans="5:51">
      <c r="E118" s="97" t="s">
        <v>71</v>
      </c>
      <c r="F118" s="98" t="s">
        <v>72</v>
      </c>
      <c r="G118" s="98" t="s">
        <v>71</v>
      </c>
      <c r="H118" s="97" t="s">
        <v>72</v>
      </c>
      <c r="I118" s="103"/>
      <c r="J118" s="101"/>
      <c r="K118" s="102"/>
      <c r="M118" s="104" t="s">
        <v>71</v>
      </c>
      <c r="N118" s="98" t="s">
        <v>72</v>
      </c>
      <c r="O118" s="98" t="s">
        <v>71</v>
      </c>
      <c r="P118" s="97" t="s">
        <v>72</v>
      </c>
      <c r="Q118" s="103"/>
      <c r="R118" s="101"/>
      <c r="U118" s="104" t="s">
        <v>71</v>
      </c>
      <c r="V118" s="98" t="s">
        <v>72</v>
      </c>
      <c r="W118" s="98" t="s">
        <v>71</v>
      </c>
      <c r="X118" s="97" t="s">
        <v>72</v>
      </c>
      <c r="Y118" s="103"/>
      <c r="Z118" s="101"/>
      <c r="AD118" s="104" t="s">
        <v>71</v>
      </c>
      <c r="AE118" s="98" t="s">
        <v>72</v>
      </c>
      <c r="AF118" s="98" t="s">
        <v>71</v>
      </c>
      <c r="AG118" s="97" t="s">
        <v>72</v>
      </c>
      <c r="AH118" s="103"/>
      <c r="AI118" s="101"/>
      <c r="AJ118" s="102"/>
      <c r="AL118" s="104" t="s">
        <v>71</v>
      </c>
      <c r="AM118" s="98" t="s">
        <v>72</v>
      </c>
      <c r="AN118" s="98" t="s">
        <v>71</v>
      </c>
      <c r="AO118" s="97" t="s">
        <v>72</v>
      </c>
      <c r="AP118" s="103"/>
      <c r="AQ118" s="101"/>
      <c r="AT118" s="104" t="s">
        <v>71</v>
      </c>
      <c r="AU118" s="98" t="s">
        <v>72</v>
      </c>
      <c r="AV118" s="98" t="s">
        <v>71</v>
      </c>
      <c r="AW118" s="97" t="s">
        <v>72</v>
      </c>
      <c r="AX118" s="103"/>
      <c r="AY118" s="101"/>
    </row>
    <row r="119" spans="4:45">
      <c r="D119">
        <v>0</v>
      </c>
      <c r="L119">
        <v>0</v>
      </c>
      <c r="T119">
        <v>0</v>
      </c>
      <c r="AC119">
        <v>0</v>
      </c>
      <c r="AK119">
        <v>0</v>
      </c>
      <c r="AS119">
        <v>0</v>
      </c>
    </row>
    <row r="120" spans="4:45">
      <c r="D120">
        <v>1</v>
      </c>
      <c r="L120">
        <v>1</v>
      </c>
      <c r="T120">
        <v>1</v>
      </c>
      <c r="AC120">
        <v>1</v>
      </c>
      <c r="AK120">
        <v>1</v>
      </c>
      <c r="AS120">
        <v>1</v>
      </c>
    </row>
    <row r="121" spans="4:45">
      <c r="D121">
        <v>2</v>
      </c>
      <c r="L121">
        <v>2</v>
      </c>
      <c r="T121">
        <v>2</v>
      </c>
      <c r="AC121">
        <v>2</v>
      </c>
      <c r="AK121">
        <v>2</v>
      </c>
      <c r="AS121">
        <v>2</v>
      </c>
    </row>
    <row r="122" spans="4:45">
      <c r="D122">
        <v>3</v>
      </c>
      <c r="L122">
        <v>3</v>
      </c>
      <c r="T122">
        <v>3</v>
      </c>
      <c r="AC122">
        <v>3</v>
      </c>
      <c r="AK122">
        <v>3</v>
      </c>
      <c r="AS122">
        <v>3</v>
      </c>
    </row>
    <row r="123" spans="4:45">
      <c r="D123">
        <v>4</v>
      </c>
      <c r="L123">
        <v>4</v>
      </c>
      <c r="T123">
        <v>4</v>
      </c>
      <c r="AC123">
        <v>4</v>
      </c>
      <c r="AK123">
        <v>4</v>
      </c>
      <c r="AS123">
        <v>4</v>
      </c>
    </row>
    <row r="124" spans="4:45">
      <c r="D124">
        <v>5</v>
      </c>
      <c r="L124">
        <v>5</v>
      </c>
      <c r="T124">
        <v>5</v>
      </c>
      <c r="AC124">
        <v>5</v>
      </c>
      <c r="AK124">
        <v>5</v>
      </c>
      <c r="AS124">
        <v>5</v>
      </c>
    </row>
    <row r="125" spans="4:45">
      <c r="D125">
        <v>6</v>
      </c>
      <c r="L125">
        <v>6</v>
      </c>
      <c r="T125">
        <v>6</v>
      </c>
      <c r="AC125">
        <v>6</v>
      </c>
      <c r="AK125">
        <v>6</v>
      </c>
      <c r="AS125">
        <v>6</v>
      </c>
    </row>
    <row r="126" spans="4:50">
      <c r="D126">
        <v>7</v>
      </c>
      <c r="E126" s="88">
        <v>7.5</v>
      </c>
      <c r="F126">
        <v>10.5</v>
      </c>
      <c r="G126">
        <v>34.6</v>
      </c>
      <c r="H126" s="88">
        <v>30.2</v>
      </c>
      <c r="I126" s="88">
        <v>0.86</v>
      </c>
      <c r="L126">
        <v>7</v>
      </c>
      <c r="M126" s="88">
        <v>7.5</v>
      </c>
      <c r="N126">
        <v>10.1</v>
      </c>
      <c r="O126">
        <v>33.6</v>
      </c>
      <c r="P126" s="88">
        <v>30.6</v>
      </c>
      <c r="Q126" s="88">
        <v>0.76</v>
      </c>
      <c r="T126">
        <v>7</v>
      </c>
      <c r="U126" s="88">
        <v>7.5</v>
      </c>
      <c r="V126">
        <v>10.7</v>
      </c>
      <c r="W126">
        <v>34.8</v>
      </c>
      <c r="X126" s="88">
        <v>30.9</v>
      </c>
      <c r="Y126" s="88">
        <v>0.86</v>
      </c>
      <c r="AC126">
        <v>7</v>
      </c>
      <c r="AD126" s="88">
        <v>7.5</v>
      </c>
      <c r="AE126">
        <v>10.5</v>
      </c>
      <c r="AF126">
        <v>34.6</v>
      </c>
      <c r="AG126" s="88">
        <v>30.2</v>
      </c>
      <c r="AH126" s="88">
        <v>0.86</v>
      </c>
      <c r="AK126">
        <v>7</v>
      </c>
      <c r="AL126" s="88">
        <v>7.5</v>
      </c>
      <c r="AM126">
        <v>10.1</v>
      </c>
      <c r="AN126">
        <v>33.6</v>
      </c>
      <c r="AO126" s="88">
        <v>30.6</v>
      </c>
      <c r="AP126" s="88">
        <v>0.76</v>
      </c>
      <c r="AS126">
        <v>7</v>
      </c>
      <c r="AT126" s="88">
        <v>7.5</v>
      </c>
      <c r="AU126">
        <v>10.7</v>
      </c>
      <c r="AV126">
        <v>34.8</v>
      </c>
      <c r="AW126" s="88">
        <v>30.9</v>
      </c>
      <c r="AX126" s="88">
        <v>0.86</v>
      </c>
    </row>
    <row r="127" spans="4:50">
      <c r="D127">
        <v>8</v>
      </c>
      <c r="E127" s="88">
        <v>7.5</v>
      </c>
      <c r="F127">
        <v>10.5</v>
      </c>
      <c r="G127">
        <v>34.6</v>
      </c>
      <c r="H127" s="88">
        <v>30.2</v>
      </c>
      <c r="I127" s="88">
        <v>0.86</v>
      </c>
      <c r="L127">
        <v>8</v>
      </c>
      <c r="M127" s="88">
        <v>7.5</v>
      </c>
      <c r="N127">
        <v>10.1</v>
      </c>
      <c r="O127">
        <v>33.6</v>
      </c>
      <c r="P127" s="88">
        <v>30.6</v>
      </c>
      <c r="Q127" s="88">
        <v>0.76</v>
      </c>
      <c r="T127">
        <v>8</v>
      </c>
      <c r="U127" s="88">
        <v>7.5</v>
      </c>
      <c r="V127">
        <v>10.7</v>
      </c>
      <c r="W127">
        <v>34.8</v>
      </c>
      <c r="X127" s="88">
        <v>30.9</v>
      </c>
      <c r="Y127" s="88">
        <v>0.86</v>
      </c>
      <c r="AC127">
        <v>8</v>
      </c>
      <c r="AD127" s="88">
        <v>7.5</v>
      </c>
      <c r="AE127">
        <v>10.5</v>
      </c>
      <c r="AF127">
        <v>34.6</v>
      </c>
      <c r="AG127" s="88">
        <v>30.2</v>
      </c>
      <c r="AH127" s="88">
        <v>0.86</v>
      </c>
      <c r="AK127">
        <v>8</v>
      </c>
      <c r="AL127" s="88">
        <v>7.5</v>
      </c>
      <c r="AM127">
        <v>10.1</v>
      </c>
      <c r="AN127">
        <v>33.6</v>
      </c>
      <c r="AO127" s="88">
        <v>30.6</v>
      </c>
      <c r="AP127" s="88">
        <v>0.76</v>
      </c>
      <c r="AS127">
        <v>8</v>
      </c>
      <c r="AT127" s="88">
        <v>7.5</v>
      </c>
      <c r="AU127">
        <v>10.7</v>
      </c>
      <c r="AV127">
        <v>34.8</v>
      </c>
      <c r="AW127" s="88">
        <v>30.9</v>
      </c>
      <c r="AX127" s="88">
        <v>0.86</v>
      </c>
    </row>
    <row r="128" spans="4:50">
      <c r="D128">
        <v>9</v>
      </c>
      <c r="E128" s="88">
        <v>7.5</v>
      </c>
      <c r="F128">
        <v>10.5</v>
      </c>
      <c r="G128">
        <v>34.6</v>
      </c>
      <c r="H128" s="88">
        <v>30.2</v>
      </c>
      <c r="I128" s="88">
        <v>0.86</v>
      </c>
      <c r="L128">
        <v>9</v>
      </c>
      <c r="M128" s="88">
        <v>7.5</v>
      </c>
      <c r="N128">
        <v>10.1</v>
      </c>
      <c r="O128">
        <v>33.6</v>
      </c>
      <c r="P128" s="88">
        <v>30.6</v>
      </c>
      <c r="Q128" s="88">
        <v>0.76</v>
      </c>
      <c r="T128">
        <v>9</v>
      </c>
      <c r="U128" s="88">
        <v>7.5</v>
      </c>
      <c r="V128">
        <v>10.7</v>
      </c>
      <c r="W128">
        <v>34.8</v>
      </c>
      <c r="X128" s="88">
        <v>30.9</v>
      </c>
      <c r="Y128" s="88">
        <v>0.86</v>
      </c>
      <c r="AC128">
        <v>9</v>
      </c>
      <c r="AD128" s="88">
        <v>7.5</v>
      </c>
      <c r="AE128">
        <v>10.5</v>
      </c>
      <c r="AF128">
        <v>34.6</v>
      </c>
      <c r="AG128" s="88">
        <v>30.2</v>
      </c>
      <c r="AH128" s="88">
        <v>0.86</v>
      </c>
      <c r="AK128">
        <v>9</v>
      </c>
      <c r="AL128" s="88">
        <v>7.5</v>
      </c>
      <c r="AM128">
        <v>10.1</v>
      </c>
      <c r="AN128">
        <v>33.6</v>
      </c>
      <c r="AO128" s="88">
        <v>30.6</v>
      </c>
      <c r="AP128" s="88">
        <v>0.76</v>
      </c>
      <c r="AS128">
        <v>9</v>
      </c>
      <c r="AT128" s="88">
        <v>7.5</v>
      </c>
      <c r="AU128">
        <v>10.7</v>
      </c>
      <c r="AV128">
        <v>34.8</v>
      </c>
      <c r="AW128" s="88">
        <v>30.9</v>
      </c>
      <c r="AX128" s="88">
        <v>0.86</v>
      </c>
    </row>
    <row r="129" spans="4:50">
      <c r="D129">
        <v>10</v>
      </c>
      <c r="E129" s="88">
        <v>7.5</v>
      </c>
      <c r="F129">
        <v>10.5</v>
      </c>
      <c r="G129">
        <v>34.6</v>
      </c>
      <c r="H129" s="88">
        <v>30.2</v>
      </c>
      <c r="I129" s="88">
        <v>0.86</v>
      </c>
      <c r="L129">
        <v>10</v>
      </c>
      <c r="M129" s="88">
        <v>7.5</v>
      </c>
      <c r="N129">
        <v>10.1</v>
      </c>
      <c r="O129">
        <v>33.6</v>
      </c>
      <c r="P129" s="88">
        <v>30.6</v>
      </c>
      <c r="Q129" s="88">
        <v>0.76</v>
      </c>
      <c r="T129">
        <v>10</v>
      </c>
      <c r="U129" s="88">
        <v>7.5</v>
      </c>
      <c r="V129">
        <v>10.7</v>
      </c>
      <c r="W129">
        <v>34.8</v>
      </c>
      <c r="X129" s="88">
        <v>30.9</v>
      </c>
      <c r="Y129" s="88">
        <v>0.86</v>
      </c>
      <c r="AC129">
        <v>10</v>
      </c>
      <c r="AD129" s="88">
        <v>7.5</v>
      </c>
      <c r="AE129">
        <v>10.5</v>
      </c>
      <c r="AF129">
        <v>34.6</v>
      </c>
      <c r="AG129" s="88">
        <v>30.2</v>
      </c>
      <c r="AH129" s="88">
        <v>0.86</v>
      </c>
      <c r="AK129">
        <v>10</v>
      </c>
      <c r="AL129" s="88">
        <v>7.5</v>
      </c>
      <c r="AM129">
        <v>10.1</v>
      </c>
      <c r="AN129">
        <v>33.6</v>
      </c>
      <c r="AO129" s="88">
        <v>30.6</v>
      </c>
      <c r="AP129" s="88">
        <v>0.76</v>
      </c>
      <c r="AS129">
        <v>10</v>
      </c>
      <c r="AT129" s="88">
        <v>7.5</v>
      </c>
      <c r="AU129">
        <v>10.7</v>
      </c>
      <c r="AV129">
        <v>34.8</v>
      </c>
      <c r="AW129" s="88">
        <v>30.9</v>
      </c>
      <c r="AX129" s="88">
        <v>0.86</v>
      </c>
    </row>
    <row r="130" spans="4:50">
      <c r="D130">
        <v>11</v>
      </c>
      <c r="E130" s="88">
        <v>7.1</v>
      </c>
      <c r="F130">
        <v>9.7</v>
      </c>
      <c r="G130">
        <v>34.3</v>
      </c>
      <c r="H130" s="88">
        <v>30.5</v>
      </c>
      <c r="I130" s="88">
        <v>0.8</v>
      </c>
      <c r="L130">
        <v>11</v>
      </c>
      <c r="M130" s="88">
        <v>8.8</v>
      </c>
      <c r="N130">
        <v>12.8</v>
      </c>
      <c r="O130">
        <v>35.2</v>
      </c>
      <c r="P130" s="88">
        <v>30.5</v>
      </c>
      <c r="Q130" s="88">
        <v>0.96</v>
      </c>
      <c r="T130">
        <v>11</v>
      </c>
      <c r="U130" s="88">
        <v>7.2</v>
      </c>
      <c r="V130">
        <v>9.6</v>
      </c>
      <c r="W130">
        <v>33.1</v>
      </c>
      <c r="X130" s="88">
        <v>30.2</v>
      </c>
      <c r="Y130" s="88">
        <v>0.64</v>
      </c>
      <c r="AC130">
        <v>11</v>
      </c>
      <c r="AD130" s="88">
        <v>7.1</v>
      </c>
      <c r="AE130">
        <v>9.7</v>
      </c>
      <c r="AF130">
        <v>34.3</v>
      </c>
      <c r="AG130" s="88">
        <v>30.5</v>
      </c>
      <c r="AH130" s="88">
        <v>0.8</v>
      </c>
      <c r="AK130">
        <v>11</v>
      </c>
      <c r="AL130" s="88">
        <v>8.8</v>
      </c>
      <c r="AM130">
        <v>12.8</v>
      </c>
      <c r="AN130">
        <v>35.2</v>
      </c>
      <c r="AO130" s="88">
        <v>30.5</v>
      </c>
      <c r="AP130" s="88">
        <v>0.96</v>
      </c>
      <c r="AS130">
        <v>11</v>
      </c>
      <c r="AT130" s="88">
        <v>7.2</v>
      </c>
      <c r="AU130">
        <v>9.6</v>
      </c>
      <c r="AV130">
        <v>33.1</v>
      </c>
      <c r="AW130" s="88">
        <v>30.2</v>
      </c>
      <c r="AX130" s="88">
        <v>0.64</v>
      </c>
    </row>
    <row r="131" spans="4:50">
      <c r="D131">
        <v>12</v>
      </c>
      <c r="E131" s="88">
        <v>7.1</v>
      </c>
      <c r="F131">
        <v>9.7</v>
      </c>
      <c r="G131">
        <v>34.3</v>
      </c>
      <c r="H131" s="88">
        <v>30.5</v>
      </c>
      <c r="I131" s="88">
        <v>0.8</v>
      </c>
      <c r="L131">
        <v>12</v>
      </c>
      <c r="M131" s="88">
        <v>8.8</v>
      </c>
      <c r="N131">
        <v>12.8</v>
      </c>
      <c r="O131">
        <v>35.2</v>
      </c>
      <c r="P131" s="88">
        <v>30.5</v>
      </c>
      <c r="Q131" s="88">
        <v>0.96</v>
      </c>
      <c r="T131">
        <v>12</v>
      </c>
      <c r="U131" s="88">
        <v>7.2</v>
      </c>
      <c r="V131">
        <v>9.6</v>
      </c>
      <c r="W131">
        <v>33.1</v>
      </c>
      <c r="X131" s="88">
        <v>30.2</v>
      </c>
      <c r="Y131" s="88">
        <v>0.64</v>
      </c>
      <c r="AC131">
        <v>12</v>
      </c>
      <c r="AD131" s="88">
        <v>7.1</v>
      </c>
      <c r="AE131">
        <v>9.7</v>
      </c>
      <c r="AF131">
        <v>34.3</v>
      </c>
      <c r="AG131" s="88">
        <v>30.5</v>
      </c>
      <c r="AH131" s="88">
        <v>0.8</v>
      </c>
      <c r="AK131">
        <v>12</v>
      </c>
      <c r="AL131" s="88">
        <v>8.8</v>
      </c>
      <c r="AM131">
        <v>12.8</v>
      </c>
      <c r="AN131">
        <v>35.2</v>
      </c>
      <c r="AO131" s="88">
        <v>30.5</v>
      </c>
      <c r="AP131" s="88">
        <v>0.96</v>
      </c>
      <c r="AS131">
        <v>12</v>
      </c>
      <c r="AT131" s="88">
        <v>7.2</v>
      </c>
      <c r="AU131">
        <v>9.6</v>
      </c>
      <c r="AV131">
        <v>33.1</v>
      </c>
      <c r="AW131" s="88">
        <v>30.2</v>
      </c>
      <c r="AX131" s="88">
        <v>0.64</v>
      </c>
    </row>
    <row r="132" spans="4:50">
      <c r="D132">
        <v>13</v>
      </c>
      <c r="E132" s="88">
        <v>7.1</v>
      </c>
      <c r="F132">
        <v>9.7</v>
      </c>
      <c r="G132">
        <v>34.3</v>
      </c>
      <c r="H132" s="88">
        <v>30.5</v>
      </c>
      <c r="I132" s="88">
        <v>0.8</v>
      </c>
      <c r="L132">
        <v>13</v>
      </c>
      <c r="M132" s="88">
        <v>8.8</v>
      </c>
      <c r="N132">
        <v>12.8</v>
      </c>
      <c r="O132">
        <v>35.2</v>
      </c>
      <c r="P132" s="88">
        <v>30.5</v>
      </c>
      <c r="Q132" s="88">
        <v>0.96</v>
      </c>
      <c r="T132">
        <v>13</v>
      </c>
      <c r="U132" s="88">
        <v>7.2</v>
      </c>
      <c r="V132">
        <v>9.6</v>
      </c>
      <c r="W132">
        <v>33.1</v>
      </c>
      <c r="X132" s="88">
        <v>30.2</v>
      </c>
      <c r="Y132" s="88">
        <v>0.64</v>
      </c>
      <c r="AC132">
        <v>13</v>
      </c>
      <c r="AD132" s="88">
        <v>7.1</v>
      </c>
      <c r="AE132">
        <v>9.7</v>
      </c>
      <c r="AF132">
        <v>34.3</v>
      </c>
      <c r="AG132" s="88">
        <v>30.5</v>
      </c>
      <c r="AH132" s="88">
        <v>0.8</v>
      </c>
      <c r="AK132">
        <v>13</v>
      </c>
      <c r="AL132" s="88">
        <v>8.8</v>
      </c>
      <c r="AM132">
        <v>12.8</v>
      </c>
      <c r="AN132">
        <v>35.2</v>
      </c>
      <c r="AO132" s="88">
        <v>30.5</v>
      </c>
      <c r="AP132" s="88">
        <v>0.96</v>
      </c>
      <c r="AS132">
        <v>13</v>
      </c>
      <c r="AT132" s="88">
        <v>7.2</v>
      </c>
      <c r="AU132">
        <v>9.6</v>
      </c>
      <c r="AV132">
        <v>33.1</v>
      </c>
      <c r="AW132" s="88">
        <v>30.2</v>
      </c>
      <c r="AX132" s="88">
        <v>0.64</v>
      </c>
    </row>
    <row r="133" spans="4:50">
      <c r="D133">
        <v>14</v>
      </c>
      <c r="E133" s="88">
        <v>7.1</v>
      </c>
      <c r="F133">
        <v>9.7</v>
      </c>
      <c r="G133">
        <v>34.3</v>
      </c>
      <c r="H133" s="88">
        <v>30.5</v>
      </c>
      <c r="I133" s="88">
        <v>0.8</v>
      </c>
      <c r="L133">
        <v>14</v>
      </c>
      <c r="M133" s="88">
        <v>8.8</v>
      </c>
      <c r="N133">
        <v>12.8</v>
      </c>
      <c r="O133">
        <v>35.2</v>
      </c>
      <c r="P133" s="88">
        <v>30.5</v>
      </c>
      <c r="Q133" s="88">
        <v>0.96</v>
      </c>
      <c r="T133">
        <v>14</v>
      </c>
      <c r="U133" s="88">
        <v>7.2</v>
      </c>
      <c r="V133">
        <v>9.6</v>
      </c>
      <c r="W133">
        <v>33.1</v>
      </c>
      <c r="X133" s="88">
        <v>30.2</v>
      </c>
      <c r="Y133" s="88">
        <v>0.64</v>
      </c>
      <c r="AC133">
        <v>14</v>
      </c>
      <c r="AD133" s="88">
        <v>7.1</v>
      </c>
      <c r="AE133">
        <v>9.7</v>
      </c>
      <c r="AF133">
        <v>34.3</v>
      </c>
      <c r="AG133" s="88">
        <v>30.5</v>
      </c>
      <c r="AH133" s="88">
        <v>0.8</v>
      </c>
      <c r="AK133">
        <v>14</v>
      </c>
      <c r="AL133" s="88">
        <v>8.8</v>
      </c>
      <c r="AM133">
        <v>12.8</v>
      </c>
      <c r="AN133">
        <v>35.2</v>
      </c>
      <c r="AO133" s="88">
        <v>30.5</v>
      </c>
      <c r="AP133" s="88">
        <v>0.96</v>
      </c>
      <c r="AS133">
        <v>14</v>
      </c>
      <c r="AT133" s="88">
        <v>7.2</v>
      </c>
      <c r="AU133">
        <v>9.6</v>
      </c>
      <c r="AV133">
        <v>33.1</v>
      </c>
      <c r="AW133" s="88">
        <v>30.2</v>
      </c>
      <c r="AX133" s="88">
        <v>0.64</v>
      </c>
    </row>
    <row r="134" spans="4:50">
      <c r="D134">
        <v>15</v>
      </c>
      <c r="E134" s="88">
        <v>7.1</v>
      </c>
      <c r="F134">
        <v>9.7</v>
      </c>
      <c r="G134">
        <v>34.3</v>
      </c>
      <c r="H134" s="88">
        <v>30.5</v>
      </c>
      <c r="I134" s="88">
        <v>0.8</v>
      </c>
      <c r="L134">
        <v>15</v>
      </c>
      <c r="M134" s="88">
        <v>8.8</v>
      </c>
      <c r="N134">
        <v>12.8</v>
      </c>
      <c r="O134">
        <v>35.2</v>
      </c>
      <c r="P134" s="88">
        <v>30.5</v>
      </c>
      <c r="Q134" s="88">
        <v>0.96</v>
      </c>
      <c r="T134">
        <v>15</v>
      </c>
      <c r="U134" s="88">
        <v>7.2</v>
      </c>
      <c r="V134">
        <v>9.6</v>
      </c>
      <c r="W134">
        <v>33.1</v>
      </c>
      <c r="X134" s="88">
        <v>30.2</v>
      </c>
      <c r="Y134" s="88">
        <v>0.64</v>
      </c>
      <c r="AC134">
        <v>15</v>
      </c>
      <c r="AD134" s="88">
        <v>7.1</v>
      </c>
      <c r="AE134">
        <v>9.7</v>
      </c>
      <c r="AF134">
        <v>34.3</v>
      </c>
      <c r="AG134" s="88">
        <v>30.5</v>
      </c>
      <c r="AH134" s="88">
        <v>0.8</v>
      </c>
      <c r="AK134">
        <v>15</v>
      </c>
      <c r="AL134" s="88">
        <v>8.8</v>
      </c>
      <c r="AM134">
        <v>12.8</v>
      </c>
      <c r="AN134">
        <v>35.2</v>
      </c>
      <c r="AO134" s="88">
        <v>30.5</v>
      </c>
      <c r="AP134" s="88">
        <v>0.96</v>
      </c>
      <c r="AS134">
        <v>15</v>
      </c>
      <c r="AT134" s="88">
        <v>7.2</v>
      </c>
      <c r="AU134">
        <v>9.6</v>
      </c>
      <c r="AV134">
        <v>33.1</v>
      </c>
      <c r="AW134" s="88">
        <v>30.2</v>
      </c>
      <c r="AX134" s="88">
        <v>0.64</v>
      </c>
    </row>
    <row r="135" spans="4:50">
      <c r="D135">
        <v>16</v>
      </c>
      <c r="E135" s="88">
        <v>7.1</v>
      </c>
      <c r="F135">
        <v>9.7</v>
      </c>
      <c r="G135">
        <v>34.3</v>
      </c>
      <c r="H135" s="88">
        <v>30.5</v>
      </c>
      <c r="I135" s="88">
        <v>0.8</v>
      </c>
      <c r="L135">
        <v>16</v>
      </c>
      <c r="M135" s="88">
        <v>8.8</v>
      </c>
      <c r="N135">
        <v>12.8</v>
      </c>
      <c r="O135">
        <v>35.2</v>
      </c>
      <c r="P135" s="88">
        <v>30.5</v>
      </c>
      <c r="Q135" s="88">
        <v>0.96</v>
      </c>
      <c r="T135">
        <v>16</v>
      </c>
      <c r="U135" s="88">
        <v>7.2</v>
      </c>
      <c r="V135">
        <v>9.6</v>
      </c>
      <c r="W135">
        <v>33.1</v>
      </c>
      <c r="X135" s="88">
        <v>30.2</v>
      </c>
      <c r="Y135" s="88">
        <v>0.64</v>
      </c>
      <c r="AC135">
        <v>16</v>
      </c>
      <c r="AD135" s="88">
        <v>7.1</v>
      </c>
      <c r="AE135">
        <v>9.7</v>
      </c>
      <c r="AF135">
        <v>34.3</v>
      </c>
      <c r="AG135" s="88">
        <v>30.5</v>
      </c>
      <c r="AH135" s="88">
        <v>0.8</v>
      </c>
      <c r="AK135">
        <v>16</v>
      </c>
      <c r="AL135" s="88">
        <v>8.8</v>
      </c>
      <c r="AM135">
        <v>12.8</v>
      </c>
      <c r="AN135">
        <v>35.2</v>
      </c>
      <c r="AO135" s="88">
        <v>30.5</v>
      </c>
      <c r="AP135" s="88">
        <v>0.96</v>
      </c>
      <c r="AS135">
        <v>16</v>
      </c>
      <c r="AT135" s="88">
        <v>7.2</v>
      </c>
      <c r="AU135">
        <v>9.6</v>
      </c>
      <c r="AV135">
        <v>33.1</v>
      </c>
      <c r="AW135" s="88">
        <v>30.2</v>
      </c>
      <c r="AX135" s="88">
        <v>0.64</v>
      </c>
    </row>
    <row r="136" spans="4:50">
      <c r="D136">
        <v>17</v>
      </c>
      <c r="E136" s="88">
        <v>9.1</v>
      </c>
      <c r="F136">
        <v>13</v>
      </c>
      <c r="G136">
        <v>34.8</v>
      </c>
      <c r="H136" s="88">
        <v>29.2</v>
      </c>
      <c r="I136" s="88">
        <v>0.98</v>
      </c>
      <c r="L136">
        <v>17</v>
      </c>
      <c r="M136" s="88">
        <v>7.3</v>
      </c>
      <c r="N136">
        <v>9.5</v>
      </c>
      <c r="O136">
        <v>35.2</v>
      </c>
      <c r="P136" s="88">
        <v>30.6</v>
      </c>
      <c r="Q136" s="88">
        <v>0.7</v>
      </c>
      <c r="T136">
        <v>17</v>
      </c>
      <c r="U136" s="88">
        <v>7.9</v>
      </c>
      <c r="V136">
        <v>9.9</v>
      </c>
      <c r="W136">
        <v>31.5</v>
      </c>
      <c r="X136" s="88">
        <v>29.2</v>
      </c>
      <c r="Y136" s="88">
        <v>0.64</v>
      </c>
      <c r="AC136">
        <v>17</v>
      </c>
      <c r="AD136" s="88">
        <v>9.1</v>
      </c>
      <c r="AE136">
        <v>13</v>
      </c>
      <c r="AF136">
        <v>34.8</v>
      </c>
      <c r="AG136" s="88">
        <v>29.2</v>
      </c>
      <c r="AH136" s="88">
        <v>0.98</v>
      </c>
      <c r="AK136">
        <v>17</v>
      </c>
      <c r="AL136" s="88">
        <v>7.3</v>
      </c>
      <c r="AM136">
        <v>9.5</v>
      </c>
      <c r="AN136">
        <v>35.2</v>
      </c>
      <c r="AO136" s="88">
        <v>30.6</v>
      </c>
      <c r="AP136" s="88">
        <v>0.7</v>
      </c>
      <c r="AS136">
        <v>17</v>
      </c>
      <c r="AT136" s="88">
        <v>7.9</v>
      </c>
      <c r="AU136">
        <v>9.9</v>
      </c>
      <c r="AV136">
        <v>31.5</v>
      </c>
      <c r="AW136" s="88">
        <v>29.2</v>
      </c>
      <c r="AX136" s="88">
        <v>0.64</v>
      </c>
    </row>
    <row r="137" spans="4:50">
      <c r="D137">
        <v>18</v>
      </c>
      <c r="E137" s="88">
        <v>9.1</v>
      </c>
      <c r="F137">
        <v>13</v>
      </c>
      <c r="G137">
        <v>34.8</v>
      </c>
      <c r="H137" s="88">
        <v>29.2</v>
      </c>
      <c r="I137" s="88">
        <v>0.98</v>
      </c>
      <c r="L137">
        <v>18</v>
      </c>
      <c r="M137" s="88">
        <v>7.3</v>
      </c>
      <c r="N137">
        <v>9.5</v>
      </c>
      <c r="O137">
        <v>35.2</v>
      </c>
      <c r="P137" s="88">
        <v>30.6</v>
      </c>
      <c r="Q137" s="88">
        <v>0.7</v>
      </c>
      <c r="T137">
        <v>18</v>
      </c>
      <c r="U137" s="88">
        <v>7.9</v>
      </c>
      <c r="V137">
        <v>9.9</v>
      </c>
      <c r="W137">
        <v>31.5</v>
      </c>
      <c r="X137" s="88">
        <v>29.2</v>
      </c>
      <c r="Y137" s="88">
        <v>0.64</v>
      </c>
      <c r="AC137">
        <v>18</v>
      </c>
      <c r="AD137" s="88">
        <v>9.1</v>
      </c>
      <c r="AE137">
        <v>13</v>
      </c>
      <c r="AF137">
        <v>34.8</v>
      </c>
      <c r="AG137" s="88">
        <v>29.2</v>
      </c>
      <c r="AH137" s="88">
        <v>0.98</v>
      </c>
      <c r="AK137">
        <v>18</v>
      </c>
      <c r="AL137" s="88">
        <v>7.3</v>
      </c>
      <c r="AM137">
        <v>9.5</v>
      </c>
      <c r="AN137">
        <v>35.2</v>
      </c>
      <c r="AO137" s="88">
        <v>30.6</v>
      </c>
      <c r="AP137" s="88">
        <v>0.7</v>
      </c>
      <c r="AS137">
        <v>18</v>
      </c>
      <c r="AT137" s="88">
        <v>7.9</v>
      </c>
      <c r="AU137">
        <v>9.9</v>
      </c>
      <c r="AV137">
        <v>31.5</v>
      </c>
      <c r="AW137" s="88">
        <v>29.2</v>
      </c>
      <c r="AX137" s="88">
        <v>0.64</v>
      </c>
    </row>
    <row r="138" spans="4:50">
      <c r="D138">
        <v>19</v>
      </c>
      <c r="E138" s="88">
        <v>9.1</v>
      </c>
      <c r="F138">
        <v>13</v>
      </c>
      <c r="G138">
        <v>34.8</v>
      </c>
      <c r="H138" s="88">
        <v>29.2</v>
      </c>
      <c r="I138" s="88">
        <v>0.98</v>
      </c>
      <c r="L138">
        <v>19</v>
      </c>
      <c r="M138" s="88">
        <v>7.3</v>
      </c>
      <c r="N138">
        <v>9.5</v>
      </c>
      <c r="O138">
        <v>35.2</v>
      </c>
      <c r="P138" s="88">
        <v>30.6</v>
      </c>
      <c r="Q138" s="88">
        <v>0.7</v>
      </c>
      <c r="T138">
        <v>19</v>
      </c>
      <c r="U138" s="88">
        <v>7.9</v>
      </c>
      <c r="V138">
        <v>9.9</v>
      </c>
      <c r="W138">
        <v>31.5</v>
      </c>
      <c r="X138" s="88">
        <v>29.2</v>
      </c>
      <c r="Y138" s="88">
        <v>0.64</v>
      </c>
      <c r="AC138">
        <v>19</v>
      </c>
      <c r="AD138" s="88">
        <v>9.1</v>
      </c>
      <c r="AE138">
        <v>13</v>
      </c>
      <c r="AF138">
        <v>34.8</v>
      </c>
      <c r="AG138" s="88">
        <v>29.2</v>
      </c>
      <c r="AH138" s="88">
        <v>0.98</v>
      </c>
      <c r="AK138">
        <v>19</v>
      </c>
      <c r="AL138" s="88">
        <v>7.3</v>
      </c>
      <c r="AM138">
        <v>9.5</v>
      </c>
      <c r="AN138">
        <v>35.2</v>
      </c>
      <c r="AO138" s="88">
        <v>30.6</v>
      </c>
      <c r="AP138" s="88">
        <v>0.7</v>
      </c>
      <c r="AS138">
        <v>19</v>
      </c>
      <c r="AT138" s="88">
        <v>7.9</v>
      </c>
      <c r="AU138">
        <v>9.9</v>
      </c>
      <c r="AV138">
        <v>31.5</v>
      </c>
      <c r="AW138" s="88">
        <v>29.2</v>
      </c>
      <c r="AX138" s="88">
        <v>0.64</v>
      </c>
    </row>
    <row r="139" spans="4:50">
      <c r="D139">
        <v>20</v>
      </c>
      <c r="E139" s="88">
        <v>9.1</v>
      </c>
      <c r="F139">
        <v>13</v>
      </c>
      <c r="G139">
        <v>34.8</v>
      </c>
      <c r="H139" s="88">
        <v>29.2</v>
      </c>
      <c r="I139" s="88">
        <v>0.98</v>
      </c>
      <c r="L139">
        <v>20</v>
      </c>
      <c r="M139" s="88">
        <v>7.3</v>
      </c>
      <c r="N139">
        <v>9.5</v>
      </c>
      <c r="O139">
        <v>35.2</v>
      </c>
      <c r="P139" s="88">
        <v>30.6</v>
      </c>
      <c r="Q139" s="88">
        <v>0.7</v>
      </c>
      <c r="T139">
        <v>20</v>
      </c>
      <c r="U139" s="88">
        <v>7.9</v>
      </c>
      <c r="V139">
        <v>9.9</v>
      </c>
      <c r="W139">
        <v>31.5</v>
      </c>
      <c r="X139" s="88">
        <v>29.2</v>
      </c>
      <c r="Y139" s="88">
        <v>0.64</v>
      </c>
      <c r="AC139">
        <v>20</v>
      </c>
      <c r="AD139" s="88">
        <v>9.1</v>
      </c>
      <c r="AE139">
        <v>13</v>
      </c>
      <c r="AF139">
        <v>34.8</v>
      </c>
      <c r="AG139" s="88">
        <v>29.2</v>
      </c>
      <c r="AH139" s="88">
        <v>0.98</v>
      </c>
      <c r="AK139">
        <v>20</v>
      </c>
      <c r="AL139" s="88">
        <v>7.3</v>
      </c>
      <c r="AM139">
        <v>9.5</v>
      </c>
      <c r="AN139">
        <v>35.2</v>
      </c>
      <c r="AO139" s="88">
        <v>30.6</v>
      </c>
      <c r="AP139" s="88">
        <v>0.7</v>
      </c>
      <c r="AS139">
        <v>20</v>
      </c>
      <c r="AT139" s="88">
        <v>7.9</v>
      </c>
      <c r="AU139">
        <v>9.9</v>
      </c>
      <c r="AV139">
        <v>31.5</v>
      </c>
      <c r="AW139" s="88">
        <v>29.2</v>
      </c>
      <c r="AX139" s="88">
        <v>0.64</v>
      </c>
    </row>
    <row r="140" spans="4:50">
      <c r="D140">
        <v>21</v>
      </c>
      <c r="E140" s="88">
        <v>9.1</v>
      </c>
      <c r="F140">
        <v>13</v>
      </c>
      <c r="G140">
        <v>34.8</v>
      </c>
      <c r="H140" s="88">
        <v>29.2</v>
      </c>
      <c r="I140" s="88">
        <v>0.98</v>
      </c>
      <c r="L140">
        <v>21</v>
      </c>
      <c r="M140" s="88">
        <v>7.3</v>
      </c>
      <c r="N140">
        <v>9.5</v>
      </c>
      <c r="O140">
        <v>35.2</v>
      </c>
      <c r="P140" s="88">
        <v>30.6</v>
      </c>
      <c r="Q140" s="88">
        <v>0.7</v>
      </c>
      <c r="T140">
        <v>21</v>
      </c>
      <c r="U140" s="88">
        <v>7.9</v>
      </c>
      <c r="V140">
        <v>9.9</v>
      </c>
      <c r="W140">
        <v>31.5</v>
      </c>
      <c r="X140" s="88">
        <v>29.2</v>
      </c>
      <c r="Y140" s="88">
        <v>0.64</v>
      </c>
      <c r="AC140">
        <v>21</v>
      </c>
      <c r="AD140" s="88">
        <v>9.1</v>
      </c>
      <c r="AE140">
        <v>13</v>
      </c>
      <c r="AF140">
        <v>34.8</v>
      </c>
      <c r="AG140" s="88">
        <v>29.2</v>
      </c>
      <c r="AH140" s="88">
        <v>0.98</v>
      </c>
      <c r="AK140">
        <v>21</v>
      </c>
      <c r="AL140" s="88">
        <v>7.3</v>
      </c>
      <c r="AM140">
        <v>9.5</v>
      </c>
      <c r="AN140">
        <v>35.2</v>
      </c>
      <c r="AO140" s="88">
        <v>30.6</v>
      </c>
      <c r="AP140" s="88">
        <v>0.7</v>
      </c>
      <c r="AS140">
        <v>21</v>
      </c>
      <c r="AT140" s="88">
        <v>7.9</v>
      </c>
      <c r="AU140">
        <v>9.9</v>
      </c>
      <c r="AV140">
        <v>31.5</v>
      </c>
      <c r="AW140" s="88">
        <v>29.2</v>
      </c>
      <c r="AX140" s="88">
        <v>0.64</v>
      </c>
    </row>
    <row r="141" spans="4:50">
      <c r="D141">
        <v>22</v>
      </c>
      <c r="E141" s="88">
        <v>9.1</v>
      </c>
      <c r="F141">
        <v>13</v>
      </c>
      <c r="G141">
        <v>34.8</v>
      </c>
      <c r="H141" s="88">
        <v>29.2</v>
      </c>
      <c r="I141" s="88">
        <v>0.98</v>
      </c>
      <c r="L141">
        <v>22</v>
      </c>
      <c r="M141" s="88">
        <v>7.3</v>
      </c>
      <c r="N141">
        <v>9.5</v>
      </c>
      <c r="O141">
        <v>35.2</v>
      </c>
      <c r="P141" s="88">
        <v>30.6</v>
      </c>
      <c r="Q141" s="88">
        <v>0.7</v>
      </c>
      <c r="T141">
        <v>22</v>
      </c>
      <c r="U141" s="88">
        <v>7.9</v>
      </c>
      <c r="V141">
        <v>9.9</v>
      </c>
      <c r="W141">
        <v>31.5</v>
      </c>
      <c r="X141" s="88">
        <v>29.2</v>
      </c>
      <c r="Y141" s="88">
        <v>0.64</v>
      </c>
      <c r="AC141">
        <v>22</v>
      </c>
      <c r="AD141" s="88">
        <v>9.1</v>
      </c>
      <c r="AE141">
        <v>13</v>
      </c>
      <c r="AF141">
        <v>34.8</v>
      </c>
      <c r="AG141" s="88">
        <v>29.2</v>
      </c>
      <c r="AH141" s="88">
        <v>0.98</v>
      </c>
      <c r="AK141">
        <v>22</v>
      </c>
      <c r="AL141" s="88">
        <v>7.3</v>
      </c>
      <c r="AM141">
        <v>9.5</v>
      </c>
      <c r="AN141">
        <v>35.2</v>
      </c>
      <c r="AO141" s="88">
        <v>30.6</v>
      </c>
      <c r="AP141" s="88">
        <v>0.7</v>
      </c>
      <c r="AS141">
        <v>22</v>
      </c>
      <c r="AT141" s="88">
        <v>7.9</v>
      </c>
      <c r="AU141">
        <v>9.9</v>
      </c>
      <c r="AV141">
        <v>31.5</v>
      </c>
      <c r="AW141" s="88">
        <v>29.2</v>
      </c>
      <c r="AX141" s="88">
        <v>0.64</v>
      </c>
    </row>
    <row r="142" spans="4:50">
      <c r="D142">
        <v>23</v>
      </c>
      <c r="E142" s="88">
        <v>9.1</v>
      </c>
      <c r="F142">
        <v>13</v>
      </c>
      <c r="G142">
        <v>34.8</v>
      </c>
      <c r="H142" s="88">
        <v>29.2</v>
      </c>
      <c r="I142" s="88">
        <v>0.98</v>
      </c>
      <c r="L142">
        <v>23</v>
      </c>
      <c r="M142" s="88">
        <v>7.3</v>
      </c>
      <c r="N142">
        <v>9.5</v>
      </c>
      <c r="O142">
        <v>35.2</v>
      </c>
      <c r="P142" s="88">
        <v>30.6</v>
      </c>
      <c r="Q142" s="88">
        <v>0.7</v>
      </c>
      <c r="T142">
        <v>23</v>
      </c>
      <c r="U142" s="88">
        <v>7.9</v>
      </c>
      <c r="V142">
        <v>9.9</v>
      </c>
      <c r="W142">
        <v>31.5</v>
      </c>
      <c r="X142" s="88">
        <v>29.2</v>
      </c>
      <c r="Y142" s="88">
        <v>0.64</v>
      </c>
      <c r="AC142">
        <v>23</v>
      </c>
      <c r="AD142" s="88">
        <v>9.1</v>
      </c>
      <c r="AE142">
        <v>13</v>
      </c>
      <c r="AF142">
        <v>34.8</v>
      </c>
      <c r="AG142" s="88">
        <v>29.2</v>
      </c>
      <c r="AH142" s="88">
        <v>0.98</v>
      </c>
      <c r="AK142">
        <v>23</v>
      </c>
      <c r="AL142" s="88">
        <v>7.3</v>
      </c>
      <c r="AM142">
        <v>9.5</v>
      </c>
      <c r="AN142">
        <v>35.2</v>
      </c>
      <c r="AO142" s="88">
        <v>30.6</v>
      </c>
      <c r="AP142" s="88">
        <v>0.7</v>
      </c>
      <c r="AS142">
        <v>23</v>
      </c>
      <c r="AT142" s="88">
        <v>7.9</v>
      </c>
      <c r="AU142">
        <v>9.9</v>
      </c>
      <c r="AV142">
        <v>31.5</v>
      </c>
      <c r="AW142" s="88">
        <v>29.2</v>
      </c>
      <c r="AX142" s="88">
        <v>0.64</v>
      </c>
    </row>
    <row r="144" spans="3:51">
      <c r="C144" t="s">
        <v>78</v>
      </c>
      <c r="E144" s="95" t="s">
        <v>66</v>
      </c>
      <c r="F144" s="96"/>
      <c r="G144" s="96"/>
      <c r="H144" s="96"/>
      <c r="I144" s="96"/>
      <c r="J144" s="96"/>
      <c r="K144" s="99"/>
      <c r="M144" s="95" t="s">
        <v>66</v>
      </c>
      <c r="N144" s="96"/>
      <c r="O144" s="96"/>
      <c r="P144" s="96"/>
      <c r="Q144" s="96"/>
      <c r="R144" s="96"/>
      <c r="U144" s="95" t="s">
        <v>66</v>
      </c>
      <c r="V144" s="96"/>
      <c r="W144" s="96"/>
      <c r="X144" s="96"/>
      <c r="Y144" s="96"/>
      <c r="Z144" s="96"/>
      <c r="AB144" t="s">
        <v>78</v>
      </c>
      <c r="AD144" s="95" t="s">
        <v>77</v>
      </c>
      <c r="AE144" s="96"/>
      <c r="AF144" s="96"/>
      <c r="AG144" s="96"/>
      <c r="AH144" s="96"/>
      <c r="AI144" s="96"/>
      <c r="AJ144" s="99"/>
      <c r="AL144" s="95" t="s">
        <v>77</v>
      </c>
      <c r="AM144" s="96"/>
      <c r="AN144" s="96"/>
      <c r="AO144" s="96"/>
      <c r="AP144" s="96"/>
      <c r="AQ144" s="96"/>
      <c r="AT144" s="95" t="s">
        <v>77</v>
      </c>
      <c r="AU144" s="96"/>
      <c r="AV144" s="96"/>
      <c r="AW144" s="96"/>
      <c r="AX144" s="96"/>
      <c r="AY144" s="96"/>
    </row>
    <row r="145" spans="5:51">
      <c r="E145" s="91" t="s">
        <v>67</v>
      </c>
      <c r="F145" s="91"/>
      <c r="G145" s="91" t="s">
        <v>68</v>
      </c>
      <c r="H145" s="91"/>
      <c r="I145" s="100" t="s">
        <v>69</v>
      </c>
      <c r="J145" s="101" t="s">
        <v>70</v>
      </c>
      <c r="K145" s="102"/>
      <c r="M145" s="91" t="s">
        <v>67</v>
      </c>
      <c r="N145" s="91"/>
      <c r="O145" s="91" t="s">
        <v>68</v>
      </c>
      <c r="P145" s="91"/>
      <c r="Q145" s="100" t="s">
        <v>69</v>
      </c>
      <c r="R145" s="101" t="s">
        <v>70</v>
      </c>
      <c r="U145" s="91" t="s">
        <v>67</v>
      </c>
      <c r="V145" s="91"/>
      <c r="W145" s="91" t="s">
        <v>68</v>
      </c>
      <c r="X145" s="91"/>
      <c r="Y145" s="100" t="s">
        <v>69</v>
      </c>
      <c r="Z145" s="101" t="s">
        <v>70</v>
      </c>
      <c r="AD145" s="91" t="s">
        <v>67</v>
      </c>
      <c r="AE145" s="91"/>
      <c r="AF145" s="91" t="s">
        <v>68</v>
      </c>
      <c r="AG145" s="91"/>
      <c r="AH145" s="100" t="s">
        <v>69</v>
      </c>
      <c r="AI145" s="101" t="s">
        <v>70</v>
      </c>
      <c r="AJ145" s="102"/>
      <c r="AL145" s="91" t="s">
        <v>67</v>
      </c>
      <c r="AM145" s="91"/>
      <c r="AN145" s="91" t="s">
        <v>68</v>
      </c>
      <c r="AO145" s="91"/>
      <c r="AP145" s="100" t="s">
        <v>69</v>
      </c>
      <c r="AQ145" s="101" t="s">
        <v>70</v>
      </c>
      <c r="AT145" s="91" t="s">
        <v>67</v>
      </c>
      <c r="AU145" s="91"/>
      <c r="AV145" s="91" t="s">
        <v>68</v>
      </c>
      <c r="AW145" s="91"/>
      <c r="AX145" s="100" t="s">
        <v>69</v>
      </c>
      <c r="AY145" s="101" t="s">
        <v>70</v>
      </c>
    </row>
    <row r="146" spans="5:51">
      <c r="E146" s="97" t="s">
        <v>71</v>
      </c>
      <c r="F146" s="98" t="s">
        <v>72</v>
      </c>
      <c r="G146" s="98" t="s">
        <v>71</v>
      </c>
      <c r="H146" s="97" t="s">
        <v>72</v>
      </c>
      <c r="I146" s="103"/>
      <c r="J146" s="101"/>
      <c r="K146" s="102"/>
      <c r="M146" s="104" t="s">
        <v>71</v>
      </c>
      <c r="N146" s="98" t="s">
        <v>72</v>
      </c>
      <c r="O146" s="98" t="s">
        <v>71</v>
      </c>
      <c r="P146" s="97" t="s">
        <v>72</v>
      </c>
      <c r="Q146" s="103"/>
      <c r="R146" s="101"/>
      <c r="U146" s="104" t="s">
        <v>71</v>
      </c>
      <c r="V146" s="98" t="s">
        <v>72</v>
      </c>
      <c r="W146" s="98" t="s">
        <v>71</v>
      </c>
      <c r="X146" s="97" t="s">
        <v>72</v>
      </c>
      <c r="Y146" s="103"/>
      <c r="Z146" s="101"/>
      <c r="AD146" s="104" t="s">
        <v>71</v>
      </c>
      <c r="AE146" s="98" t="s">
        <v>72</v>
      </c>
      <c r="AF146" s="98" t="s">
        <v>71</v>
      </c>
      <c r="AG146" s="97" t="s">
        <v>72</v>
      </c>
      <c r="AH146" s="103"/>
      <c r="AI146" s="101"/>
      <c r="AJ146" s="102"/>
      <c r="AL146" s="104" t="s">
        <v>71</v>
      </c>
      <c r="AM146" s="98" t="s">
        <v>72</v>
      </c>
      <c r="AN146" s="98" t="s">
        <v>71</v>
      </c>
      <c r="AO146" s="97" t="s">
        <v>72</v>
      </c>
      <c r="AP146" s="103"/>
      <c r="AQ146" s="101"/>
      <c r="AT146" s="104" t="s">
        <v>71</v>
      </c>
      <c r="AU146" s="98" t="s">
        <v>72</v>
      </c>
      <c r="AV146" s="98" t="s">
        <v>71</v>
      </c>
      <c r="AW146" s="97" t="s">
        <v>72</v>
      </c>
      <c r="AX146" s="103"/>
      <c r="AY146" s="101"/>
    </row>
    <row r="147" spans="4:45">
      <c r="D147">
        <v>0</v>
      </c>
      <c r="L147">
        <v>0</v>
      </c>
      <c r="T147">
        <v>0</v>
      </c>
      <c r="AC147">
        <v>0</v>
      </c>
      <c r="AK147">
        <v>0</v>
      </c>
      <c r="AS147">
        <v>0</v>
      </c>
    </row>
    <row r="148" spans="4:45">
      <c r="D148">
        <v>1</v>
      </c>
      <c r="L148">
        <v>1</v>
      </c>
      <c r="T148">
        <v>1</v>
      </c>
      <c r="AC148">
        <v>1</v>
      </c>
      <c r="AK148">
        <v>1</v>
      </c>
      <c r="AS148">
        <v>1</v>
      </c>
    </row>
    <row r="149" spans="4:45">
      <c r="D149">
        <v>2</v>
      </c>
      <c r="L149">
        <v>2</v>
      </c>
      <c r="T149">
        <v>2</v>
      </c>
      <c r="AC149">
        <v>2</v>
      </c>
      <c r="AK149">
        <v>2</v>
      </c>
      <c r="AS149">
        <v>2</v>
      </c>
    </row>
    <row r="150" spans="4:45">
      <c r="D150">
        <v>3</v>
      </c>
      <c r="L150">
        <v>3</v>
      </c>
      <c r="T150">
        <v>3</v>
      </c>
      <c r="AC150">
        <v>3</v>
      </c>
      <c r="AK150">
        <v>3</v>
      </c>
      <c r="AS150">
        <v>3</v>
      </c>
    </row>
    <row r="151" spans="4:45">
      <c r="D151">
        <v>4</v>
      </c>
      <c r="L151">
        <v>4</v>
      </c>
      <c r="T151">
        <v>4</v>
      </c>
      <c r="AC151">
        <v>4</v>
      </c>
      <c r="AK151">
        <v>4</v>
      </c>
      <c r="AS151">
        <v>4</v>
      </c>
    </row>
    <row r="152" spans="4:45">
      <c r="D152">
        <v>5</v>
      </c>
      <c r="L152">
        <v>5</v>
      </c>
      <c r="T152">
        <v>5</v>
      </c>
      <c r="AC152">
        <v>5</v>
      </c>
      <c r="AK152">
        <v>5</v>
      </c>
      <c r="AS152">
        <v>5</v>
      </c>
    </row>
    <row r="153" spans="4:45">
      <c r="D153">
        <v>6</v>
      </c>
      <c r="L153">
        <v>6</v>
      </c>
      <c r="T153">
        <v>6</v>
      </c>
      <c r="AC153">
        <v>6</v>
      </c>
      <c r="AK153">
        <v>6</v>
      </c>
      <c r="AS153">
        <v>6</v>
      </c>
    </row>
    <row r="154" spans="4:50">
      <c r="D154">
        <v>7</v>
      </c>
      <c r="E154" s="88">
        <v>7.2</v>
      </c>
      <c r="F154">
        <v>10.4</v>
      </c>
      <c r="G154">
        <v>33.8</v>
      </c>
      <c r="H154" s="88">
        <v>29.9</v>
      </c>
      <c r="I154" s="88">
        <v>0.85</v>
      </c>
      <c r="L154">
        <v>7</v>
      </c>
      <c r="M154" s="88">
        <v>7.2</v>
      </c>
      <c r="N154">
        <v>10.5</v>
      </c>
      <c r="O154">
        <v>35.3</v>
      </c>
      <c r="P154" s="88">
        <v>30.5</v>
      </c>
      <c r="Q154" s="88">
        <v>0.94</v>
      </c>
      <c r="T154">
        <v>7</v>
      </c>
      <c r="U154" s="88">
        <v>7.6</v>
      </c>
      <c r="V154">
        <v>10.6</v>
      </c>
      <c r="W154">
        <v>36</v>
      </c>
      <c r="X154" s="88">
        <v>31.4</v>
      </c>
      <c r="Y154" s="88">
        <v>0.91</v>
      </c>
      <c r="AC154">
        <v>7</v>
      </c>
      <c r="AD154" s="88">
        <v>7.2</v>
      </c>
      <c r="AE154">
        <v>10.4</v>
      </c>
      <c r="AF154">
        <v>33.8</v>
      </c>
      <c r="AG154" s="88">
        <v>29.9</v>
      </c>
      <c r="AH154" s="88">
        <v>0.85</v>
      </c>
      <c r="AK154">
        <v>7</v>
      </c>
      <c r="AL154" s="88">
        <v>7.2</v>
      </c>
      <c r="AM154">
        <v>10.5</v>
      </c>
      <c r="AN154">
        <v>35.3</v>
      </c>
      <c r="AO154" s="88">
        <v>30.5</v>
      </c>
      <c r="AP154" s="88">
        <v>0.94</v>
      </c>
      <c r="AS154">
        <v>7</v>
      </c>
      <c r="AT154" s="88">
        <v>7.6</v>
      </c>
      <c r="AU154">
        <v>10.6</v>
      </c>
      <c r="AV154">
        <v>36</v>
      </c>
      <c r="AW154" s="88">
        <v>31.4</v>
      </c>
      <c r="AX154" s="88">
        <v>0.91</v>
      </c>
    </row>
    <row r="155" spans="4:50">
      <c r="D155">
        <v>8</v>
      </c>
      <c r="E155" s="88">
        <v>7.2</v>
      </c>
      <c r="F155">
        <v>10.4</v>
      </c>
      <c r="G155">
        <v>33.8</v>
      </c>
      <c r="H155" s="88">
        <v>29.9</v>
      </c>
      <c r="I155" s="88">
        <v>0.85</v>
      </c>
      <c r="L155">
        <v>8</v>
      </c>
      <c r="M155" s="88">
        <v>7.2</v>
      </c>
      <c r="N155">
        <v>10.5</v>
      </c>
      <c r="O155">
        <v>35.3</v>
      </c>
      <c r="P155" s="88">
        <v>30.5</v>
      </c>
      <c r="Q155" s="88">
        <v>0.94</v>
      </c>
      <c r="T155">
        <v>8</v>
      </c>
      <c r="U155" s="88">
        <v>7.6</v>
      </c>
      <c r="V155">
        <v>10.6</v>
      </c>
      <c r="W155">
        <v>36</v>
      </c>
      <c r="X155" s="88">
        <v>31.4</v>
      </c>
      <c r="Y155" s="88">
        <v>0.91</v>
      </c>
      <c r="AC155">
        <v>8</v>
      </c>
      <c r="AD155" s="88">
        <v>7.2</v>
      </c>
      <c r="AE155">
        <v>10.4</v>
      </c>
      <c r="AF155">
        <v>33.8</v>
      </c>
      <c r="AG155" s="88">
        <v>29.9</v>
      </c>
      <c r="AH155" s="88">
        <v>0.85</v>
      </c>
      <c r="AK155">
        <v>8</v>
      </c>
      <c r="AL155" s="88">
        <v>7.2</v>
      </c>
      <c r="AM155">
        <v>10.5</v>
      </c>
      <c r="AN155">
        <v>35.3</v>
      </c>
      <c r="AO155" s="88">
        <v>30.5</v>
      </c>
      <c r="AP155" s="88">
        <v>0.94</v>
      </c>
      <c r="AS155">
        <v>8</v>
      </c>
      <c r="AT155" s="88">
        <v>7.6</v>
      </c>
      <c r="AU155">
        <v>10.6</v>
      </c>
      <c r="AV155">
        <v>36</v>
      </c>
      <c r="AW155" s="88">
        <v>31.4</v>
      </c>
      <c r="AX155" s="88">
        <v>0.91</v>
      </c>
    </row>
    <row r="156" spans="4:50">
      <c r="D156">
        <v>9</v>
      </c>
      <c r="E156" s="88">
        <v>7.2</v>
      </c>
      <c r="F156">
        <v>10.4</v>
      </c>
      <c r="G156">
        <v>33.8</v>
      </c>
      <c r="H156" s="88">
        <v>29.9</v>
      </c>
      <c r="I156" s="88">
        <v>0.85</v>
      </c>
      <c r="L156">
        <v>9</v>
      </c>
      <c r="M156" s="88">
        <v>7.2</v>
      </c>
      <c r="N156">
        <v>10.5</v>
      </c>
      <c r="O156">
        <v>35.3</v>
      </c>
      <c r="P156" s="88">
        <v>30.5</v>
      </c>
      <c r="Q156" s="88">
        <v>0.94</v>
      </c>
      <c r="T156">
        <v>9</v>
      </c>
      <c r="U156" s="88">
        <v>7.6</v>
      </c>
      <c r="V156">
        <v>10.6</v>
      </c>
      <c r="W156">
        <v>36</v>
      </c>
      <c r="X156" s="88">
        <v>31.4</v>
      </c>
      <c r="Y156" s="88">
        <v>0.91</v>
      </c>
      <c r="AC156">
        <v>9</v>
      </c>
      <c r="AD156" s="88">
        <v>7.2</v>
      </c>
      <c r="AE156">
        <v>10.4</v>
      </c>
      <c r="AF156">
        <v>33.8</v>
      </c>
      <c r="AG156" s="88">
        <v>29.9</v>
      </c>
      <c r="AH156" s="88">
        <v>0.85</v>
      </c>
      <c r="AK156">
        <v>9</v>
      </c>
      <c r="AL156" s="88">
        <v>7.2</v>
      </c>
      <c r="AM156">
        <v>10.5</v>
      </c>
      <c r="AN156">
        <v>35.3</v>
      </c>
      <c r="AO156" s="88">
        <v>30.5</v>
      </c>
      <c r="AP156" s="88">
        <v>0.94</v>
      </c>
      <c r="AS156">
        <v>9</v>
      </c>
      <c r="AT156" s="88">
        <v>7.6</v>
      </c>
      <c r="AU156">
        <v>10.6</v>
      </c>
      <c r="AV156">
        <v>36</v>
      </c>
      <c r="AW156" s="88">
        <v>31.4</v>
      </c>
      <c r="AX156" s="88">
        <v>0.91</v>
      </c>
    </row>
    <row r="157" spans="4:50">
      <c r="D157">
        <v>10</v>
      </c>
      <c r="E157" s="88">
        <v>7.2</v>
      </c>
      <c r="F157">
        <v>10.4</v>
      </c>
      <c r="G157">
        <v>33.8</v>
      </c>
      <c r="H157" s="88">
        <v>29.9</v>
      </c>
      <c r="I157" s="88">
        <v>0.85</v>
      </c>
      <c r="L157">
        <v>10</v>
      </c>
      <c r="M157" s="88">
        <v>7.2</v>
      </c>
      <c r="N157">
        <v>10.5</v>
      </c>
      <c r="O157">
        <v>35.3</v>
      </c>
      <c r="P157" s="88">
        <v>30.5</v>
      </c>
      <c r="Q157" s="88">
        <v>0.94</v>
      </c>
      <c r="T157">
        <v>10</v>
      </c>
      <c r="U157" s="88">
        <v>7.6</v>
      </c>
      <c r="V157">
        <v>10.6</v>
      </c>
      <c r="W157">
        <v>36</v>
      </c>
      <c r="X157" s="88">
        <v>31.4</v>
      </c>
      <c r="Y157" s="88">
        <v>0.91</v>
      </c>
      <c r="AC157">
        <v>10</v>
      </c>
      <c r="AD157" s="88">
        <v>7.2</v>
      </c>
      <c r="AE157">
        <v>10.4</v>
      </c>
      <c r="AF157">
        <v>33.8</v>
      </c>
      <c r="AG157" s="88">
        <v>29.9</v>
      </c>
      <c r="AH157" s="88">
        <v>0.85</v>
      </c>
      <c r="AK157">
        <v>10</v>
      </c>
      <c r="AL157" s="88">
        <v>7.2</v>
      </c>
      <c r="AM157">
        <v>10.5</v>
      </c>
      <c r="AN157">
        <v>35.3</v>
      </c>
      <c r="AO157" s="88">
        <v>30.5</v>
      </c>
      <c r="AP157" s="88">
        <v>0.94</v>
      </c>
      <c r="AS157">
        <v>10</v>
      </c>
      <c r="AT157" s="88">
        <v>7.6</v>
      </c>
      <c r="AU157">
        <v>10.6</v>
      </c>
      <c r="AV157">
        <v>36</v>
      </c>
      <c r="AW157" s="88">
        <v>31.4</v>
      </c>
      <c r="AX157" s="88">
        <v>0.91</v>
      </c>
    </row>
    <row r="158" spans="4:50">
      <c r="D158">
        <v>11</v>
      </c>
      <c r="E158" s="88">
        <v>7.5</v>
      </c>
      <c r="F158">
        <v>9.9</v>
      </c>
      <c r="G158">
        <v>35.1</v>
      </c>
      <c r="H158" s="88">
        <v>30.1</v>
      </c>
      <c r="I158" s="88">
        <v>0.77</v>
      </c>
      <c r="L158">
        <v>11</v>
      </c>
      <c r="M158" s="88">
        <v>6.8</v>
      </c>
      <c r="N158">
        <v>9.5</v>
      </c>
      <c r="O158">
        <v>35.8</v>
      </c>
      <c r="P158" s="88">
        <v>31.6</v>
      </c>
      <c r="Q158" s="88">
        <v>0.87</v>
      </c>
      <c r="T158">
        <v>11</v>
      </c>
      <c r="U158" s="88">
        <v>10.6</v>
      </c>
      <c r="V158">
        <v>13.3</v>
      </c>
      <c r="W158">
        <v>36</v>
      </c>
      <c r="X158" s="88">
        <v>31.6</v>
      </c>
      <c r="Y158" s="88">
        <v>0.85</v>
      </c>
      <c r="AC158">
        <v>11</v>
      </c>
      <c r="AD158" s="88">
        <v>7.5</v>
      </c>
      <c r="AE158">
        <v>9.9</v>
      </c>
      <c r="AF158">
        <v>35.1</v>
      </c>
      <c r="AG158" s="88">
        <v>30.1</v>
      </c>
      <c r="AH158" s="88">
        <v>0.77</v>
      </c>
      <c r="AK158">
        <v>11</v>
      </c>
      <c r="AL158" s="88">
        <v>6.8</v>
      </c>
      <c r="AM158">
        <v>9.5</v>
      </c>
      <c r="AN158">
        <v>35.8</v>
      </c>
      <c r="AO158" s="88">
        <v>31.6</v>
      </c>
      <c r="AP158" s="88">
        <v>0.87</v>
      </c>
      <c r="AS158">
        <v>11</v>
      </c>
      <c r="AT158" s="88">
        <v>10.6</v>
      </c>
      <c r="AU158">
        <v>13.3</v>
      </c>
      <c r="AV158">
        <v>36</v>
      </c>
      <c r="AW158" s="88">
        <v>31.6</v>
      </c>
      <c r="AX158" s="88">
        <v>0.85</v>
      </c>
    </row>
    <row r="159" spans="4:50">
      <c r="D159">
        <v>12</v>
      </c>
      <c r="E159" s="88">
        <v>7.5</v>
      </c>
      <c r="F159">
        <v>9.9</v>
      </c>
      <c r="G159">
        <v>35.1</v>
      </c>
      <c r="H159" s="88">
        <v>30.1</v>
      </c>
      <c r="I159" s="88">
        <v>0.77</v>
      </c>
      <c r="L159">
        <v>12</v>
      </c>
      <c r="M159" s="88">
        <v>6.8</v>
      </c>
      <c r="N159">
        <v>9.5</v>
      </c>
      <c r="O159">
        <v>35.8</v>
      </c>
      <c r="P159" s="88">
        <v>31.6</v>
      </c>
      <c r="Q159" s="88">
        <v>0.87</v>
      </c>
      <c r="T159">
        <v>12</v>
      </c>
      <c r="U159" s="88">
        <v>10.6</v>
      </c>
      <c r="V159">
        <v>13.3</v>
      </c>
      <c r="W159">
        <v>36</v>
      </c>
      <c r="X159" s="88">
        <v>31.6</v>
      </c>
      <c r="Y159" s="88">
        <v>0.85</v>
      </c>
      <c r="AC159">
        <v>12</v>
      </c>
      <c r="AD159" s="88">
        <v>7.5</v>
      </c>
      <c r="AE159">
        <v>9.9</v>
      </c>
      <c r="AF159">
        <v>35.1</v>
      </c>
      <c r="AG159" s="88">
        <v>30.1</v>
      </c>
      <c r="AH159" s="88">
        <v>0.77</v>
      </c>
      <c r="AK159">
        <v>12</v>
      </c>
      <c r="AL159" s="88">
        <v>6.8</v>
      </c>
      <c r="AM159">
        <v>9.5</v>
      </c>
      <c r="AN159">
        <v>35.8</v>
      </c>
      <c r="AO159" s="88">
        <v>31.6</v>
      </c>
      <c r="AP159" s="88">
        <v>0.87</v>
      </c>
      <c r="AS159">
        <v>12</v>
      </c>
      <c r="AT159" s="88">
        <v>10.6</v>
      </c>
      <c r="AU159">
        <v>13.3</v>
      </c>
      <c r="AV159">
        <v>36</v>
      </c>
      <c r="AW159" s="88">
        <v>31.6</v>
      </c>
      <c r="AX159" s="88">
        <v>0.85</v>
      </c>
    </row>
    <row r="160" spans="4:50">
      <c r="D160">
        <v>13</v>
      </c>
      <c r="E160" s="88">
        <v>7.5</v>
      </c>
      <c r="F160">
        <v>9.9</v>
      </c>
      <c r="G160">
        <v>35.1</v>
      </c>
      <c r="H160" s="88">
        <v>30.1</v>
      </c>
      <c r="I160" s="88">
        <v>0.77</v>
      </c>
      <c r="L160">
        <v>13</v>
      </c>
      <c r="M160" s="88">
        <v>6.8</v>
      </c>
      <c r="N160">
        <v>9.5</v>
      </c>
      <c r="O160">
        <v>35.8</v>
      </c>
      <c r="P160" s="88">
        <v>31.6</v>
      </c>
      <c r="Q160" s="88">
        <v>0.87</v>
      </c>
      <c r="T160">
        <v>13</v>
      </c>
      <c r="U160" s="88">
        <v>10.6</v>
      </c>
      <c r="V160">
        <v>13.3</v>
      </c>
      <c r="W160">
        <v>36</v>
      </c>
      <c r="X160" s="88">
        <v>31.6</v>
      </c>
      <c r="Y160" s="88">
        <v>0.85</v>
      </c>
      <c r="AC160">
        <v>13</v>
      </c>
      <c r="AD160" s="88">
        <v>7.5</v>
      </c>
      <c r="AE160">
        <v>9.9</v>
      </c>
      <c r="AF160">
        <v>35.1</v>
      </c>
      <c r="AG160" s="88">
        <v>30.1</v>
      </c>
      <c r="AH160" s="88">
        <v>0.77</v>
      </c>
      <c r="AK160">
        <v>13</v>
      </c>
      <c r="AL160" s="88">
        <v>6.8</v>
      </c>
      <c r="AM160">
        <v>9.5</v>
      </c>
      <c r="AN160">
        <v>35.8</v>
      </c>
      <c r="AO160" s="88">
        <v>31.6</v>
      </c>
      <c r="AP160" s="88">
        <v>0.87</v>
      </c>
      <c r="AS160">
        <v>13</v>
      </c>
      <c r="AT160" s="88">
        <v>10.6</v>
      </c>
      <c r="AU160">
        <v>13.3</v>
      </c>
      <c r="AV160">
        <v>36</v>
      </c>
      <c r="AW160" s="88">
        <v>31.6</v>
      </c>
      <c r="AX160" s="88">
        <v>0.85</v>
      </c>
    </row>
    <row r="161" spans="4:50">
      <c r="D161">
        <v>14</v>
      </c>
      <c r="E161" s="88">
        <v>7.5</v>
      </c>
      <c r="F161">
        <v>9.9</v>
      </c>
      <c r="G161">
        <v>35.1</v>
      </c>
      <c r="H161" s="88">
        <v>30.1</v>
      </c>
      <c r="I161" s="88">
        <v>0.77</v>
      </c>
      <c r="L161">
        <v>14</v>
      </c>
      <c r="M161" s="88">
        <v>6.8</v>
      </c>
      <c r="N161">
        <v>9.5</v>
      </c>
      <c r="O161">
        <v>35.8</v>
      </c>
      <c r="P161" s="88">
        <v>31.6</v>
      </c>
      <c r="Q161" s="88">
        <v>0.87</v>
      </c>
      <c r="T161">
        <v>14</v>
      </c>
      <c r="U161" s="88">
        <v>10.6</v>
      </c>
      <c r="V161">
        <v>13.3</v>
      </c>
      <c r="W161">
        <v>36</v>
      </c>
      <c r="X161" s="88">
        <v>31.6</v>
      </c>
      <c r="Y161" s="88">
        <v>0.85</v>
      </c>
      <c r="AC161">
        <v>14</v>
      </c>
      <c r="AD161" s="88">
        <v>7.5</v>
      </c>
      <c r="AE161">
        <v>9.9</v>
      </c>
      <c r="AF161">
        <v>35.1</v>
      </c>
      <c r="AG161" s="88">
        <v>30.1</v>
      </c>
      <c r="AH161" s="88">
        <v>0.77</v>
      </c>
      <c r="AK161">
        <v>14</v>
      </c>
      <c r="AL161" s="88">
        <v>6.8</v>
      </c>
      <c r="AM161">
        <v>9.5</v>
      </c>
      <c r="AN161">
        <v>35.8</v>
      </c>
      <c r="AO161" s="88">
        <v>31.6</v>
      </c>
      <c r="AP161" s="88">
        <v>0.87</v>
      </c>
      <c r="AS161">
        <v>14</v>
      </c>
      <c r="AT161" s="88">
        <v>10.6</v>
      </c>
      <c r="AU161">
        <v>13.3</v>
      </c>
      <c r="AV161">
        <v>36</v>
      </c>
      <c r="AW161" s="88">
        <v>31.6</v>
      </c>
      <c r="AX161" s="88">
        <v>0.85</v>
      </c>
    </row>
    <row r="162" spans="4:50">
      <c r="D162">
        <v>15</v>
      </c>
      <c r="E162" s="88">
        <v>7.5</v>
      </c>
      <c r="F162">
        <v>9.9</v>
      </c>
      <c r="G162">
        <v>35.1</v>
      </c>
      <c r="H162" s="88">
        <v>30.1</v>
      </c>
      <c r="I162" s="88">
        <v>0.77</v>
      </c>
      <c r="L162">
        <v>15</v>
      </c>
      <c r="M162" s="88">
        <v>6.8</v>
      </c>
      <c r="N162">
        <v>9.5</v>
      </c>
      <c r="O162">
        <v>35.8</v>
      </c>
      <c r="P162" s="88">
        <v>31.6</v>
      </c>
      <c r="Q162" s="88">
        <v>0.87</v>
      </c>
      <c r="T162">
        <v>15</v>
      </c>
      <c r="U162" s="88">
        <v>10.6</v>
      </c>
      <c r="V162">
        <v>13.3</v>
      </c>
      <c r="W162">
        <v>36</v>
      </c>
      <c r="X162" s="88">
        <v>31.6</v>
      </c>
      <c r="Y162" s="88">
        <v>0.85</v>
      </c>
      <c r="AC162">
        <v>15</v>
      </c>
      <c r="AD162" s="88">
        <v>7.5</v>
      </c>
      <c r="AE162">
        <v>9.9</v>
      </c>
      <c r="AF162">
        <v>35.1</v>
      </c>
      <c r="AG162" s="88">
        <v>30.1</v>
      </c>
      <c r="AH162" s="88">
        <v>0.77</v>
      </c>
      <c r="AK162">
        <v>15</v>
      </c>
      <c r="AL162" s="88">
        <v>6.8</v>
      </c>
      <c r="AM162">
        <v>9.5</v>
      </c>
      <c r="AN162">
        <v>35.8</v>
      </c>
      <c r="AO162" s="88">
        <v>31.6</v>
      </c>
      <c r="AP162" s="88">
        <v>0.87</v>
      </c>
      <c r="AS162">
        <v>15</v>
      </c>
      <c r="AT162" s="88">
        <v>10.6</v>
      </c>
      <c r="AU162">
        <v>13.3</v>
      </c>
      <c r="AV162">
        <v>36</v>
      </c>
      <c r="AW162" s="88">
        <v>31.6</v>
      </c>
      <c r="AX162" s="88">
        <v>0.85</v>
      </c>
    </row>
    <row r="163" spans="4:50">
      <c r="D163">
        <v>16</v>
      </c>
      <c r="E163" s="88">
        <v>7.5</v>
      </c>
      <c r="F163">
        <v>9.9</v>
      </c>
      <c r="G163">
        <v>35.1</v>
      </c>
      <c r="H163" s="88">
        <v>30.1</v>
      </c>
      <c r="I163" s="88">
        <v>0.77</v>
      </c>
      <c r="L163">
        <v>16</v>
      </c>
      <c r="M163" s="88">
        <v>6.8</v>
      </c>
      <c r="N163">
        <v>9.5</v>
      </c>
      <c r="O163">
        <v>35.8</v>
      </c>
      <c r="P163" s="88">
        <v>31.6</v>
      </c>
      <c r="Q163" s="88">
        <v>0.87</v>
      </c>
      <c r="T163">
        <v>16</v>
      </c>
      <c r="U163" s="88">
        <v>10.6</v>
      </c>
      <c r="V163">
        <v>13.3</v>
      </c>
      <c r="W163">
        <v>36</v>
      </c>
      <c r="X163" s="88">
        <v>31.6</v>
      </c>
      <c r="Y163" s="88">
        <v>0.85</v>
      </c>
      <c r="AC163">
        <v>16</v>
      </c>
      <c r="AD163" s="88">
        <v>7.5</v>
      </c>
      <c r="AE163">
        <v>9.9</v>
      </c>
      <c r="AF163">
        <v>35.1</v>
      </c>
      <c r="AG163" s="88">
        <v>30.1</v>
      </c>
      <c r="AH163" s="88">
        <v>0.77</v>
      </c>
      <c r="AK163">
        <v>16</v>
      </c>
      <c r="AL163" s="88">
        <v>6.8</v>
      </c>
      <c r="AM163">
        <v>9.5</v>
      </c>
      <c r="AN163">
        <v>35.8</v>
      </c>
      <c r="AO163" s="88">
        <v>31.6</v>
      </c>
      <c r="AP163" s="88">
        <v>0.87</v>
      </c>
      <c r="AS163">
        <v>16</v>
      </c>
      <c r="AT163" s="88">
        <v>10.6</v>
      </c>
      <c r="AU163">
        <v>13.3</v>
      </c>
      <c r="AV163">
        <v>36</v>
      </c>
      <c r="AW163" s="88">
        <v>31.6</v>
      </c>
      <c r="AX163" s="88">
        <v>0.85</v>
      </c>
    </row>
    <row r="164" spans="4:50">
      <c r="D164">
        <v>17</v>
      </c>
      <c r="E164" s="88">
        <v>7.7</v>
      </c>
      <c r="F164">
        <v>10</v>
      </c>
      <c r="G164">
        <v>33.1</v>
      </c>
      <c r="H164" s="88">
        <v>30.4</v>
      </c>
      <c r="I164" s="88">
        <v>0.71</v>
      </c>
      <c r="L164">
        <v>17</v>
      </c>
      <c r="M164" s="88">
        <v>6.8</v>
      </c>
      <c r="N164">
        <v>9.5</v>
      </c>
      <c r="O164">
        <v>35.8</v>
      </c>
      <c r="P164" s="88">
        <v>31.6</v>
      </c>
      <c r="Q164" s="88">
        <v>0.87</v>
      </c>
      <c r="T164">
        <v>17</v>
      </c>
      <c r="U164" s="88">
        <v>7.2</v>
      </c>
      <c r="V164">
        <v>10.4</v>
      </c>
      <c r="W164">
        <v>35.9</v>
      </c>
      <c r="X164" s="88">
        <v>31</v>
      </c>
      <c r="Y164" s="88">
        <v>0.94</v>
      </c>
      <c r="AC164">
        <v>17</v>
      </c>
      <c r="AD164" s="88">
        <v>7.7</v>
      </c>
      <c r="AE164">
        <v>10</v>
      </c>
      <c r="AF164">
        <v>33.1</v>
      </c>
      <c r="AG164" s="88">
        <v>30.4</v>
      </c>
      <c r="AH164" s="88">
        <v>0.71</v>
      </c>
      <c r="AK164">
        <v>17</v>
      </c>
      <c r="AL164" s="88">
        <v>6.8</v>
      </c>
      <c r="AM164">
        <v>9.5</v>
      </c>
      <c r="AN164">
        <v>35.8</v>
      </c>
      <c r="AO164" s="88">
        <v>31.6</v>
      </c>
      <c r="AP164" s="88">
        <v>0.87</v>
      </c>
      <c r="AS164">
        <v>17</v>
      </c>
      <c r="AT164" s="88">
        <v>7.2</v>
      </c>
      <c r="AU164">
        <v>10.4</v>
      </c>
      <c r="AV164">
        <v>35.9</v>
      </c>
      <c r="AW164" s="88">
        <v>31</v>
      </c>
      <c r="AX164" s="88">
        <v>0.94</v>
      </c>
    </row>
    <row r="165" spans="4:50">
      <c r="D165">
        <v>18</v>
      </c>
      <c r="E165" s="88">
        <v>7.7</v>
      </c>
      <c r="F165">
        <v>10</v>
      </c>
      <c r="G165">
        <v>33.1</v>
      </c>
      <c r="H165" s="88">
        <v>30.4</v>
      </c>
      <c r="I165" s="88">
        <v>0.71</v>
      </c>
      <c r="L165">
        <v>18</v>
      </c>
      <c r="M165" s="88">
        <v>6.8</v>
      </c>
      <c r="N165">
        <v>9.5</v>
      </c>
      <c r="O165">
        <v>35.8</v>
      </c>
      <c r="P165" s="88">
        <v>31.6</v>
      </c>
      <c r="Q165" s="88">
        <v>0.87</v>
      </c>
      <c r="T165">
        <v>18</v>
      </c>
      <c r="U165" s="88">
        <v>7.2</v>
      </c>
      <c r="V165">
        <v>10.4</v>
      </c>
      <c r="W165">
        <v>35.9</v>
      </c>
      <c r="X165" s="88">
        <v>31</v>
      </c>
      <c r="Y165" s="88">
        <v>0.94</v>
      </c>
      <c r="AC165">
        <v>18</v>
      </c>
      <c r="AD165" s="88">
        <v>7.7</v>
      </c>
      <c r="AE165">
        <v>10</v>
      </c>
      <c r="AF165">
        <v>33.1</v>
      </c>
      <c r="AG165" s="88">
        <v>30.4</v>
      </c>
      <c r="AH165" s="88">
        <v>0.71</v>
      </c>
      <c r="AK165">
        <v>18</v>
      </c>
      <c r="AL165" s="88">
        <v>6.8</v>
      </c>
      <c r="AM165">
        <v>9.5</v>
      </c>
      <c r="AN165">
        <v>35.8</v>
      </c>
      <c r="AO165" s="88">
        <v>31.6</v>
      </c>
      <c r="AP165" s="88">
        <v>0.87</v>
      </c>
      <c r="AS165">
        <v>18</v>
      </c>
      <c r="AT165" s="88">
        <v>7.2</v>
      </c>
      <c r="AU165">
        <v>10.4</v>
      </c>
      <c r="AV165">
        <v>35.9</v>
      </c>
      <c r="AW165" s="88">
        <v>31</v>
      </c>
      <c r="AX165" s="88">
        <v>0.94</v>
      </c>
    </row>
    <row r="166" spans="4:50">
      <c r="D166">
        <v>19</v>
      </c>
      <c r="E166" s="88">
        <v>7.7</v>
      </c>
      <c r="F166">
        <v>10</v>
      </c>
      <c r="G166">
        <v>33.1</v>
      </c>
      <c r="H166" s="88">
        <v>30.4</v>
      </c>
      <c r="I166" s="88">
        <v>0.71</v>
      </c>
      <c r="L166">
        <v>19</v>
      </c>
      <c r="M166" s="88">
        <v>6.8</v>
      </c>
      <c r="N166">
        <v>9.5</v>
      </c>
      <c r="O166">
        <v>35.8</v>
      </c>
      <c r="P166" s="88">
        <v>31.6</v>
      </c>
      <c r="Q166" s="88">
        <v>0.87</v>
      </c>
      <c r="T166">
        <v>19</v>
      </c>
      <c r="U166" s="88">
        <v>7.2</v>
      </c>
      <c r="V166">
        <v>10.4</v>
      </c>
      <c r="W166">
        <v>35.9</v>
      </c>
      <c r="X166" s="88">
        <v>31</v>
      </c>
      <c r="Y166" s="88">
        <v>0.94</v>
      </c>
      <c r="AC166">
        <v>19</v>
      </c>
      <c r="AD166" s="88">
        <v>7.7</v>
      </c>
      <c r="AE166">
        <v>10</v>
      </c>
      <c r="AF166">
        <v>33.1</v>
      </c>
      <c r="AG166" s="88">
        <v>30.4</v>
      </c>
      <c r="AH166" s="88">
        <v>0.71</v>
      </c>
      <c r="AK166">
        <v>19</v>
      </c>
      <c r="AL166" s="88">
        <v>6.8</v>
      </c>
      <c r="AM166">
        <v>9.5</v>
      </c>
      <c r="AN166">
        <v>35.8</v>
      </c>
      <c r="AO166" s="88">
        <v>31.6</v>
      </c>
      <c r="AP166" s="88">
        <v>0.87</v>
      </c>
      <c r="AS166">
        <v>19</v>
      </c>
      <c r="AT166" s="88">
        <v>7.2</v>
      </c>
      <c r="AU166">
        <v>10.4</v>
      </c>
      <c r="AV166">
        <v>35.9</v>
      </c>
      <c r="AW166" s="88">
        <v>31</v>
      </c>
      <c r="AX166" s="88">
        <v>0.94</v>
      </c>
    </row>
    <row r="167" spans="4:50">
      <c r="D167">
        <v>20</v>
      </c>
      <c r="E167" s="88">
        <v>7.7</v>
      </c>
      <c r="F167">
        <v>10</v>
      </c>
      <c r="G167">
        <v>33.1</v>
      </c>
      <c r="H167" s="88">
        <v>30.4</v>
      </c>
      <c r="I167" s="88">
        <v>0.71</v>
      </c>
      <c r="L167">
        <v>20</v>
      </c>
      <c r="M167" s="88">
        <v>6.8</v>
      </c>
      <c r="N167">
        <v>9.5</v>
      </c>
      <c r="O167">
        <v>35.8</v>
      </c>
      <c r="P167" s="88">
        <v>31.6</v>
      </c>
      <c r="Q167" s="88">
        <v>0.87</v>
      </c>
      <c r="T167">
        <v>20</v>
      </c>
      <c r="U167" s="88">
        <v>7.2</v>
      </c>
      <c r="V167">
        <v>10.4</v>
      </c>
      <c r="W167">
        <v>35.9</v>
      </c>
      <c r="X167" s="88">
        <v>31</v>
      </c>
      <c r="Y167" s="88">
        <v>0.94</v>
      </c>
      <c r="AC167">
        <v>20</v>
      </c>
      <c r="AD167" s="88">
        <v>7.7</v>
      </c>
      <c r="AE167">
        <v>10</v>
      </c>
      <c r="AF167">
        <v>33.1</v>
      </c>
      <c r="AG167" s="88">
        <v>30.4</v>
      </c>
      <c r="AH167" s="88">
        <v>0.71</v>
      </c>
      <c r="AK167">
        <v>20</v>
      </c>
      <c r="AL167" s="88">
        <v>6.8</v>
      </c>
      <c r="AM167">
        <v>9.5</v>
      </c>
      <c r="AN167">
        <v>35.8</v>
      </c>
      <c r="AO167" s="88">
        <v>31.6</v>
      </c>
      <c r="AP167" s="88">
        <v>0.87</v>
      </c>
      <c r="AS167">
        <v>20</v>
      </c>
      <c r="AT167" s="88">
        <v>7.2</v>
      </c>
      <c r="AU167">
        <v>10.4</v>
      </c>
      <c r="AV167">
        <v>35.9</v>
      </c>
      <c r="AW167" s="88">
        <v>31</v>
      </c>
      <c r="AX167" s="88">
        <v>0.94</v>
      </c>
    </row>
    <row r="168" spans="4:50">
      <c r="D168">
        <v>21</v>
      </c>
      <c r="E168" s="88">
        <v>7.7</v>
      </c>
      <c r="F168">
        <v>10</v>
      </c>
      <c r="G168">
        <v>33.1</v>
      </c>
      <c r="H168" s="88">
        <v>30.4</v>
      </c>
      <c r="I168" s="88">
        <v>0.71</v>
      </c>
      <c r="L168">
        <v>21</v>
      </c>
      <c r="M168" s="88">
        <v>6.8</v>
      </c>
      <c r="N168">
        <v>9.5</v>
      </c>
      <c r="O168">
        <v>35.8</v>
      </c>
      <c r="P168" s="88">
        <v>31.6</v>
      </c>
      <c r="Q168" s="88">
        <v>0.87</v>
      </c>
      <c r="T168">
        <v>21</v>
      </c>
      <c r="U168" s="88">
        <v>7.2</v>
      </c>
      <c r="V168">
        <v>10.4</v>
      </c>
      <c r="W168">
        <v>35.9</v>
      </c>
      <c r="X168" s="88">
        <v>31</v>
      </c>
      <c r="Y168" s="88">
        <v>0.94</v>
      </c>
      <c r="AC168">
        <v>21</v>
      </c>
      <c r="AD168" s="88">
        <v>7.7</v>
      </c>
      <c r="AE168">
        <v>10</v>
      </c>
      <c r="AF168">
        <v>33.1</v>
      </c>
      <c r="AG168" s="88">
        <v>30.4</v>
      </c>
      <c r="AH168" s="88">
        <v>0.71</v>
      </c>
      <c r="AK168">
        <v>21</v>
      </c>
      <c r="AL168" s="88">
        <v>6.8</v>
      </c>
      <c r="AM168">
        <v>9.5</v>
      </c>
      <c r="AN168">
        <v>35.8</v>
      </c>
      <c r="AO168" s="88">
        <v>31.6</v>
      </c>
      <c r="AP168" s="88">
        <v>0.87</v>
      </c>
      <c r="AS168">
        <v>21</v>
      </c>
      <c r="AT168" s="88">
        <v>7.2</v>
      </c>
      <c r="AU168">
        <v>10.4</v>
      </c>
      <c r="AV168">
        <v>35.9</v>
      </c>
      <c r="AW168" s="88">
        <v>31</v>
      </c>
      <c r="AX168" s="88">
        <v>0.94</v>
      </c>
    </row>
    <row r="169" spans="4:50">
      <c r="D169">
        <v>22</v>
      </c>
      <c r="E169" s="88">
        <v>7.7</v>
      </c>
      <c r="F169">
        <v>10</v>
      </c>
      <c r="G169">
        <v>33.1</v>
      </c>
      <c r="H169" s="88">
        <v>30.4</v>
      </c>
      <c r="I169" s="88">
        <v>0.71</v>
      </c>
      <c r="L169">
        <v>22</v>
      </c>
      <c r="M169" s="88">
        <v>6.8</v>
      </c>
      <c r="N169">
        <v>9.5</v>
      </c>
      <c r="O169">
        <v>35.8</v>
      </c>
      <c r="P169" s="88">
        <v>31.6</v>
      </c>
      <c r="Q169" s="88">
        <v>0.87</v>
      </c>
      <c r="T169">
        <v>22</v>
      </c>
      <c r="U169" s="88">
        <v>7.2</v>
      </c>
      <c r="V169">
        <v>10.4</v>
      </c>
      <c r="W169">
        <v>35.9</v>
      </c>
      <c r="X169" s="88">
        <v>31</v>
      </c>
      <c r="Y169" s="88">
        <v>0.94</v>
      </c>
      <c r="AC169">
        <v>22</v>
      </c>
      <c r="AD169" s="88">
        <v>7.7</v>
      </c>
      <c r="AE169">
        <v>10</v>
      </c>
      <c r="AF169">
        <v>33.1</v>
      </c>
      <c r="AG169" s="88">
        <v>30.4</v>
      </c>
      <c r="AH169" s="88">
        <v>0.71</v>
      </c>
      <c r="AK169">
        <v>22</v>
      </c>
      <c r="AL169" s="88">
        <v>6.8</v>
      </c>
      <c r="AM169">
        <v>9.5</v>
      </c>
      <c r="AN169">
        <v>35.8</v>
      </c>
      <c r="AO169" s="88">
        <v>31.6</v>
      </c>
      <c r="AP169" s="88">
        <v>0.87</v>
      </c>
      <c r="AS169">
        <v>22</v>
      </c>
      <c r="AT169" s="88">
        <v>7.2</v>
      </c>
      <c r="AU169">
        <v>10.4</v>
      </c>
      <c r="AV169">
        <v>35.9</v>
      </c>
      <c r="AW169" s="88">
        <v>31</v>
      </c>
      <c r="AX169" s="88">
        <v>0.94</v>
      </c>
    </row>
    <row r="170" spans="4:50">
      <c r="D170">
        <v>23</v>
      </c>
      <c r="E170" s="88">
        <v>7.7</v>
      </c>
      <c r="F170">
        <v>10</v>
      </c>
      <c r="G170">
        <v>33.1</v>
      </c>
      <c r="H170" s="88">
        <v>30.4</v>
      </c>
      <c r="I170" s="88">
        <v>0.71</v>
      </c>
      <c r="L170">
        <v>23</v>
      </c>
      <c r="M170" s="88">
        <v>6.8</v>
      </c>
      <c r="N170">
        <v>9.5</v>
      </c>
      <c r="O170">
        <v>35.8</v>
      </c>
      <c r="P170" s="88">
        <v>31.6</v>
      </c>
      <c r="Q170" s="88">
        <v>0.87</v>
      </c>
      <c r="T170">
        <v>23</v>
      </c>
      <c r="U170" s="88">
        <v>7.2</v>
      </c>
      <c r="V170">
        <v>10.4</v>
      </c>
      <c r="W170">
        <v>35.9</v>
      </c>
      <c r="X170" s="88">
        <v>31</v>
      </c>
      <c r="Y170" s="88">
        <v>0.94</v>
      </c>
      <c r="AC170">
        <v>23</v>
      </c>
      <c r="AD170" s="88">
        <v>7.7</v>
      </c>
      <c r="AE170">
        <v>10</v>
      </c>
      <c r="AF170">
        <v>33.1</v>
      </c>
      <c r="AG170" s="88">
        <v>30.4</v>
      </c>
      <c r="AH170" s="88">
        <v>0.71</v>
      </c>
      <c r="AK170">
        <v>23</v>
      </c>
      <c r="AL170" s="88">
        <v>6.8</v>
      </c>
      <c r="AM170">
        <v>9.5</v>
      </c>
      <c r="AN170">
        <v>35.8</v>
      </c>
      <c r="AO170" s="88">
        <v>31.6</v>
      </c>
      <c r="AP170" s="88">
        <v>0.87</v>
      </c>
      <c r="AS170">
        <v>23</v>
      </c>
      <c r="AT170" s="88">
        <v>7.2</v>
      </c>
      <c r="AU170">
        <v>10.4</v>
      </c>
      <c r="AV170">
        <v>35.9</v>
      </c>
      <c r="AW170" s="88">
        <v>31</v>
      </c>
      <c r="AX170" s="88">
        <v>0.94</v>
      </c>
    </row>
    <row r="172" spans="3:43">
      <c r="C172" t="s">
        <v>79</v>
      </c>
      <c r="E172" s="95" t="s">
        <v>66</v>
      </c>
      <c r="F172" s="96"/>
      <c r="G172" s="96"/>
      <c r="H172" s="96"/>
      <c r="I172" s="96"/>
      <c r="J172" s="96"/>
      <c r="K172" s="99"/>
      <c r="M172" s="95" t="s">
        <v>66</v>
      </c>
      <c r="N172" s="96"/>
      <c r="O172" s="96"/>
      <c r="P172" s="96"/>
      <c r="Q172" s="96"/>
      <c r="R172" s="96"/>
      <c r="U172" s="95" t="s">
        <v>66</v>
      </c>
      <c r="V172" s="96"/>
      <c r="W172" s="96"/>
      <c r="X172" s="96"/>
      <c r="Y172" s="96"/>
      <c r="Z172" s="96"/>
      <c r="AB172" t="s">
        <v>79</v>
      </c>
      <c r="AD172" s="95" t="s">
        <v>77</v>
      </c>
      <c r="AE172" s="96"/>
      <c r="AF172" s="96"/>
      <c r="AG172" s="96"/>
      <c r="AH172" s="96"/>
      <c r="AI172" s="96"/>
      <c r="AJ172" s="99"/>
      <c r="AL172" s="95" t="s">
        <v>77</v>
      </c>
      <c r="AM172" s="96"/>
      <c r="AN172" s="96"/>
      <c r="AO172" s="96"/>
      <c r="AP172" s="96"/>
      <c r="AQ172" s="96"/>
    </row>
    <row r="173" spans="5:43">
      <c r="E173" s="91" t="s">
        <v>67</v>
      </c>
      <c r="F173" s="91"/>
      <c r="G173" s="91" t="s">
        <v>68</v>
      </c>
      <c r="H173" s="91"/>
      <c r="I173" s="100" t="s">
        <v>69</v>
      </c>
      <c r="J173" s="101" t="s">
        <v>70</v>
      </c>
      <c r="K173" s="102"/>
      <c r="M173" s="91" t="s">
        <v>67</v>
      </c>
      <c r="N173" s="91"/>
      <c r="O173" s="91" t="s">
        <v>68</v>
      </c>
      <c r="P173" s="91"/>
      <c r="Q173" s="100" t="s">
        <v>69</v>
      </c>
      <c r="R173" s="101" t="s">
        <v>70</v>
      </c>
      <c r="U173" s="91" t="s">
        <v>67</v>
      </c>
      <c r="V173" s="91"/>
      <c r="W173" s="91" t="s">
        <v>68</v>
      </c>
      <c r="X173" s="91"/>
      <c r="Y173" s="100" t="s">
        <v>69</v>
      </c>
      <c r="Z173" s="101" t="s">
        <v>70</v>
      </c>
      <c r="AD173" s="91" t="s">
        <v>67</v>
      </c>
      <c r="AE173" s="91"/>
      <c r="AF173" s="91" t="s">
        <v>68</v>
      </c>
      <c r="AG173" s="91"/>
      <c r="AH173" s="100" t="s">
        <v>69</v>
      </c>
      <c r="AI173" s="101" t="s">
        <v>70</v>
      </c>
      <c r="AJ173" s="102"/>
      <c r="AL173" s="91" t="s">
        <v>67</v>
      </c>
      <c r="AM173" s="91"/>
      <c r="AN173" s="91" t="s">
        <v>68</v>
      </c>
      <c r="AO173" s="91"/>
      <c r="AP173" s="100" t="s">
        <v>69</v>
      </c>
      <c r="AQ173" s="101" t="s">
        <v>70</v>
      </c>
    </row>
    <row r="174" spans="5:43">
      <c r="E174" s="97" t="s">
        <v>71</v>
      </c>
      <c r="F174" s="98" t="s">
        <v>72</v>
      </c>
      <c r="G174" s="98" t="s">
        <v>71</v>
      </c>
      <c r="H174" s="97" t="s">
        <v>72</v>
      </c>
      <c r="I174" s="103"/>
      <c r="J174" s="101"/>
      <c r="K174" s="102"/>
      <c r="M174" s="104" t="s">
        <v>71</v>
      </c>
      <c r="N174" s="98" t="s">
        <v>72</v>
      </c>
      <c r="O174" s="98" t="s">
        <v>71</v>
      </c>
      <c r="P174" s="97" t="s">
        <v>72</v>
      </c>
      <c r="Q174" s="103"/>
      <c r="R174" s="101"/>
      <c r="U174" s="104" t="s">
        <v>71</v>
      </c>
      <c r="V174" s="98" t="s">
        <v>72</v>
      </c>
      <c r="W174" s="98" t="s">
        <v>71</v>
      </c>
      <c r="X174" s="97" t="s">
        <v>72</v>
      </c>
      <c r="Y174" s="103"/>
      <c r="Z174" s="101"/>
      <c r="AD174" s="104" t="s">
        <v>71</v>
      </c>
      <c r="AE174" s="98" t="s">
        <v>72</v>
      </c>
      <c r="AF174" s="98" t="s">
        <v>71</v>
      </c>
      <c r="AG174" s="97" t="s">
        <v>72</v>
      </c>
      <c r="AH174" s="103"/>
      <c r="AI174" s="101"/>
      <c r="AJ174" s="102"/>
      <c r="AL174" s="104" t="s">
        <v>71</v>
      </c>
      <c r="AM174" s="98" t="s">
        <v>72</v>
      </c>
      <c r="AN174" s="98" t="s">
        <v>71</v>
      </c>
      <c r="AO174" s="97" t="s">
        <v>72</v>
      </c>
      <c r="AP174" s="103"/>
      <c r="AQ174" s="101"/>
    </row>
    <row r="175" spans="4:37">
      <c r="D175">
        <v>0</v>
      </c>
      <c r="L175">
        <v>0</v>
      </c>
      <c r="T175">
        <v>0</v>
      </c>
      <c r="AC175">
        <v>0</v>
      </c>
      <c r="AK175">
        <v>0</v>
      </c>
    </row>
    <row r="176" spans="4:37">
      <c r="D176">
        <v>1</v>
      </c>
      <c r="L176">
        <v>1</v>
      </c>
      <c r="T176">
        <v>1</v>
      </c>
      <c r="AC176">
        <v>1</v>
      </c>
      <c r="AK176">
        <v>1</v>
      </c>
    </row>
    <row r="177" spans="4:37">
      <c r="D177">
        <v>2</v>
      </c>
      <c r="L177">
        <v>2</v>
      </c>
      <c r="T177">
        <v>2</v>
      </c>
      <c r="AC177">
        <v>2</v>
      </c>
      <c r="AK177">
        <v>2</v>
      </c>
    </row>
    <row r="178" spans="4:37">
      <c r="D178">
        <v>3</v>
      </c>
      <c r="L178">
        <v>3</v>
      </c>
      <c r="T178">
        <v>3</v>
      </c>
      <c r="AC178">
        <v>3</v>
      </c>
      <c r="AK178">
        <v>3</v>
      </c>
    </row>
    <row r="179" spans="4:37">
      <c r="D179">
        <v>4</v>
      </c>
      <c r="L179">
        <v>4</v>
      </c>
      <c r="T179">
        <v>4</v>
      </c>
      <c r="AC179">
        <v>4</v>
      </c>
      <c r="AK179">
        <v>4</v>
      </c>
    </row>
    <row r="180" spans="4:37">
      <c r="D180">
        <v>5</v>
      </c>
      <c r="L180">
        <v>5</v>
      </c>
      <c r="T180">
        <v>5</v>
      </c>
      <c r="AC180">
        <v>5</v>
      </c>
      <c r="AK180">
        <v>5</v>
      </c>
    </row>
    <row r="181" spans="4:37">
      <c r="D181">
        <v>6</v>
      </c>
      <c r="L181">
        <v>6</v>
      </c>
      <c r="T181">
        <v>6</v>
      </c>
      <c r="AC181">
        <v>6</v>
      </c>
      <c r="AK181">
        <v>6</v>
      </c>
    </row>
    <row r="182" spans="4:42">
      <c r="D182">
        <v>7</v>
      </c>
      <c r="E182" s="88">
        <v>7.2</v>
      </c>
      <c r="F182">
        <v>10.2</v>
      </c>
      <c r="G182">
        <v>32.7</v>
      </c>
      <c r="H182" s="88">
        <v>29.1</v>
      </c>
      <c r="I182" s="88">
        <v>0.8</v>
      </c>
      <c r="L182">
        <v>7</v>
      </c>
      <c r="M182" s="88">
        <v>7.2</v>
      </c>
      <c r="N182">
        <v>10.1</v>
      </c>
      <c r="O182">
        <v>34.3</v>
      </c>
      <c r="P182" s="88">
        <v>30.7</v>
      </c>
      <c r="Q182" s="88">
        <v>0.83</v>
      </c>
      <c r="T182">
        <v>7</v>
      </c>
      <c r="U182" s="88">
        <v>8.4</v>
      </c>
      <c r="V182">
        <v>12.2</v>
      </c>
      <c r="W182">
        <v>32.8</v>
      </c>
      <c r="X182" s="88">
        <v>27.1</v>
      </c>
      <c r="Y182" s="88">
        <v>0.97</v>
      </c>
      <c r="AC182">
        <v>7</v>
      </c>
      <c r="AD182" s="88">
        <v>7.2</v>
      </c>
      <c r="AE182">
        <v>10.2</v>
      </c>
      <c r="AF182">
        <v>32.7</v>
      </c>
      <c r="AG182" s="88">
        <v>29.1</v>
      </c>
      <c r="AH182" s="88">
        <v>0.8</v>
      </c>
      <c r="AK182">
        <v>7</v>
      </c>
      <c r="AL182" s="88">
        <v>7.2</v>
      </c>
      <c r="AM182">
        <v>10.1</v>
      </c>
      <c r="AN182">
        <v>34.3</v>
      </c>
      <c r="AO182" s="88">
        <v>30.7</v>
      </c>
      <c r="AP182" s="88">
        <v>0.83</v>
      </c>
    </row>
    <row r="183" spans="4:42">
      <c r="D183">
        <v>8</v>
      </c>
      <c r="E183" s="88">
        <v>7.2</v>
      </c>
      <c r="F183">
        <v>10.2</v>
      </c>
      <c r="G183">
        <v>32.7</v>
      </c>
      <c r="H183" s="88">
        <v>29.1</v>
      </c>
      <c r="I183" s="88">
        <v>0.8</v>
      </c>
      <c r="L183">
        <v>8</v>
      </c>
      <c r="M183" s="88">
        <v>7.2</v>
      </c>
      <c r="N183">
        <v>10.1</v>
      </c>
      <c r="O183">
        <v>34.3</v>
      </c>
      <c r="P183" s="88">
        <v>30.7</v>
      </c>
      <c r="Q183" s="88">
        <v>0.83</v>
      </c>
      <c r="T183">
        <v>8</v>
      </c>
      <c r="U183" s="88">
        <v>8.4</v>
      </c>
      <c r="V183">
        <v>12.2</v>
      </c>
      <c r="W183">
        <v>32.8</v>
      </c>
      <c r="X183" s="88">
        <v>27.1</v>
      </c>
      <c r="Y183" s="88">
        <v>0.97</v>
      </c>
      <c r="AC183">
        <v>8</v>
      </c>
      <c r="AD183" s="88">
        <v>7.2</v>
      </c>
      <c r="AE183">
        <v>10.2</v>
      </c>
      <c r="AF183">
        <v>32.7</v>
      </c>
      <c r="AG183" s="88">
        <v>29.1</v>
      </c>
      <c r="AH183" s="88">
        <v>0.8</v>
      </c>
      <c r="AK183">
        <v>8</v>
      </c>
      <c r="AL183" s="88">
        <v>7.2</v>
      </c>
      <c r="AM183">
        <v>10.1</v>
      </c>
      <c r="AN183">
        <v>34.3</v>
      </c>
      <c r="AO183" s="88">
        <v>30.7</v>
      </c>
      <c r="AP183" s="88">
        <v>0.83</v>
      </c>
    </row>
    <row r="184" spans="4:42">
      <c r="D184">
        <v>9</v>
      </c>
      <c r="E184" s="88">
        <v>7.2</v>
      </c>
      <c r="F184">
        <v>10.2</v>
      </c>
      <c r="G184">
        <v>32.7</v>
      </c>
      <c r="H184" s="88">
        <v>29.1</v>
      </c>
      <c r="I184" s="88">
        <v>0.8</v>
      </c>
      <c r="L184">
        <v>9</v>
      </c>
      <c r="M184" s="88">
        <v>7.2</v>
      </c>
      <c r="N184">
        <v>10.1</v>
      </c>
      <c r="O184">
        <v>34.3</v>
      </c>
      <c r="P184" s="88">
        <v>30.7</v>
      </c>
      <c r="Q184" s="88">
        <v>0.83</v>
      </c>
      <c r="T184">
        <v>9</v>
      </c>
      <c r="U184" s="88">
        <v>8.4</v>
      </c>
      <c r="V184">
        <v>12.2</v>
      </c>
      <c r="W184">
        <v>32.8</v>
      </c>
      <c r="X184" s="88">
        <v>27.1</v>
      </c>
      <c r="Y184" s="88">
        <v>0.97</v>
      </c>
      <c r="AC184">
        <v>9</v>
      </c>
      <c r="AD184" s="88">
        <v>7.2</v>
      </c>
      <c r="AE184">
        <v>10.2</v>
      </c>
      <c r="AF184">
        <v>32.7</v>
      </c>
      <c r="AG184" s="88">
        <v>29.1</v>
      </c>
      <c r="AH184" s="88">
        <v>0.8</v>
      </c>
      <c r="AK184">
        <v>9</v>
      </c>
      <c r="AL184" s="88">
        <v>7.2</v>
      </c>
      <c r="AM184">
        <v>10.1</v>
      </c>
      <c r="AN184">
        <v>34.3</v>
      </c>
      <c r="AO184" s="88">
        <v>30.7</v>
      </c>
      <c r="AP184" s="88">
        <v>0.83</v>
      </c>
    </row>
    <row r="185" spans="4:42">
      <c r="D185">
        <v>10</v>
      </c>
      <c r="E185" s="88">
        <v>7.2</v>
      </c>
      <c r="F185">
        <v>10.2</v>
      </c>
      <c r="G185">
        <v>32.7</v>
      </c>
      <c r="H185" s="88">
        <v>29.1</v>
      </c>
      <c r="I185" s="88">
        <v>0.8</v>
      </c>
      <c r="L185">
        <v>10</v>
      </c>
      <c r="M185" s="88">
        <v>7.2</v>
      </c>
      <c r="N185">
        <v>10.1</v>
      </c>
      <c r="O185">
        <v>34.3</v>
      </c>
      <c r="P185" s="88">
        <v>30.7</v>
      </c>
      <c r="Q185" s="88">
        <v>0.83</v>
      </c>
      <c r="T185">
        <v>10</v>
      </c>
      <c r="U185" s="88">
        <v>8.4</v>
      </c>
      <c r="V185">
        <v>12.2</v>
      </c>
      <c r="W185">
        <v>32.8</v>
      </c>
      <c r="X185" s="88">
        <v>27.1</v>
      </c>
      <c r="Y185" s="88">
        <v>0.97</v>
      </c>
      <c r="AC185">
        <v>10</v>
      </c>
      <c r="AD185" s="88">
        <v>7.2</v>
      </c>
      <c r="AE185">
        <v>10.2</v>
      </c>
      <c r="AF185">
        <v>32.7</v>
      </c>
      <c r="AG185" s="88">
        <v>29.1</v>
      </c>
      <c r="AH185" s="88">
        <v>0.8</v>
      </c>
      <c r="AK185">
        <v>10</v>
      </c>
      <c r="AL185" s="88">
        <v>7.2</v>
      </c>
      <c r="AM185">
        <v>10.1</v>
      </c>
      <c r="AN185">
        <v>34.3</v>
      </c>
      <c r="AO185" s="88">
        <v>30.7</v>
      </c>
      <c r="AP185" s="88">
        <v>0.83</v>
      </c>
    </row>
    <row r="186" spans="4:42">
      <c r="D186">
        <v>11</v>
      </c>
      <c r="E186" s="88">
        <v>7.3</v>
      </c>
      <c r="F186">
        <v>9.9</v>
      </c>
      <c r="G186">
        <v>33.3</v>
      </c>
      <c r="H186" s="88">
        <v>30.2</v>
      </c>
      <c r="I186" s="88">
        <v>0.76</v>
      </c>
      <c r="L186">
        <v>11</v>
      </c>
      <c r="M186" s="88">
        <v>7.4</v>
      </c>
      <c r="N186">
        <v>9.5</v>
      </c>
      <c r="O186">
        <v>32.6</v>
      </c>
      <c r="P186" s="88">
        <v>30</v>
      </c>
      <c r="Q186" s="88">
        <v>0.69</v>
      </c>
      <c r="T186">
        <v>11</v>
      </c>
      <c r="U186" s="88">
        <v>8.4</v>
      </c>
      <c r="V186">
        <v>12.2</v>
      </c>
      <c r="W186">
        <v>32.8</v>
      </c>
      <c r="X186" s="88">
        <v>27.1</v>
      </c>
      <c r="Y186" s="88">
        <v>0.97</v>
      </c>
      <c r="AC186">
        <v>11</v>
      </c>
      <c r="AD186" s="88">
        <v>7.3</v>
      </c>
      <c r="AE186">
        <v>9.9</v>
      </c>
      <c r="AF186">
        <v>33.3</v>
      </c>
      <c r="AG186" s="88">
        <v>30.2</v>
      </c>
      <c r="AH186" s="88">
        <v>0.76</v>
      </c>
      <c r="AK186">
        <v>11</v>
      </c>
      <c r="AL186" s="88">
        <v>7.4</v>
      </c>
      <c r="AM186">
        <v>9.5</v>
      </c>
      <c r="AN186">
        <v>32.6</v>
      </c>
      <c r="AO186" s="88">
        <v>30</v>
      </c>
      <c r="AP186" s="88">
        <v>0.69</v>
      </c>
    </row>
    <row r="187" spans="4:42">
      <c r="D187">
        <v>12</v>
      </c>
      <c r="E187" s="88">
        <v>7.3</v>
      </c>
      <c r="F187">
        <v>9.9</v>
      </c>
      <c r="G187">
        <v>33.3</v>
      </c>
      <c r="H187" s="88">
        <v>30.2</v>
      </c>
      <c r="I187" s="88">
        <v>0.76</v>
      </c>
      <c r="L187">
        <v>12</v>
      </c>
      <c r="M187" s="88">
        <v>7.4</v>
      </c>
      <c r="N187">
        <v>9.5</v>
      </c>
      <c r="O187">
        <v>32.6</v>
      </c>
      <c r="P187" s="88">
        <v>30</v>
      </c>
      <c r="Q187" s="88">
        <v>0.69</v>
      </c>
      <c r="T187">
        <v>12</v>
      </c>
      <c r="U187" s="88">
        <v>8.4</v>
      </c>
      <c r="V187">
        <v>12.2</v>
      </c>
      <c r="W187">
        <v>32.8</v>
      </c>
      <c r="X187" s="88">
        <v>27.1</v>
      </c>
      <c r="Y187" s="88">
        <v>0.97</v>
      </c>
      <c r="AC187">
        <v>12</v>
      </c>
      <c r="AD187" s="88">
        <v>7.3</v>
      </c>
      <c r="AE187">
        <v>9.9</v>
      </c>
      <c r="AF187">
        <v>33.3</v>
      </c>
      <c r="AG187" s="88">
        <v>30.2</v>
      </c>
      <c r="AH187" s="88">
        <v>0.76</v>
      </c>
      <c r="AK187">
        <v>12</v>
      </c>
      <c r="AL187" s="88">
        <v>7.4</v>
      </c>
      <c r="AM187">
        <v>9.5</v>
      </c>
      <c r="AN187">
        <v>32.6</v>
      </c>
      <c r="AO187" s="88">
        <v>30</v>
      </c>
      <c r="AP187" s="88">
        <v>0.69</v>
      </c>
    </row>
    <row r="188" spans="4:42">
      <c r="D188">
        <v>13</v>
      </c>
      <c r="E188" s="88">
        <v>7.3</v>
      </c>
      <c r="F188">
        <v>9.9</v>
      </c>
      <c r="G188">
        <v>33.3</v>
      </c>
      <c r="H188" s="88">
        <v>30.2</v>
      </c>
      <c r="I188" s="88">
        <v>0.76</v>
      </c>
      <c r="L188">
        <v>13</v>
      </c>
      <c r="M188" s="88">
        <v>7.4</v>
      </c>
      <c r="N188">
        <v>9.5</v>
      </c>
      <c r="O188">
        <v>32.6</v>
      </c>
      <c r="P188" s="88">
        <v>30</v>
      </c>
      <c r="Q188" s="88">
        <v>0.69</v>
      </c>
      <c r="T188">
        <v>13</v>
      </c>
      <c r="U188" s="88">
        <v>8.4</v>
      </c>
      <c r="V188">
        <v>12.2</v>
      </c>
      <c r="W188">
        <v>32.8</v>
      </c>
      <c r="X188" s="88">
        <v>27.1</v>
      </c>
      <c r="Y188" s="88">
        <v>0.97</v>
      </c>
      <c r="AC188">
        <v>13</v>
      </c>
      <c r="AD188" s="88">
        <v>7.3</v>
      </c>
      <c r="AE188">
        <v>9.9</v>
      </c>
      <c r="AF188">
        <v>33.3</v>
      </c>
      <c r="AG188" s="88">
        <v>30.2</v>
      </c>
      <c r="AH188" s="88">
        <v>0.76</v>
      </c>
      <c r="AK188">
        <v>13</v>
      </c>
      <c r="AL188" s="88">
        <v>7.4</v>
      </c>
      <c r="AM188">
        <v>9.5</v>
      </c>
      <c r="AN188">
        <v>32.6</v>
      </c>
      <c r="AO188" s="88">
        <v>30</v>
      </c>
      <c r="AP188" s="88">
        <v>0.69</v>
      </c>
    </row>
    <row r="189" spans="4:42">
      <c r="D189">
        <v>14</v>
      </c>
      <c r="E189" s="88">
        <v>7.3</v>
      </c>
      <c r="F189">
        <v>9.9</v>
      </c>
      <c r="G189">
        <v>33.3</v>
      </c>
      <c r="H189" s="88">
        <v>30.2</v>
      </c>
      <c r="I189" s="88">
        <v>0.76</v>
      </c>
      <c r="L189">
        <v>14</v>
      </c>
      <c r="M189" s="88">
        <v>7.4</v>
      </c>
      <c r="N189">
        <v>9.5</v>
      </c>
      <c r="O189">
        <v>32.6</v>
      </c>
      <c r="P189" s="88">
        <v>30</v>
      </c>
      <c r="Q189" s="88">
        <v>0.69</v>
      </c>
      <c r="T189">
        <v>14</v>
      </c>
      <c r="U189" s="88">
        <v>8.4</v>
      </c>
      <c r="V189">
        <v>12.2</v>
      </c>
      <c r="W189">
        <v>32.8</v>
      </c>
      <c r="X189" s="88">
        <v>27.1</v>
      </c>
      <c r="Y189" s="88">
        <v>0.97</v>
      </c>
      <c r="AC189">
        <v>14</v>
      </c>
      <c r="AD189" s="88">
        <v>7.3</v>
      </c>
      <c r="AE189">
        <v>9.9</v>
      </c>
      <c r="AF189">
        <v>33.3</v>
      </c>
      <c r="AG189" s="88">
        <v>30.2</v>
      </c>
      <c r="AH189" s="88">
        <v>0.76</v>
      </c>
      <c r="AK189">
        <v>14</v>
      </c>
      <c r="AL189" s="88">
        <v>7.4</v>
      </c>
      <c r="AM189">
        <v>9.5</v>
      </c>
      <c r="AN189">
        <v>32.6</v>
      </c>
      <c r="AO189" s="88">
        <v>30</v>
      </c>
      <c r="AP189" s="88">
        <v>0.69</v>
      </c>
    </row>
    <row r="190" spans="4:42">
      <c r="D190">
        <v>15</v>
      </c>
      <c r="E190" s="88">
        <v>7.3</v>
      </c>
      <c r="F190">
        <v>9.9</v>
      </c>
      <c r="G190">
        <v>33.3</v>
      </c>
      <c r="H190" s="88">
        <v>30.2</v>
      </c>
      <c r="I190" s="88">
        <v>0.76</v>
      </c>
      <c r="L190">
        <v>15</v>
      </c>
      <c r="M190" s="88">
        <v>7.4</v>
      </c>
      <c r="N190">
        <v>9.5</v>
      </c>
      <c r="O190">
        <v>32.6</v>
      </c>
      <c r="P190" s="88">
        <v>30</v>
      </c>
      <c r="Q190" s="88">
        <v>0.69</v>
      </c>
      <c r="T190">
        <v>15</v>
      </c>
      <c r="U190" s="88">
        <v>8.4</v>
      </c>
      <c r="V190">
        <v>12.2</v>
      </c>
      <c r="W190">
        <v>32.8</v>
      </c>
      <c r="X190" s="88">
        <v>27.1</v>
      </c>
      <c r="Y190" s="88">
        <v>0.97</v>
      </c>
      <c r="AC190">
        <v>15</v>
      </c>
      <c r="AD190" s="88">
        <v>7.3</v>
      </c>
      <c r="AE190">
        <v>9.9</v>
      </c>
      <c r="AF190">
        <v>33.3</v>
      </c>
      <c r="AG190" s="88">
        <v>30.2</v>
      </c>
      <c r="AH190" s="88">
        <v>0.76</v>
      </c>
      <c r="AK190">
        <v>15</v>
      </c>
      <c r="AL190" s="88">
        <v>7.4</v>
      </c>
      <c r="AM190">
        <v>9.5</v>
      </c>
      <c r="AN190">
        <v>32.6</v>
      </c>
      <c r="AO190" s="88">
        <v>30</v>
      </c>
      <c r="AP190" s="88">
        <v>0.69</v>
      </c>
    </row>
    <row r="191" spans="4:42">
      <c r="D191">
        <v>16</v>
      </c>
      <c r="E191" s="88">
        <v>7.3</v>
      </c>
      <c r="F191">
        <v>9.9</v>
      </c>
      <c r="G191">
        <v>33.3</v>
      </c>
      <c r="H191" s="88">
        <v>30.2</v>
      </c>
      <c r="I191" s="88">
        <v>0.76</v>
      </c>
      <c r="L191">
        <v>16</v>
      </c>
      <c r="M191" s="88">
        <v>7.4</v>
      </c>
      <c r="N191">
        <v>9.5</v>
      </c>
      <c r="O191">
        <v>32.6</v>
      </c>
      <c r="P191" s="88">
        <v>30</v>
      </c>
      <c r="Q191" s="88">
        <v>0.69</v>
      </c>
      <c r="T191">
        <v>16</v>
      </c>
      <c r="U191" s="88">
        <v>8.4</v>
      </c>
      <c r="V191">
        <v>12.2</v>
      </c>
      <c r="W191">
        <v>32.8</v>
      </c>
      <c r="X191" s="88">
        <v>27.1</v>
      </c>
      <c r="Y191" s="88">
        <v>0.97</v>
      </c>
      <c r="AC191">
        <v>16</v>
      </c>
      <c r="AD191" s="88">
        <v>7.3</v>
      </c>
      <c r="AE191">
        <v>9.9</v>
      </c>
      <c r="AF191">
        <v>33.3</v>
      </c>
      <c r="AG191" s="88">
        <v>30.2</v>
      </c>
      <c r="AH191" s="88">
        <v>0.76</v>
      </c>
      <c r="AK191">
        <v>16</v>
      </c>
      <c r="AL191" s="88">
        <v>7.4</v>
      </c>
      <c r="AM191">
        <v>9.5</v>
      </c>
      <c r="AN191">
        <v>32.6</v>
      </c>
      <c r="AO191" s="88">
        <v>30</v>
      </c>
      <c r="AP191" s="88">
        <v>0.69</v>
      </c>
    </row>
    <row r="192" spans="4:42">
      <c r="D192">
        <v>17</v>
      </c>
      <c r="E192" s="88">
        <v>8</v>
      </c>
      <c r="F192">
        <v>10.5</v>
      </c>
      <c r="G192">
        <v>33.7</v>
      </c>
      <c r="H192" s="88">
        <v>30.6</v>
      </c>
      <c r="I192" s="88">
        <v>0.75</v>
      </c>
      <c r="L192">
        <v>17</v>
      </c>
      <c r="M192" s="88">
        <v>7.4</v>
      </c>
      <c r="N192">
        <v>9.5</v>
      </c>
      <c r="O192">
        <v>32.6</v>
      </c>
      <c r="P192" s="88">
        <v>30</v>
      </c>
      <c r="Q192" s="88">
        <v>0.69</v>
      </c>
      <c r="T192">
        <v>17</v>
      </c>
      <c r="U192" s="88">
        <v>8.4</v>
      </c>
      <c r="V192">
        <v>12.2</v>
      </c>
      <c r="W192">
        <v>32.8</v>
      </c>
      <c r="X192" s="88">
        <v>27.1</v>
      </c>
      <c r="Y192" s="88">
        <v>0.97</v>
      </c>
      <c r="AC192">
        <v>17</v>
      </c>
      <c r="AD192" s="88">
        <v>8</v>
      </c>
      <c r="AE192">
        <v>10.5</v>
      </c>
      <c r="AF192">
        <v>33.7</v>
      </c>
      <c r="AG192" s="88">
        <v>30.6</v>
      </c>
      <c r="AH192" s="88">
        <v>0.75</v>
      </c>
      <c r="AK192">
        <v>17</v>
      </c>
      <c r="AL192" s="88">
        <v>7.4</v>
      </c>
      <c r="AM192">
        <v>9.5</v>
      </c>
      <c r="AN192">
        <v>32.6</v>
      </c>
      <c r="AO192" s="88">
        <v>30</v>
      </c>
      <c r="AP192" s="88">
        <v>0.69</v>
      </c>
    </row>
    <row r="193" spans="4:42">
      <c r="D193">
        <v>18</v>
      </c>
      <c r="E193" s="88">
        <v>8</v>
      </c>
      <c r="F193">
        <v>10.5</v>
      </c>
      <c r="G193">
        <v>33.7</v>
      </c>
      <c r="H193" s="88">
        <v>30.6</v>
      </c>
      <c r="I193" s="88">
        <v>0.75</v>
      </c>
      <c r="L193">
        <v>18</v>
      </c>
      <c r="M193" s="88">
        <v>7.4</v>
      </c>
      <c r="N193">
        <v>9.5</v>
      </c>
      <c r="O193">
        <v>32.6</v>
      </c>
      <c r="P193" s="88">
        <v>30</v>
      </c>
      <c r="Q193" s="88">
        <v>0.69</v>
      </c>
      <c r="T193">
        <v>18</v>
      </c>
      <c r="U193" s="88">
        <v>8.4</v>
      </c>
      <c r="V193">
        <v>12.2</v>
      </c>
      <c r="W193">
        <v>32.8</v>
      </c>
      <c r="X193" s="88">
        <v>27.1</v>
      </c>
      <c r="Y193" s="88">
        <v>0.97</v>
      </c>
      <c r="AC193">
        <v>18</v>
      </c>
      <c r="AD193" s="88">
        <v>8</v>
      </c>
      <c r="AE193">
        <v>10.5</v>
      </c>
      <c r="AF193">
        <v>33.7</v>
      </c>
      <c r="AG193" s="88">
        <v>30.6</v>
      </c>
      <c r="AH193" s="88">
        <v>0.75</v>
      </c>
      <c r="AK193">
        <v>18</v>
      </c>
      <c r="AL193" s="88">
        <v>7.4</v>
      </c>
      <c r="AM193">
        <v>9.5</v>
      </c>
      <c r="AN193">
        <v>32.6</v>
      </c>
      <c r="AO193" s="88">
        <v>30</v>
      </c>
      <c r="AP193" s="88">
        <v>0.69</v>
      </c>
    </row>
    <row r="194" spans="4:42">
      <c r="D194">
        <v>19</v>
      </c>
      <c r="E194" s="88">
        <v>8</v>
      </c>
      <c r="F194">
        <v>10.5</v>
      </c>
      <c r="G194">
        <v>33.7</v>
      </c>
      <c r="H194" s="88">
        <v>30.6</v>
      </c>
      <c r="I194" s="88">
        <v>0.75</v>
      </c>
      <c r="L194">
        <v>19</v>
      </c>
      <c r="M194" s="88">
        <v>7.4</v>
      </c>
      <c r="N194">
        <v>9.5</v>
      </c>
      <c r="O194">
        <v>32.6</v>
      </c>
      <c r="P194" s="88">
        <v>30</v>
      </c>
      <c r="Q194" s="88">
        <v>0.69</v>
      </c>
      <c r="T194">
        <v>19</v>
      </c>
      <c r="U194" s="88">
        <v>8.4</v>
      </c>
      <c r="V194">
        <v>12.2</v>
      </c>
      <c r="W194">
        <v>32.8</v>
      </c>
      <c r="X194" s="88">
        <v>27.1</v>
      </c>
      <c r="Y194" s="88">
        <v>0.97</v>
      </c>
      <c r="AC194">
        <v>19</v>
      </c>
      <c r="AD194" s="88">
        <v>8</v>
      </c>
      <c r="AE194">
        <v>10.5</v>
      </c>
      <c r="AF194">
        <v>33.7</v>
      </c>
      <c r="AG194" s="88">
        <v>30.6</v>
      </c>
      <c r="AH194" s="88">
        <v>0.75</v>
      </c>
      <c r="AK194">
        <v>19</v>
      </c>
      <c r="AL194" s="88">
        <v>7.4</v>
      </c>
      <c r="AM194">
        <v>9.5</v>
      </c>
      <c r="AN194">
        <v>32.6</v>
      </c>
      <c r="AO194" s="88">
        <v>30</v>
      </c>
      <c r="AP194" s="88">
        <v>0.69</v>
      </c>
    </row>
    <row r="195" spans="4:42">
      <c r="D195">
        <v>20</v>
      </c>
      <c r="E195" s="88">
        <v>8</v>
      </c>
      <c r="F195">
        <v>10.5</v>
      </c>
      <c r="G195">
        <v>33.7</v>
      </c>
      <c r="H195" s="88">
        <v>30.6</v>
      </c>
      <c r="I195" s="88">
        <v>0.75</v>
      </c>
      <c r="L195">
        <v>20</v>
      </c>
      <c r="M195" s="88">
        <v>7.4</v>
      </c>
      <c r="N195">
        <v>9.5</v>
      </c>
      <c r="O195">
        <v>32.6</v>
      </c>
      <c r="P195" s="88">
        <v>30</v>
      </c>
      <c r="Q195" s="88">
        <v>0.69</v>
      </c>
      <c r="T195">
        <v>20</v>
      </c>
      <c r="U195" s="88">
        <v>8.4</v>
      </c>
      <c r="V195">
        <v>12.2</v>
      </c>
      <c r="W195">
        <v>32.8</v>
      </c>
      <c r="X195" s="88">
        <v>27.1</v>
      </c>
      <c r="Y195" s="88">
        <v>0.97</v>
      </c>
      <c r="AC195">
        <v>20</v>
      </c>
      <c r="AD195" s="88">
        <v>8</v>
      </c>
      <c r="AE195">
        <v>10.5</v>
      </c>
      <c r="AF195">
        <v>33.7</v>
      </c>
      <c r="AG195" s="88">
        <v>30.6</v>
      </c>
      <c r="AH195" s="88">
        <v>0.75</v>
      </c>
      <c r="AK195">
        <v>20</v>
      </c>
      <c r="AL195" s="88">
        <v>7.4</v>
      </c>
      <c r="AM195">
        <v>9.5</v>
      </c>
      <c r="AN195">
        <v>32.6</v>
      </c>
      <c r="AO195" s="88">
        <v>30</v>
      </c>
      <c r="AP195" s="88">
        <v>0.69</v>
      </c>
    </row>
    <row r="196" spans="4:42">
      <c r="D196">
        <v>21</v>
      </c>
      <c r="E196" s="88">
        <v>8</v>
      </c>
      <c r="F196">
        <v>10.5</v>
      </c>
      <c r="G196">
        <v>33.7</v>
      </c>
      <c r="H196" s="88">
        <v>30.6</v>
      </c>
      <c r="I196" s="88">
        <v>0.75</v>
      </c>
      <c r="L196">
        <v>21</v>
      </c>
      <c r="M196" s="88">
        <v>7.4</v>
      </c>
      <c r="N196">
        <v>9.5</v>
      </c>
      <c r="O196">
        <v>32.6</v>
      </c>
      <c r="P196" s="88">
        <v>30</v>
      </c>
      <c r="Q196" s="88">
        <v>0.69</v>
      </c>
      <c r="T196">
        <v>21</v>
      </c>
      <c r="U196" s="88">
        <v>8.4</v>
      </c>
      <c r="V196">
        <v>12.2</v>
      </c>
      <c r="W196">
        <v>32.8</v>
      </c>
      <c r="X196" s="88">
        <v>27.1</v>
      </c>
      <c r="Y196" s="88">
        <v>0.97</v>
      </c>
      <c r="AC196">
        <v>21</v>
      </c>
      <c r="AD196" s="88">
        <v>8</v>
      </c>
      <c r="AE196">
        <v>10.5</v>
      </c>
      <c r="AF196">
        <v>33.7</v>
      </c>
      <c r="AG196" s="88">
        <v>30.6</v>
      </c>
      <c r="AH196" s="88">
        <v>0.75</v>
      </c>
      <c r="AK196">
        <v>21</v>
      </c>
      <c r="AL196" s="88">
        <v>7.4</v>
      </c>
      <c r="AM196">
        <v>9.5</v>
      </c>
      <c r="AN196">
        <v>32.6</v>
      </c>
      <c r="AO196" s="88">
        <v>30</v>
      </c>
      <c r="AP196" s="88">
        <v>0.69</v>
      </c>
    </row>
    <row r="197" spans="4:42">
      <c r="D197">
        <v>22</v>
      </c>
      <c r="E197" s="88">
        <v>8</v>
      </c>
      <c r="F197">
        <v>10.5</v>
      </c>
      <c r="G197">
        <v>33.7</v>
      </c>
      <c r="H197" s="88">
        <v>30.6</v>
      </c>
      <c r="I197" s="88">
        <v>0.75</v>
      </c>
      <c r="L197">
        <v>22</v>
      </c>
      <c r="M197" s="88">
        <v>7.4</v>
      </c>
      <c r="N197">
        <v>9.5</v>
      </c>
      <c r="O197">
        <v>32.6</v>
      </c>
      <c r="P197" s="88">
        <v>30</v>
      </c>
      <c r="Q197" s="88">
        <v>0.69</v>
      </c>
      <c r="T197">
        <v>22</v>
      </c>
      <c r="U197" s="88">
        <v>8.4</v>
      </c>
      <c r="V197">
        <v>12.2</v>
      </c>
      <c r="W197">
        <v>32.8</v>
      </c>
      <c r="X197" s="88">
        <v>27.1</v>
      </c>
      <c r="Y197" s="88">
        <v>0.97</v>
      </c>
      <c r="AC197">
        <v>22</v>
      </c>
      <c r="AD197" s="88">
        <v>8</v>
      </c>
      <c r="AE197">
        <v>10.5</v>
      </c>
      <c r="AF197">
        <v>33.7</v>
      </c>
      <c r="AG197" s="88">
        <v>30.6</v>
      </c>
      <c r="AH197" s="88">
        <v>0.75</v>
      </c>
      <c r="AK197">
        <v>22</v>
      </c>
      <c r="AL197" s="88">
        <v>7.4</v>
      </c>
      <c r="AM197">
        <v>9.5</v>
      </c>
      <c r="AN197">
        <v>32.6</v>
      </c>
      <c r="AO197" s="88">
        <v>30</v>
      </c>
      <c r="AP197" s="88">
        <v>0.69</v>
      </c>
    </row>
    <row r="198" spans="4:42">
      <c r="D198">
        <v>23</v>
      </c>
      <c r="E198" s="88">
        <v>8</v>
      </c>
      <c r="F198">
        <v>10.5</v>
      </c>
      <c r="G198">
        <v>33.7</v>
      </c>
      <c r="H198" s="88">
        <v>30.6</v>
      </c>
      <c r="I198" s="88">
        <v>0.75</v>
      </c>
      <c r="L198">
        <v>23</v>
      </c>
      <c r="M198" s="88">
        <v>7.4</v>
      </c>
      <c r="N198">
        <v>9.5</v>
      </c>
      <c r="O198">
        <v>32.6</v>
      </c>
      <c r="P198" s="88">
        <v>30</v>
      </c>
      <c r="Q198" s="88">
        <v>0.69</v>
      </c>
      <c r="T198">
        <v>23</v>
      </c>
      <c r="U198" s="88">
        <v>8.4</v>
      </c>
      <c r="V198">
        <v>12.2</v>
      </c>
      <c r="W198">
        <v>32.8</v>
      </c>
      <c r="X198" s="88">
        <v>27.1</v>
      </c>
      <c r="Y198" s="88">
        <v>0.97</v>
      </c>
      <c r="AC198">
        <v>23</v>
      </c>
      <c r="AD198" s="88">
        <v>8</v>
      </c>
      <c r="AE198">
        <v>10.5</v>
      </c>
      <c r="AF198">
        <v>33.7</v>
      </c>
      <c r="AG198" s="88">
        <v>30.6</v>
      </c>
      <c r="AH198" s="88">
        <v>0.75</v>
      </c>
      <c r="AK198">
        <v>23</v>
      </c>
      <c r="AL198" s="88">
        <v>7.4</v>
      </c>
      <c r="AM198">
        <v>9.5</v>
      </c>
      <c r="AN198">
        <v>32.6</v>
      </c>
      <c r="AO198" s="88">
        <v>30</v>
      </c>
      <c r="AP198" s="88">
        <v>0.69</v>
      </c>
    </row>
    <row r="200" spans="3:28">
      <c r="C200" t="s">
        <v>80</v>
      </c>
      <c r="E200" s="95" t="s">
        <v>66</v>
      </c>
      <c r="F200" s="96"/>
      <c r="G200" s="96"/>
      <c r="H200" s="96"/>
      <c r="I200" s="96"/>
      <c r="J200" s="96"/>
      <c r="K200" s="99"/>
      <c r="M200" s="95" t="s">
        <v>66</v>
      </c>
      <c r="N200" s="96"/>
      <c r="O200" s="96"/>
      <c r="P200" s="96"/>
      <c r="Q200" s="96"/>
      <c r="R200" s="96"/>
      <c r="U200" s="95" t="s">
        <v>66</v>
      </c>
      <c r="V200" s="96"/>
      <c r="W200" s="96"/>
      <c r="X200" s="96"/>
      <c r="Y200" s="96"/>
      <c r="Z200" s="96"/>
      <c r="AB200" t="s">
        <v>80</v>
      </c>
    </row>
    <row r="201" spans="5:26">
      <c r="E201" s="91" t="s">
        <v>67</v>
      </c>
      <c r="F201" s="91"/>
      <c r="G201" s="91" t="s">
        <v>68</v>
      </c>
      <c r="H201" s="91"/>
      <c r="I201" s="100" t="s">
        <v>69</v>
      </c>
      <c r="J201" s="101" t="s">
        <v>70</v>
      </c>
      <c r="K201" s="102"/>
      <c r="M201" s="91" t="s">
        <v>67</v>
      </c>
      <c r="N201" s="91"/>
      <c r="O201" s="91" t="s">
        <v>68</v>
      </c>
      <c r="P201" s="91"/>
      <c r="Q201" s="100" t="s">
        <v>69</v>
      </c>
      <c r="R201" s="101" t="s">
        <v>70</v>
      </c>
      <c r="U201" s="91" t="s">
        <v>67</v>
      </c>
      <c r="V201" s="91"/>
      <c r="W201" s="91" t="s">
        <v>68</v>
      </c>
      <c r="X201" s="91"/>
      <c r="Y201" s="100" t="s">
        <v>69</v>
      </c>
      <c r="Z201" s="101" t="s">
        <v>70</v>
      </c>
    </row>
    <row r="202" spans="5:26">
      <c r="E202" s="97" t="s">
        <v>71</v>
      </c>
      <c r="F202" s="98" t="s">
        <v>72</v>
      </c>
      <c r="G202" s="98" t="s">
        <v>71</v>
      </c>
      <c r="H202" s="97" t="s">
        <v>72</v>
      </c>
      <c r="I202" s="103"/>
      <c r="J202" s="101"/>
      <c r="K202" s="102"/>
      <c r="M202" s="104" t="s">
        <v>71</v>
      </c>
      <c r="N202" s="98" t="s">
        <v>72</v>
      </c>
      <c r="O202" s="98" t="s">
        <v>71</v>
      </c>
      <c r="P202" s="97" t="s">
        <v>72</v>
      </c>
      <c r="Q202" s="103"/>
      <c r="R202" s="101"/>
      <c r="U202" s="104" t="s">
        <v>71</v>
      </c>
      <c r="V202" s="98" t="s">
        <v>72</v>
      </c>
      <c r="W202" s="98" t="s">
        <v>71</v>
      </c>
      <c r="X202" s="97" t="s">
        <v>72</v>
      </c>
      <c r="Y202" s="103"/>
      <c r="Z202" s="101"/>
    </row>
    <row r="203" spans="4:20">
      <c r="D203">
        <v>0</v>
      </c>
      <c r="L203">
        <v>0</v>
      </c>
      <c r="T203">
        <v>0</v>
      </c>
    </row>
    <row r="204" spans="4:20">
      <c r="D204">
        <v>1</v>
      </c>
      <c r="L204">
        <v>1</v>
      </c>
      <c r="T204">
        <v>1</v>
      </c>
    </row>
    <row r="205" spans="4:20">
      <c r="D205">
        <v>2</v>
      </c>
      <c r="L205">
        <v>2</v>
      </c>
      <c r="T205">
        <v>2</v>
      </c>
    </row>
    <row r="206" spans="4:20">
      <c r="D206">
        <v>3</v>
      </c>
      <c r="L206">
        <v>3</v>
      </c>
      <c r="T206">
        <v>3</v>
      </c>
    </row>
    <row r="207" spans="4:20">
      <c r="D207">
        <v>4</v>
      </c>
      <c r="L207">
        <v>4</v>
      </c>
      <c r="T207">
        <v>4</v>
      </c>
    </row>
    <row r="208" spans="4:20">
      <c r="D208">
        <v>5</v>
      </c>
      <c r="L208">
        <v>5</v>
      </c>
      <c r="T208">
        <v>5</v>
      </c>
    </row>
    <row r="209" spans="4:20">
      <c r="D209">
        <v>6</v>
      </c>
      <c r="L209">
        <v>6</v>
      </c>
      <c r="T209">
        <v>6</v>
      </c>
    </row>
    <row r="210" spans="4:25">
      <c r="D210">
        <v>7</v>
      </c>
      <c r="E210" s="88">
        <v>7.6</v>
      </c>
      <c r="F210">
        <v>9.9</v>
      </c>
      <c r="G210">
        <v>30.6</v>
      </c>
      <c r="H210" s="88">
        <v>29.2</v>
      </c>
      <c r="I210" s="88">
        <v>0.74</v>
      </c>
      <c r="L210">
        <v>7</v>
      </c>
      <c r="M210" s="88">
        <v>8</v>
      </c>
      <c r="N210">
        <v>11.9</v>
      </c>
      <c r="O210">
        <v>31.4</v>
      </c>
      <c r="P210" s="88">
        <v>25.6</v>
      </c>
      <c r="Q210" s="88">
        <v>0.96</v>
      </c>
      <c r="T210">
        <v>7</v>
      </c>
      <c r="U210" s="88">
        <v>7.3</v>
      </c>
      <c r="V210">
        <v>9.6</v>
      </c>
      <c r="W210">
        <v>31.6</v>
      </c>
      <c r="X210" s="88">
        <v>28</v>
      </c>
      <c r="Y210" s="88">
        <v>0.71</v>
      </c>
    </row>
    <row r="211" spans="4:25">
      <c r="D211">
        <v>8</v>
      </c>
      <c r="E211" s="88">
        <v>7.6</v>
      </c>
      <c r="F211">
        <v>9.9</v>
      </c>
      <c r="G211">
        <v>30.6</v>
      </c>
      <c r="H211" s="88">
        <v>29.2</v>
      </c>
      <c r="I211" s="88">
        <v>0.74</v>
      </c>
      <c r="L211">
        <v>8</v>
      </c>
      <c r="M211" s="88">
        <v>8</v>
      </c>
      <c r="N211">
        <v>11.9</v>
      </c>
      <c r="O211">
        <v>31.4</v>
      </c>
      <c r="P211" s="88">
        <v>25.6</v>
      </c>
      <c r="Q211" s="88">
        <v>0.96</v>
      </c>
      <c r="T211">
        <v>8</v>
      </c>
      <c r="U211" s="88">
        <v>7.3</v>
      </c>
      <c r="V211">
        <v>9.6</v>
      </c>
      <c r="W211">
        <v>31.6</v>
      </c>
      <c r="X211" s="88">
        <v>28</v>
      </c>
      <c r="Y211" s="88">
        <v>0.71</v>
      </c>
    </row>
    <row r="212" spans="4:25">
      <c r="D212">
        <v>9</v>
      </c>
      <c r="E212" s="88">
        <v>7.6</v>
      </c>
      <c r="F212">
        <v>9.9</v>
      </c>
      <c r="G212">
        <v>30.6</v>
      </c>
      <c r="H212" s="88">
        <v>29.2</v>
      </c>
      <c r="I212" s="88">
        <v>0.74</v>
      </c>
      <c r="L212">
        <v>9</v>
      </c>
      <c r="M212" s="88">
        <v>8</v>
      </c>
      <c r="N212">
        <v>11.9</v>
      </c>
      <c r="O212">
        <v>31.4</v>
      </c>
      <c r="P212" s="88">
        <v>25.6</v>
      </c>
      <c r="Q212" s="88">
        <v>0.96</v>
      </c>
      <c r="T212">
        <v>9</v>
      </c>
      <c r="U212" s="88">
        <v>7.3</v>
      </c>
      <c r="V212">
        <v>9.6</v>
      </c>
      <c r="W212">
        <v>31.6</v>
      </c>
      <c r="X212" s="88">
        <v>28</v>
      </c>
      <c r="Y212" s="88">
        <v>0.71</v>
      </c>
    </row>
    <row r="213" spans="4:25">
      <c r="D213">
        <v>10</v>
      </c>
      <c r="E213" s="88">
        <v>7.6</v>
      </c>
      <c r="F213">
        <v>9.9</v>
      </c>
      <c r="G213">
        <v>30.6</v>
      </c>
      <c r="H213" s="88">
        <v>29.2</v>
      </c>
      <c r="I213" s="88">
        <v>0.74</v>
      </c>
      <c r="L213">
        <v>10</v>
      </c>
      <c r="M213" s="88">
        <v>8</v>
      </c>
      <c r="N213">
        <v>11.9</v>
      </c>
      <c r="O213">
        <v>31.4</v>
      </c>
      <c r="P213" s="88">
        <v>25.6</v>
      </c>
      <c r="Q213" s="88">
        <v>0.96</v>
      </c>
      <c r="T213">
        <v>10</v>
      </c>
      <c r="U213" s="88">
        <v>7.3</v>
      </c>
      <c r="V213">
        <v>9.6</v>
      </c>
      <c r="W213">
        <v>31.6</v>
      </c>
      <c r="X213" s="88">
        <v>28</v>
      </c>
      <c r="Y213" s="88">
        <v>0.71</v>
      </c>
    </row>
    <row r="214" spans="4:25">
      <c r="D214">
        <v>11</v>
      </c>
      <c r="E214" s="88">
        <v>9.9</v>
      </c>
      <c r="F214">
        <v>12.8</v>
      </c>
      <c r="G214">
        <v>33.2</v>
      </c>
      <c r="H214" s="88">
        <v>28.8</v>
      </c>
      <c r="I214" s="88">
        <v>0.81</v>
      </c>
      <c r="L214">
        <v>11</v>
      </c>
      <c r="M214" s="88">
        <v>8</v>
      </c>
      <c r="N214">
        <v>11.9</v>
      </c>
      <c r="O214">
        <v>31.4</v>
      </c>
      <c r="P214" s="88">
        <v>25.6</v>
      </c>
      <c r="Q214" s="88">
        <v>0.96</v>
      </c>
      <c r="T214">
        <v>11</v>
      </c>
      <c r="U214" s="88">
        <v>7.6</v>
      </c>
      <c r="V214">
        <v>11.6</v>
      </c>
      <c r="W214">
        <v>31.8</v>
      </c>
      <c r="X214" s="88">
        <v>26.1</v>
      </c>
      <c r="Y214" s="88">
        <v>0.96</v>
      </c>
    </row>
    <row r="215" spans="4:25">
      <c r="D215">
        <v>12</v>
      </c>
      <c r="E215" s="88">
        <v>9.9</v>
      </c>
      <c r="F215">
        <v>12.8</v>
      </c>
      <c r="G215">
        <v>33.2</v>
      </c>
      <c r="H215" s="88">
        <v>28.8</v>
      </c>
      <c r="I215" s="88">
        <v>0.81</v>
      </c>
      <c r="L215">
        <v>12</v>
      </c>
      <c r="M215" s="88">
        <v>8</v>
      </c>
      <c r="N215">
        <v>11.9</v>
      </c>
      <c r="O215">
        <v>31.4</v>
      </c>
      <c r="P215" s="88">
        <v>25.6</v>
      </c>
      <c r="Q215" s="88">
        <v>0.96</v>
      </c>
      <c r="T215">
        <v>12</v>
      </c>
      <c r="U215" s="88">
        <v>7.6</v>
      </c>
      <c r="V215">
        <v>11.6</v>
      </c>
      <c r="W215">
        <v>31.8</v>
      </c>
      <c r="X215" s="88">
        <v>26.1</v>
      </c>
      <c r="Y215" s="88">
        <v>0.96</v>
      </c>
    </row>
    <row r="216" spans="4:25">
      <c r="D216">
        <v>13</v>
      </c>
      <c r="E216" s="88">
        <v>9.9</v>
      </c>
      <c r="F216">
        <v>12.8</v>
      </c>
      <c r="G216">
        <v>33.2</v>
      </c>
      <c r="H216" s="88">
        <v>28.8</v>
      </c>
      <c r="I216" s="88">
        <v>0.81</v>
      </c>
      <c r="L216">
        <v>13</v>
      </c>
      <c r="M216" s="88">
        <v>8</v>
      </c>
      <c r="N216">
        <v>11.9</v>
      </c>
      <c r="O216">
        <v>31.4</v>
      </c>
      <c r="P216" s="88">
        <v>25.6</v>
      </c>
      <c r="Q216" s="88">
        <v>0.96</v>
      </c>
      <c r="T216">
        <v>13</v>
      </c>
      <c r="U216" s="88">
        <v>7.6</v>
      </c>
      <c r="V216">
        <v>11.6</v>
      </c>
      <c r="W216">
        <v>31.8</v>
      </c>
      <c r="X216" s="88">
        <v>26.1</v>
      </c>
      <c r="Y216" s="88">
        <v>0.96</v>
      </c>
    </row>
    <row r="217" spans="4:25">
      <c r="D217">
        <v>14</v>
      </c>
      <c r="E217" s="88">
        <v>9.9</v>
      </c>
      <c r="F217">
        <v>12.8</v>
      </c>
      <c r="G217">
        <v>33.2</v>
      </c>
      <c r="H217" s="88">
        <v>28.8</v>
      </c>
      <c r="I217" s="88">
        <v>0.81</v>
      </c>
      <c r="L217">
        <v>14</v>
      </c>
      <c r="M217" s="88">
        <v>8</v>
      </c>
      <c r="N217">
        <v>11.9</v>
      </c>
      <c r="O217">
        <v>31.4</v>
      </c>
      <c r="P217" s="88">
        <v>25.6</v>
      </c>
      <c r="Q217" s="88">
        <v>0.96</v>
      </c>
      <c r="T217">
        <v>14</v>
      </c>
      <c r="U217" s="88">
        <v>7.6</v>
      </c>
      <c r="V217">
        <v>11.6</v>
      </c>
      <c r="W217">
        <v>31.8</v>
      </c>
      <c r="X217" s="88">
        <v>26.1</v>
      </c>
      <c r="Y217" s="88">
        <v>0.96</v>
      </c>
    </row>
    <row r="218" spans="4:25">
      <c r="D218">
        <v>15</v>
      </c>
      <c r="E218" s="88">
        <v>9.9</v>
      </c>
      <c r="F218">
        <v>12.8</v>
      </c>
      <c r="G218">
        <v>33.2</v>
      </c>
      <c r="H218" s="88">
        <v>28.8</v>
      </c>
      <c r="I218" s="88">
        <v>0.81</v>
      </c>
      <c r="L218">
        <v>15</v>
      </c>
      <c r="M218" s="88">
        <v>8</v>
      </c>
      <c r="N218">
        <v>11.9</v>
      </c>
      <c r="O218">
        <v>31.4</v>
      </c>
      <c r="P218" s="88">
        <v>25.6</v>
      </c>
      <c r="Q218" s="88">
        <v>0.96</v>
      </c>
      <c r="T218">
        <v>15</v>
      </c>
      <c r="U218" s="88">
        <v>7.6</v>
      </c>
      <c r="V218">
        <v>11.6</v>
      </c>
      <c r="W218">
        <v>31.8</v>
      </c>
      <c r="X218" s="88">
        <v>26.1</v>
      </c>
      <c r="Y218" s="88">
        <v>0.96</v>
      </c>
    </row>
    <row r="219" spans="4:25">
      <c r="D219">
        <v>16</v>
      </c>
      <c r="E219" s="88">
        <v>9.9</v>
      </c>
      <c r="F219">
        <v>12.8</v>
      </c>
      <c r="G219">
        <v>33.2</v>
      </c>
      <c r="H219" s="88">
        <v>28.8</v>
      </c>
      <c r="I219" s="88">
        <v>0.81</v>
      </c>
      <c r="L219">
        <v>16</v>
      </c>
      <c r="M219" s="88">
        <v>8</v>
      </c>
      <c r="N219">
        <v>11.9</v>
      </c>
      <c r="O219">
        <v>31.4</v>
      </c>
      <c r="P219" s="88">
        <v>25.6</v>
      </c>
      <c r="Q219" s="88">
        <v>0.96</v>
      </c>
      <c r="T219">
        <v>16</v>
      </c>
      <c r="U219" s="88">
        <v>7.6</v>
      </c>
      <c r="V219">
        <v>11.6</v>
      </c>
      <c r="W219">
        <v>31.8</v>
      </c>
      <c r="X219" s="88">
        <v>26.1</v>
      </c>
      <c r="Y219" s="88">
        <v>0.96</v>
      </c>
    </row>
    <row r="220" spans="4:25">
      <c r="D220">
        <v>17</v>
      </c>
      <c r="E220" s="88">
        <v>9.9</v>
      </c>
      <c r="F220">
        <v>12.8</v>
      </c>
      <c r="G220">
        <v>33.2</v>
      </c>
      <c r="H220" s="88">
        <v>28.8</v>
      </c>
      <c r="I220" s="88">
        <v>0.81</v>
      </c>
      <c r="L220">
        <v>17</v>
      </c>
      <c r="M220" s="88">
        <v>8</v>
      </c>
      <c r="N220">
        <v>11.9</v>
      </c>
      <c r="O220">
        <v>31.4</v>
      </c>
      <c r="P220" s="88">
        <v>25.6</v>
      </c>
      <c r="Q220" s="88">
        <v>0.96</v>
      </c>
      <c r="T220">
        <v>17</v>
      </c>
      <c r="U220" s="88">
        <v>7.6</v>
      </c>
      <c r="V220">
        <v>11.6</v>
      </c>
      <c r="W220">
        <v>31.8</v>
      </c>
      <c r="X220" s="88">
        <v>26.1</v>
      </c>
      <c r="Y220" s="88">
        <v>0.96</v>
      </c>
    </row>
    <row r="221" spans="4:25">
      <c r="D221">
        <v>18</v>
      </c>
      <c r="E221" s="88">
        <v>9.9</v>
      </c>
      <c r="F221">
        <v>12.8</v>
      </c>
      <c r="G221">
        <v>33.2</v>
      </c>
      <c r="H221" s="88">
        <v>28.8</v>
      </c>
      <c r="I221" s="88">
        <v>0.81</v>
      </c>
      <c r="L221">
        <v>18</v>
      </c>
      <c r="M221" s="88">
        <v>8</v>
      </c>
      <c r="N221">
        <v>11.9</v>
      </c>
      <c r="O221">
        <v>31.4</v>
      </c>
      <c r="P221" s="88">
        <v>25.6</v>
      </c>
      <c r="Q221" s="88">
        <v>0.96</v>
      </c>
      <c r="T221">
        <v>18</v>
      </c>
      <c r="U221" s="88">
        <v>7.6</v>
      </c>
      <c r="V221">
        <v>11.6</v>
      </c>
      <c r="W221">
        <v>31.8</v>
      </c>
      <c r="X221" s="88">
        <v>26.1</v>
      </c>
      <c r="Y221" s="88">
        <v>0.96</v>
      </c>
    </row>
    <row r="222" spans="4:25">
      <c r="D222">
        <v>19</v>
      </c>
      <c r="E222" s="88">
        <v>9.9</v>
      </c>
      <c r="F222">
        <v>12.8</v>
      </c>
      <c r="G222">
        <v>33.2</v>
      </c>
      <c r="H222" s="88">
        <v>28.8</v>
      </c>
      <c r="I222" s="88">
        <v>0.81</v>
      </c>
      <c r="L222">
        <v>19</v>
      </c>
      <c r="M222" s="88">
        <v>8</v>
      </c>
      <c r="N222">
        <v>11.9</v>
      </c>
      <c r="O222">
        <v>31.4</v>
      </c>
      <c r="P222" s="88">
        <v>25.6</v>
      </c>
      <c r="Q222" s="88">
        <v>0.96</v>
      </c>
      <c r="T222">
        <v>19</v>
      </c>
      <c r="U222" s="88">
        <v>7.6</v>
      </c>
      <c r="V222">
        <v>11.6</v>
      </c>
      <c r="W222">
        <v>31.8</v>
      </c>
      <c r="X222" s="88">
        <v>26.1</v>
      </c>
      <c r="Y222" s="88">
        <v>0.96</v>
      </c>
    </row>
    <row r="223" spans="4:25">
      <c r="D223">
        <v>20</v>
      </c>
      <c r="E223" s="88">
        <v>9.9</v>
      </c>
      <c r="F223">
        <v>12.8</v>
      </c>
      <c r="G223">
        <v>33.2</v>
      </c>
      <c r="H223" s="88">
        <v>28.8</v>
      </c>
      <c r="I223" s="88">
        <v>0.81</v>
      </c>
      <c r="L223">
        <v>20</v>
      </c>
      <c r="M223" s="88">
        <v>8</v>
      </c>
      <c r="N223">
        <v>11.9</v>
      </c>
      <c r="O223">
        <v>31.4</v>
      </c>
      <c r="P223" s="88">
        <v>25.6</v>
      </c>
      <c r="Q223" s="88">
        <v>0.96</v>
      </c>
      <c r="T223">
        <v>20</v>
      </c>
      <c r="U223" s="88">
        <v>7.6</v>
      </c>
      <c r="V223">
        <v>11.6</v>
      </c>
      <c r="W223">
        <v>31.8</v>
      </c>
      <c r="X223" s="88">
        <v>26.1</v>
      </c>
      <c r="Y223" s="88">
        <v>0.96</v>
      </c>
    </row>
    <row r="224" spans="4:25">
      <c r="D224">
        <v>21</v>
      </c>
      <c r="E224" s="88">
        <v>9.9</v>
      </c>
      <c r="F224">
        <v>12.8</v>
      </c>
      <c r="G224">
        <v>33.2</v>
      </c>
      <c r="H224" s="88">
        <v>28.8</v>
      </c>
      <c r="I224" s="88">
        <v>0.81</v>
      </c>
      <c r="L224">
        <v>21</v>
      </c>
      <c r="M224" s="88">
        <v>8</v>
      </c>
      <c r="N224">
        <v>11.9</v>
      </c>
      <c r="O224">
        <v>31.4</v>
      </c>
      <c r="P224" s="88">
        <v>25.6</v>
      </c>
      <c r="Q224" s="88">
        <v>0.96</v>
      </c>
      <c r="T224">
        <v>21</v>
      </c>
      <c r="U224" s="88">
        <v>7.6</v>
      </c>
      <c r="V224">
        <v>11.6</v>
      </c>
      <c r="W224">
        <v>31.8</v>
      </c>
      <c r="X224" s="88">
        <v>26.1</v>
      </c>
      <c r="Y224" s="88">
        <v>0.96</v>
      </c>
    </row>
    <row r="225" spans="4:25">
      <c r="D225">
        <v>22</v>
      </c>
      <c r="E225" s="88">
        <v>9.9</v>
      </c>
      <c r="F225">
        <v>12.8</v>
      </c>
      <c r="G225">
        <v>33.2</v>
      </c>
      <c r="H225" s="88">
        <v>28.8</v>
      </c>
      <c r="I225" s="88">
        <v>0.81</v>
      </c>
      <c r="L225">
        <v>22</v>
      </c>
      <c r="M225" s="88">
        <v>8</v>
      </c>
      <c r="N225">
        <v>11.9</v>
      </c>
      <c r="O225">
        <v>31.4</v>
      </c>
      <c r="P225" s="88">
        <v>25.6</v>
      </c>
      <c r="Q225" s="88">
        <v>0.96</v>
      </c>
      <c r="T225">
        <v>22</v>
      </c>
      <c r="U225" s="88">
        <v>7.6</v>
      </c>
      <c r="V225">
        <v>11.6</v>
      </c>
      <c r="W225">
        <v>31.8</v>
      </c>
      <c r="X225" s="88">
        <v>26.1</v>
      </c>
      <c r="Y225" s="88">
        <v>0.96</v>
      </c>
    </row>
    <row r="226" spans="4:25">
      <c r="D226">
        <v>23</v>
      </c>
      <c r="E226" s="88">
        <v>9.9</v>
      </c>
      <c r="F226">
        <v>12.8</v>
      </c>
      <c r="G226">
        <v>33.2</v>
      </c>
      <c r="H226" s="88">
        <v>28.8</v>
      </c>
      <c r="I226" s="88">
        <v>0.81</v>
      </c>
      <c r="L226">
        <v>23</v>
      </c>
      <c r="M226" s="88">
        <v>8</v>
      </c>
      <c r="N226">
        <v>11.9</v>
      </c>
      <c r="O226">
        <v>31.4</v>
      </c>
      <c r="P226" s="88">
        <v>25.6</v>
      </c>
      <c r="Q226" s="88">
        <v>0.96</v>
      </c>
      <c r="T226">
        <v>23</v>
      </c>
      <c r="U226" s="88">
        <v>7.6</v>
      </c>
      <c r="V226">
        <v>11.6</v>
      </c>
      <c r="W226">
        <v>31.8</v>
      </c>
      <c r="X226" s="88">
        <v>26.1</v>
      </c>
      <c r="Y226" s="88">
        <v>0.96</v>
      </c>
    </row>
    <row r="228" spans="3:28">
      <c r="C228" t="s">
        <v>81</v>
      </c>
      <c r="E228" s="95" t="s">
        <v>66</v>
      </c>
      <c r="F228" s="96"/>
      <c r="G228" s="96"/>
      <c r="H228" s="96"/>
      <c r="I228" s="96"/>
      <c r="J228" s="96"/>
      <c r="K228" s="99"/>
      <c r="M228" s="95" t="s">
        <v>66</v>
      </c>
      <c r="N228" s="96"/>
      <c r="O228" s="96"/>
      <c r="P228" s="96"/>
      <c r="Q228" s="96"/>
      <c r="R228" s="96"/>
      <c r="AB228" t="s">
        <v>81</v>
      </c>
    </row>
    <row r="229" spans="5:18">
      <c r="E229" s="91" t="s">
        <v>67</v>
      </c>
      <c r="F229" s="91"/>
      <c r="G229" s="91" t="s">
        <v>68</v>
      </c>
      <c r="H229" s="91"/>
      <c r="I229" s="100" t="s">
        <v>69</v>
      </c>
      <c r="J229" s="101" t="s">
        <v>70</v>
      </c>
      <c r="K229" s="102"/>
      <c r="M229" s="91" t="s">
        <v>67</v>
      </c>
      <c r="N229" s="91"/>
      <c r="O229" s="91" t="s">
        <v>68</v>
      </c>
      <c r="P229" s="91"/>
      <c r="Q229" s="100" t="s">
        <v>69</v>
      </c>
      <c r="R229" s="101" t="s">
        <v>70</v>
      </c>
    </row>
    <row r="230" spans="5:18">
      <c r="E230" s="97" t="s">
        <v>71</v>
      </c>
      <c r="F230" s="98" t="s">
        <v>72</v>
      </c>
      <c r="G230" s="98" t="s">
        <v>71</v>
      </c>
      <c r="H230" s="97" t="s">
        <v>72</v>
      </c>
      <c r="I230" s="103"/>
      <c r="J230" s="101"/>
      <c r="K230" s="102"/>
      <c r="M230" s="104" t="s">
        <v>71</v>
      </c>
      <c r="N230" s="98" t="s">
        <v>72</v>
      </c>
      <c r="O230" s="98" t="s">
        <v>71</v>
      </c>
      <c r="P230" s="97" t="s">
        <v>72</v>
      </c>
      <c r="Q230" s="103"/>
      <c r="R230" s="101"/>
    </row>
    <row r="231" spans="4:12">
      <c r="D231">
        <v>0</v>
      </c>
      <c r="L231">
        <v>0</v>
      </c>
    </row>
    <row r="232" spans="4:12">
      <c r="D232">
        <v>1</v>
      </c>
      <c r="L232">
        <v>1</v>
      </c>
    </row>
    <row r="233" spans="4:12">
      <c r="D233">
        <v>2</v>
      </c>
      <c r="L233">
        <v>2</v>
      </c>
    </row>
    <row r="234" spans="4:12">
      <c r="D234">
        <v>3</v>
      </c>
      <c r="L234">
        <v>3</v>
      </c>
    </row>
    <row r="235" spans="4:12">
      <c r="D235">
        <v>4</v>
      </c>
      <c r="L235">
        <v>4</v>
      </c>
    </row>
    <row r="236" spans="4:12">
      <c r="D236">
        <v>5</v>
      </c>
      <c r="L236">
        <v>5</v>
      </c>
    </row>
    <row r="237" spans="4:12">
      <c r="D237">
        <v>6</v>
      </c>
      <c r="L237">
        <v>6</v>
      </c>
    </row>
    <row r="238" spans="4:17">
      <c r="D238">
        <v>7</v>
      </c>
      <c r="E238" s="88">
        <v>8</v>
      </c>
      <c r="F238">
        <v>12</v>
      </c>
      <c r="G238">
        <v>30.9</v>
      </c>
      <c r="H238" s="88">
        <v>25.1</v>
      </c>
      <c r="I238" s="88">
        <v>0.96</v>
      </c>
      <c r="L238">
        <v>7</v>
      </c>
      <c r="M238" s="88">
        <v>7.7</v>
      </c>
      <c r="N238">
        <v>10.1</v>
      </c>
      <c r="O238">
        <v>28.4</v>
      </c>
      <c r="P238" s="88">
        <v>25</v>
      </c>
      <c r="Q238" s="88">
        <v>0.65</v>
      </c>
    </row>
    <row r="239" spans="4:17">
      <c r="D239">
        <v>8</v>
      </c>
      <c r="E239" s="88">
        <v>8</v>
      </c>
      <c r="F239">
        <v>12</v>
      </c>
      <c r="G239">
        <v>30.9</v>
      </c>
      <c r="H239" s="88">
        <v>25.1</v>
      </c>
      <c r="I239" s="88">
        <v>0.96</v>
      </c>
      <c r="L239">
        <v>8</v>
      </c>
      <c r="M239" s="88">
        <v>7.7</v>
      </c>
      <c r="N239">
        <v>10.1</v>
      </c>
      <c r="O239">
        <v>28.4</v>
      </c>
      <c r="P239" s="88">
        <v>25</v>
      </c>
      <c r="Q239" s="88">
        <v>0.65</v>
      </c>
    </row>
    <row r="240" spans="4:17">
      <c r="D240">
        <v>9</v>
      </c>
      <c r="E240" s="88">
        <v>8</v>
      </c>
      <c r="F240">
        <v>12</v>
      </c>
      <c r="G240">
        <v>30.9</v>
      </c>
      <c r="H240" s="88">
        <v>25.1</v>
      </c>
      <c r="I240" s="88">
        <v>0.96</v>
      </c>
      <c r="L240">
        <v>9</v>
      </c>
      <c r="M240" s="88">
        <v>7.7</v>
      </c>
      <c r="N240">
        <v>10.1</v>
      </c>
      <c r="O240">
        <v>28.4</v>
      </c>
      <c r="P240" s="88">
        <v>25</v>
      </c>
      <c r="Q240" s="88">
        <v>0.65</v>
      </c>
    </row>
    <row r="241" spans="4:17">
      <c r="D241">
        <v>10</v>
      </c>
      <c r="E241" s="88">
        <v>8</v>
      </c>
      <c r="F241">
        <v>12</v>
      </c>
      <c r="G241">
        <v>30.9</v>
      </c>
      <c r="H241" s="88">
        <v>25.1</v>
      </c>
      <c r="I241" s="88">
        <v>0.96</v>
      </c>
      <c r="L241">
        <v>10</v>
      </c>
      <c r="M241" s="88">
        <v>7.7</v>
      </c>
      <c r="N241">
        <v>10.1</v>
      </c>
      <c r="O241">
        <v>28.4</v>
      </c>
      <c r="P241" s="88">
        <v>25</v>
      </c>
      <c r="Q241" s="88">
        <v>0.65</v>
      </c>
    </row>
    <row r="242" spans="4:17">
      <c r="D242">
        <v>11</v>
      </c>
      <c r="E242" s="88">
        <v>7.5</v>
      </c>
      <c r="F242">
        <v>10.5</v>
      </c>
      <c r="G242">
        <v>29.3</v>
      </c>
      <c r="H242" s="88">
        <v>25</v>
      </c>
      <c r="I242" s="88">
        <v>0.75</v>
      </c>
      <c r="L242">
        <v>11</v>
      </c>
      <c r="M242" s="88">
        <v>7.7</v>
      </c>
      <c r="N242">
        <v>10.1</v>
      </c>
      <c r="O242">
        <v>28.4</v>
      </c>
      <c r="P242" s="88">
        <v>25</v>
      </c>
      <c r="Q242" s="88">
        <v>0.65</v>
      </c>
    </row>
    <row r="243" spans="4:17">
      <c r="D243">
        <v>12</v>
      </c>
      <c r="E243" s="88">
        <v>7.5</v>
      </c>
      <c r="F243">
        <v>10.5</v>
      </c>
      <c r="G243">
        <v>29.3</v>
      </c>
      <c r="H243" s="88">
        <v>25</v>
      </c>
      <c r="I243" s="88">
        <v>0.75</v>
      </c>
      <c r="L243">
        <v>12</v>
      </c>
      <c r="M243" s="88">
        <v>7.7</v>
      </c>
      <c r="N243">
        <v>10.1</v>
      </c>
      <c r="O243">
        <v>28.4</v>
      </c>
      <c r="P243" s="88">
        <v>25</v>
      </c>
      <c r="Q243" s="88">
        <v>0.65</v>
      </c>
    </row>
    <row r="244" spans="4:17">
      <c r="D244">
        <v>13</v>
      </c>
      <c r="E244" s="88">
        <v>7.5</v>
      </c>
      <c r="F244">
        <v>10.5</v>
      </c>
      <c r="G244">
        <v>29.3</v>
      </c>
      <c r="H244" s="88">
        <v>25</v>
      </c>
      <c r="I244" s="88">
        <v>0.75</v>
      </c>
      <c r="L244">
        <v>13</v>
      </c>
      <c r="M244" s="88">
        <v>7.7</v>
      </c>
      <c r="N244">
        <v>10.1</v>
      </c>
      <c r="O244">
        <v>28.4</v>
      </c>
      <c r="P244" s="88">
        <v>25</v>
      </c>
      <c r="Q244" s="88">
        <v>0.65</v>
      </c>
    </row>
    <row r="245" spans="4:17">
      <c r="D245">
        <v>14</v>
      </c>
      <c r="E245" s="88">
        <v>7.5</v>
      </c>
      <c r="F245">
        <v>10.5</v>
      </c>
      <c r="G245">
        <v>29.3</v>
      </c>
      <c r="H245" s="88">
        <v>25</v>
      </c>
      <c r="I245" s="88">
        <v>0.75</v>
      </c>
      <c r="L245">
        <v>14</v>
      </c>
      <c r="M245" s="88">
        <v>7.7</v>
      </c>
      <c r="N245">
        <v>10.1</v>
      </c>
      <c r="O245">
        <v>28.4</v>
      </c>
      <c r="P245" s="88">
        <v>25</v>
      </c>
      <c r="Q245" s="88">
        <v>0.65</v>
      </c>
    </row>
    <row r="246" spans="4:17">
      <c r="D246">
        <v>15</v>
      </c>
      <c r="E246" s="88">
        <v>7.5</v>
      </c>
      <c r="F246">
        <v>10.5</v>
      </c>
      <c r="G246">
        <v>29.3</v>
      </c>
      <c r="H246" s="88">
        <v>25</v>
      </c>
      <c r="I246" s="88">
        <v>0.75</v>
      </c>
      <c r="L246">
        <v>15</v>
      </c>
      <c r="M246" s="88">
        <v>7.7</v>
      </c>
      <c r="N246">
        <v>10.1</v>
      </c>
      <c r="O246">
        <v>28.4</v>
      </c>
      <c r="P246" s="88">
        <v>25</v>
      </c>
      <c r="Q246" s="88">
        <v>0.65</v>
      </c>
    </row>
    <row r="247" spans="4:17">
      <c r="D247">
        <v>16</v>
      </c>
      <c r="E247" s="88">
        <v>7.5</v>
      </c>
      <c r="F247">
        <v>10.5</v>
      </c>
      <c r="G247">
        <v>29.3</v>
      </c>
      <c r="H247" s="88">
        <v>25</v>
      </c>
      <c r="I247" s="88">
        <v>0.75</v>
      </c>
      <c r="L247">
        <v>16</v>
      </c>
      <c r="M247" s="88">
        <v>7.7</v>
      </c>
      <c r="N247">
        <v>10.1</v>
      </c>
      <c r="O247">
        <v>28.4</v>
      </c>
      <c r="P247" s="88">
        <v>25</v>
      </c>
      <c r="Q247" s="88">
        <v>0.65</v>
      </c>
    </row>
    <row r="248" spans="4:17">
      <c r="D248">
        <v>17</v>
      </c>
      <c r="E248" s="88">
        <v>7.5</v>
      </c>
      <c r="F248">
        <v>10.5</v>
      </c>
      <c r="G248">
        <v>29.3</v>
      </c>
      <c r="H248" s="88">
        <v>25</v>
      </c>
      <c r="I248" s="88">
        <v>0.75</v>
      </c>
      <c r="L248">
        <v>17</v>
      </c>
      <c r="M248" s="88">
        <v>7.7</v>
      </c>
      <c r="N248">
        <v>10.1</v>
      </c>
      <c r="O248">
        <v>28.4</v>
      </c>
      <c r="P248" s="88">
        <v>25</v>
      </c>
      <c r="Q248" s="88">
        <v>0.65</v>
      </c>
    </row>
    <row r="249" spans="4:17">
      <c r="D249">
        <v>18</v>
      </c>
      <c r="E249" s="88">
        <v>7.5</v>
      </c>
      <c r="F249">
        <v>10.5</v>
      </c>
      <c r="G249">
        <v>29.3</v>
      </c>
      <c r="H249" s="88">
        <v>25</v>
      </c>
      <c r="I249" s="88">
        <v>0.75</v>
      </c>
      <c r="L249">
        <v>18</v>
      </c>
      <c r="M249" s="88">
        <v>7.7</v>
      </c>
      <c r="N249">
        <v>10.1</v>
      </c>
      <c r="O249">
        <v>28.4</v>
      </c>
      <c r="P249" s="88">
        <v>25</v>
      </c>
      <c r="Q249" s="88">
        <v>0.65</v>
      </c>
    </row>
    <row r="250" spans="4:17">
      <c r="D250">
        <v>19</v>
      </c>
      <c r="E250" s="88">
        <v>7.5</v>
      </c>
      <c r="F250">
        <v>10.5</v>
      </c>
      <c r="G250">
        <v>29.3</v>
      </c>
      <c r="H250" s="88">
        <v>25</v>
      </c>
      <c r="I250" s="88">
        <v>0.75</v>
      </c>
      <c r="L250">
        <v>19</v>
      </c>
      <c r="M250" s="88">
        <v>7.7</v>
      </c>
      <c r="N250">
        <v>10.1</v>
      </c>
      <c r="O250">
        <v>28.4</v>
      </c>
      <c r="P250" s="88">
        <v>25</v>
      </c>
      <c r="Q250" s="88">
        <v>0.65</v>
      </c>
    </row>
    <row r="251" spans="4:17">
      <c r="D251">
        <v>20</v>
      </c>
      <c r="E251" s="88">
        <v>7.5</v>
      </c>
      <c r="F251">
        <v>10.5</v>
      </c>
      <c r="G251">
        <v>29.3</v>
      </c>
      <c r="H251" s="88">
        <v>25</v>
      </c>
      <c r="I251" s="88">
        <v>0.75</v>
      </c>
      <c r="L251">
        <v>20</v>
      </c>
      <c r="M251" s="88">
        <v>7.7</v>
      </c>
      <c r="N251">
        <v>10.1</v>
      </c>
      <c r="O251">
        <v>28.4</v>
      </c>
      <c r="P251" s="88">
        <v>25</v>
      </c>
      <c r="Q251" s="88">
        <v>0.65</v>
      </c>
    </row>
    <row r="252" spans="4:17">
      <c r="D252">
        <v>21</v>
      </c>
      <c r="E252" s="88">
        <v>7.5</v>
      </c>
      <c r="F252">
        <v>10.5</v>
      </c>
      <c r="G252">
        <v>29.3</v>
      </c>
      <c r="H252" s="88">
        <v>25</v>
      </c>
      <c r="I252" s="88">
        <v>0.75</v>
      </c>
      <c r="L252">
        <v>21</v>
      </c>
      <c r="M252" s="88">
        <v>7.7</v>
      </c>
      <c r="N252">
        <v>10.1</v>
      </c>
      <c r="O252">
        <v>28.4</v>
      </c>
      <c r="P252" s="88">
        <v>25</v>
      </c>
      <c r="Q252" s="88">
        <v>0.65</v>
      </c>
    </row>
    <row r="253" spans="4:17">
      <c r="D253">
        <v>22</v>
      </c>
      <c r="E253" s="88">
        <v>7.5</v>
      </c>
      <c r="F253">
        <v>10.5</v>
      </c>
      <c r="G253">
        <v>29.3</v>
      </c>
      <c r="H253" s="88">
        <v>25</v>
      </c>
      <c r="I253" s="88">
        <v>0.75</v>
      </c>
      <c r="L253">
        <v>22</v>
      </c>
      <c r="M253" s="88">
        <v>7.7</v>
      </c>
      <c r="N253">
        <v>10.1</v>
      </c>
      <c r="O253">
        <v>28.4</v>
      </c>
      <c r="P253" s="88">
        <v>25</v>
      </c>
      <c r="Q253" s="88">
        <v>0.65</v>
      </c>
    </row>
    <row r="254" spans="4:17">
      <c r="D254">
        <v>23</v>
      </c>
      <c r="E254" s="88">
        <v>7.5</v>
      </c>
      <c r="F254">
        <v>10.5</v>
      </c>
      <c r="G254">
        <v>29.3</v>
      </c>
      <c r="H254" s="88">
        <v>25</v>
      </c>
      <c r="I254" s="88">
        <v>0.75</v>
      </c>
      <c r="L254">
        <v>23</v>
      </c>
      <c r="M254" s="88">
        <v>7.7</v>
      </c>
      <c r="N254">
        <v>10.1</v>
      </c>
      <c r="O254">
        <v>28.4</v>
      </c>
      <c r="P254" s="88">
        <v>25</v>
      </c>
      <c r="Q254" s="88">
        <v>0.65</v>
      </c>
    </row>
    <row r="256" spans="3:28">
      <c r="C256" t="s">
        <v>82</v>
      </c>
      <c r="AB256" t="s">
        <v>82</v>
      </c>
    </row>
  </sheetData>
  <mergeCells count="150">
    <mergeCell ref="E4:J4"/>
    <mergeCell ref="E5:F5"/>
    <mergeCell ref="G5:H5"/>
    <mergeCell ref="E32:J32"/>
    <mergeCell ref="M32:R32"/>
    <mergeCell ref="E33:F33"/>
    <mergeCell ref="G33:H33"/>
    <mergeCell ref="M33:N33"/>
    <mergeCell ref="O33:P33"/>
    <mergeCell ref="E60:J60"/>
    <mergeCell ref="M60:R60"/>
    <mergeCell ref="E61:F61"/>
    <mergeCell ref="G61:H61"/>
    <mergeCell ref="M61:N61"/>
    <mergeCell ref="O61:P61"/>
    <mergeCell ref="E88:J88"/>
    <mergeCell ref="M88:R88"/>
    <mergeCell ref="U88:Z88"/>
    <mergeCell ref="E89:F89"/>
    <mergeCell ref="G89:H89"/>
    <mergeCell ref="M89:N89"/>
    <mergeCell ref="O89:P89"/>
    <mergeCell ref="U89:V89"/>
    <mergeCell ref="W89:X89"/>
    <mergeCell ref="E116:J116"/>
    <mergeCell ref="M116:R116"/>
    <mergeCell ref="U116:Z116"/>
    <mergeCell ref="AD116:AI116"/>
    <mergeCell ref="AL116:AQ116"/>
    <mergeCell ref="AT116:AY116"/>
    <mergeCell ref="E117:F117"/>
    <mergeCell ref="G117:H117"/>
    <mergeCell ref="M117:N117"/>
    <mergeCell ref="O117:P117"/>
    <mergeCell ref="U117:V117"/>
    <mergeCell ref="W117:X117"/>
    <mergeCell ref="AD117:AE117"/>
    <mergeCell ref="AF117:AG117"/>
    <mergeCell ref="AL117:AM117"/>
    <mergeCell ref="AN117:AO117"/>
    <mergeCell ref="AT117:AU117"/>
    <mergeCell ref="AV117:AW117"/>
    <mergeCell ref="E144:J144"/>
    <mergeCell ref="M144:R144"/>
    <mergeCell ref="U144:Z144"/>
    <mergeCell ref="AD144:AI144"/>
    <mergeCell ref="AL144:AQ144"/>
    <mergeCell ref="AT144:AY144"/>
    <mergeCell ref="E145:F145"/>
    <mergeCell ref="G145:H145"/>
    <mergeCell ref="M145:N145"/>
    <mergeCell ref="O145:P145"/>
    <mergeCell ref="U145:V145"/>
    <mergeCell ref="W145:X145"/>
    <mergeCell ref="AD145:AE145"/>
    <mergeCell ref="AF145:AG145"/>
    <mergeCell ref="AL145:AM145"/>
    <mergeCell ref="AN145:AO145"/>
    <mergeCell ref="AT145:AU145"/>
    <mergeCell ref="AV145:AW145"/>
    <mergeCell ref="E172:J172"/>
    <mergeCell ref="M172:R172"/>
    <mergeCell ref="U172:Z172"/>
    <mergeCell ref="AD172:AI172"/>
    <mergeCell ref="AL172:AQ172"/>
    <mergeCell ref="E173:F173"/>
    <mergeCell ref="G173:H173"/>
    <mergeCell ref="M173:N173"/>
    <mergeCell ref="O173:P173"/>
    <mergeCell ref="U173:V173"/>
    <mergeCell ref="W173:X173"/>
    <mergeCell ref="AD173:AE173"/>
    <mergeCell ref="AF173:AG173"/>
    <mergeCell ref="AL173:AM173"/>
    <mergeCell ref="AN173:AO173"/>
    <mergeCell ref="E200:J200"/>
    <mergeCell ref="M200:R200"/>
    <mergeCell ref="U200:Z200"/>
    <mergeCell ref="E201:F201"/>
    <mergeCell ref="G201:H201"/>
    <mergeCell ref="M201:N201"/>
    <mergeCell ref="O201:P201"/>
    <mergeCell ref="U201:V201"/>
    <mergeCell ref="W201:X201"/>
    <mergeCell ref="E228:J228"/>
    <mergeCell ref="M228:R228"/>
    <mergeCell ref="E229:F229"/>
    <mergeCell ref="G229:H229"/>
    <mergeCell ref="M229:N229"/>
    <mergeCell ref="O229:P229"/>
    <mergeCell ref="I5:I6"/>
    <mergeCell ref="I33:I34"/>
    <mergeCell ref="I61:I62"/>
    <mergeCell ref="I89:I90"/>
    <mergeCell ref="I117:I118"/>
    <mergeCell ref="I145:I146"/>
    <mergeCell ref="I173:I174"/>
    <mergeCell ref="I201:I202"/>
    <mergeCell ref="I229:I230"/>
    <mergeCell ref="J5:J6"/>
    <mergeCell ref="J33:J34"/>
    <mergeCell ref="J61:J62"/>
    <mergeCell ref="J89:J90"/>
    <mergeCell ref="J117:J118"/>
    <mergeCell ref="J145:J146"/>
    <mergeCell ref="J173:J174"/>
    <mergeCell ref="J201:J202"/>
    <mergeCell ref="J229:J230"/>
    <mergeCell ref="Q33:Q34"/>
    <mergeCell ref="Q61:Q62"/>
    <mergeCell ref="Q89:Q90"/>
    <mergeCell ref="Q117:Q118"/>
    <mergeCell ref="Q145:Q146"/>
    <mergeCell ref="Q173:Q174"/>
    <mergeCell ref="Q201:Q202"/>
    <mergeCell ref="Q229:Q230"/>
    <mergeCell ref="R33:R34"/>
    <mergeCell ref="R61:R62"/>
    <mergeCell ref="R89:R90"/>
    <mergeCell ref="R117:R118"/>
    <mergeCell ref="R145:R146"/>
    <mergeCell ref="R173:R174"/>
    <mergeCell ref="R201:R202"/>
    <mergeCell ref="R229:R230"/>
    <mergeCell ref="Y89:Y90"/>
    <mergeCell ref="Y117:Y118"/>
    <mergeCell ref="Y145:Y146"/>
    <mergeCell ref="Y173:Y174"/>
    <mergeCell ref="Y201:Y202"/>
    <mergeCell ref="Z89:Z90"/>
    <mergeCell ref="Z117:Z118"/>
    <mergeCell ref="Z145:Z146"/>
    <mergeCell ref="Z173:Z174"/>
    <mergeCell ref="Z201:Z202"/>
    <mergeCell ref="AH117:AH118"/>
    <mergeCell ref="AH145:AH146"/>
    <mergeCell ref="AH173:AH174"/>
    <mergeCell ref="AI117:AI118"/>
    <mergeCell ref="AI145:AI146"/>
    <mergeCell ref="AI173:AI174"/>
    <mergeCell ref="AP117:AP118"/>
    <mergeCell ref="AP145:AP146"/>
    <mergeCell ref="AP173:AP174"/>
    <mergeCell ref="AQ117:AQ118"/>
    <mergeCell ref="AQ145:AQ146"/>
    <mergeCell ref="AQ173:AQ174"/>
    <mergeCell ref="AX117:AX118"/>
    <mergeCell ref="AX145:AX146"/>
    <mergeCell ref="AY117:AY118"/>
    <mergeCell ref="AY145:AY14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257"/>
  <sheetViews>
    <sheetView workbookViewId="0">
      <selection activeCell="D18" sqref="D18"/>
    </sheetView>
  </sheetViews>
  <sheetFormatPr defaultColWidth="9" defaultRowHeight="13.5"/>
  <cols>
    <col min="4" max="4" width="9.5" customWidth="1"/>
    <col min="10" max="12" width="9" style="2"/>
    <col min="13" max="14" width="9" style="3"/>
    <col min="15" max="15" width="9" style="4"/>
    <col min="16" max="18" width="9" style="5"/>
    <col min="31" max="33" width="9" style="3"/>
    <col min="34" max="36" width="9" style="5"/>
  </cols>
  <sheetData>
    <row r="1" spans="2:36">
      <c r="B1" s="6" t="s">
        <v>83</v>
      </c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  <c r="T1" s="6" t="s">
        <v>84</v>
      </c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0">
      <c r="B2" t="s">
        <v>63</v>
      </c>
      <c r="D2" s="61"/>
      <c r="E2" s="61"/>
      <c r="F2" s="61"/>
      <c r="G2" s="12"/>
      <c r="H2" s="12"/>
      <c r="I2" s="12"/>
      <c r="J2" s="16"/>
      <c r="K2" s="16"/>
      <c r="L2" s="17"/>
      <c r="T2" t="s">
        <v>63</v>
      </c>
      <c r="V2" s="61"/>
      <c r="W2" s="61"/>
      <c r="X2" s="61"/>
      <c r="Y2" s="12"/>
      <c r="Z2" s="12"/>
      <c r="AA2" s="12"/>
      <c r="AB2" s="16"/>
      <c r="AC2" s="16"/>
      <c r="AD2" s="17"/>
    </row>
    <row r="3" spans="2:30">
      <c r="B3" t="s">
        <v>64</v>
      </c>
      <c r="D3" s="61"/>
      <c r="E3" s="61"/>
      <c r="F3" s="61"/>
      <c r="G3" s="12"/>
      <c r="H3" s="12"/>
      <c r="I3" s="12"/>
      <c r="J3" s="16"/>
      <c r="K3" s="16"/>
      <c r="L3" s="17"/>
      <c r="T3" t="s">
        <v>64</v>
      </c>
      <c r="V3" s="61"/>
      <c r="W3" s="61"/>
      <c r="X3" s="61"/>
      <c r="Y3" s="12"/>
      <c r="Z3" s="12"/>
      <c r="AA3" s="12"/>
      <c r="AB3" s="16"/>
      <c r="AC3" s="16"/>
      <c r="AD3" s="17"/>
    </row>
    <row r="4" spans="2:34">
      <c r="B4" t="s">
        <v>65</v>
      </c>
      <c r="C4" s="8"/>
      <c r="E4" s="61"/>
      <c r="F4" s="61"/>
      <c r="H4" s="12"/>
      <c r="I4" s="12"/>
      <c r="J4"/>
      <c r="K4" s="16"/>
      <c r="L4" s="17"/>
      <c r="M4"/>
      <c r="P4"/>
      <c r="S4" s="26"/>
      <c r="T4" t="s">
        <v>65</v>
      </c>
      <c r="W4" s="61"/>
      <c r="X4" s="61"/>
      <c r="Z4" s="12"/>
      <c r="AA4" s="12"/>
      <c r="AC4" s="16"/>
      <c r="AD4" s="17"/>
      <c r="AE4"/>
      <c r="AH4"/>
    </row>
    <row r="5" spans="3:30">
      <c r="C5" s="8"/>
      <c r="D5" s="61"/>
      <c r="E5" s="61"/>
      <c r="F5" s="61"/>
      <c r="G5" s="12"/>
      <c r="H5" s="12"/>
      <c r="I5" s="12"/>
      <c r="J5" s="16"/>
      <c r="K5" s="16"/>
      <c r="L5" s="17"/>
      <c r="S5" s="26"/>
      <c r="V5" s="61"/>
      <c r="W5" s="61"/>
      <c r="X5" s="61"/>
      <c r="Y5" s="12"/>
      <c r="Z5" s="12"/>
      <c r="AA5" s="12"/>
      <c r="AB5" s="16"/>
      <c r="AC5" s="16"/>
      <c r="AD5" s="17"/>
    </row>
    <row r="6" ht="17.25" spans="3:30">
      <c r="C6" s="8"/>
      <c r="D6" s="61" t="s">
        <v>85</v>
      </c>
      <c r="E6" s="61"/>
      <c r="F6" s="61"/>
      <c r="G6" s="13" t="s">
        <v>85</v>
      </c>
      <c r="H6" s="12"/>
      <c r="I6" s="12"/>
      <c r="J6" s="18" t="s">
        <v>85</v>
      </c>
      <c r="K6" s="16"/>
      <c r="L6" s="17"/>
      <c r="M6" s="22" t="s">
        <v>85</v>
      </c>
      <c r="S6" s="26"/>
      <c r="V6" s="61"/>
      <c r="W6" s="61"/>
      <c r="X6" s="61"/>
      <c r="Y6" s="12"/>
      <c r="Z6" s="12"/>
      <c r="AA6" s="12"/>
      <c r="AB6" s="18" t="s">
        <v>85</v>
      </c>
      <c r="AC6" s="16"/>
      <c r="AD6" s="17"/>
    </row>
    <row r="7" ht="17.25" spans="3:36">
      <c r="C7" s="9">
        <v>0</v>
      </c>
      <c r="D7" s="62">
        <f>IF(原始巡检表!I7=0,0,输入条件!$C$22*原始巡检表!I7+输入条件!$C$23*原始巡检表!E7+输入条件!$C$24*原始巡检表!H7+输入条件!$C$25)/100*输入条件!$E$9*3.517*(1-2%*输入条件!$C$6)</f>
        <v>0</v>
      </c>
      <c r="E7" s="63"/>
      <c r="F7" s="63"/>
      <c r="G7" s="13">
        <f>输入条件!$D$9*原始巡检表!I7</f>
        <v>0</v>
      </c>
      <c r="H7" s="13"/>
      <c r="I7" s="13"/>
      <c r="J7" s="18">
        <f>IF(原始巡检表!I7=0,0,输入条件!$D$11*(40/50)^3/0.765)</f>
        <v>0</v>
      </c>
      <c r="K7" s="18"/>
      <c r="L7" s="19"/>
      <c r="M7" s="22">
        <f>IF(原始巡检表!I7=0,0,输入条件!$D$13*(40/50)^3/0.765)</f>
        <v>0</v>
      </c>
      <c r="N7" s="22"/>
      <c r="O7" s="23"/>
      <c r="P7" s="24">
        <f>IF(原始巡检表!I7=0,0,输入条件!$D$15*(35/50)^3/0.9)</f>
        <v>0</v>
      </c>
      <c r="Q7" s="24"/>
      <c r="R7" s="24"/>
      <c r="S7" s="27"/>
      <c r="V7" s="61"/>
      <c r="W7" s="61"/>
      <c r="X7" s="61"/>
      <c r="Y7" s="12"/>
      <c r="Z7" s="12"/>
      <c r="AA7" s="12"/>
      <c r="AB7" s="16"/>
      <c r="AC7" s="16"/>
      <c r="AD7" s="17"/>
      <c r="AH7" s="24"/>
      <c r="AI7" s="24"/>
      <c r="AJ7" s="24"/>
    </row>
    <row r="8" ht="17.25" spans="3:36">
      <c r="C8" s="9">
        <v>1</v>
      </c>
      <c r="D8" s="62">
        <f>IF(原始巡检表!I8=0,0,输入条件!$C$22*原始巡检表!I8+输入条件!$C$23*原始巡检表!E8+输入条件!$C$24*原始巡检表!H8+输入条件!$C$25)/100*输入条件!$E$9*3.517*(1-2%*输入条件!$C$6)</f>
        <v>0</v>
      </c>
      <c r="E8" s="63"/>
      <c r="F8" s="63"/>
      <c r="G8" s="13">
        <f>输入条件!$D$9*原始巡检表!I8</f>
        <v>0</v>
      </c>
      <c r="H8" s="13"/>
      <c r="I8" s="13"/>
      <c r="J8" s="18">
        <f>IF(原始巡检表!I8=0,0,输入条件!$D$11*(40/50)^3/0.765)</f>
        <v>0</v>
      </c>
      <c r="K8" s="18"/>
      <c r="L8" s="19"/>
      <c r="M8" s="22">
        <f>IF(原始巡检表!I8=0,0,输入条件!$D$13*(40/50)^3/0.765)</f>
        <v>0</v>
      </c>
      <c r="N8" s="22"/>
      <c r="O8" s="23"/>
      <c r="P8" s="24">
        <f>IF(原始巡检表!I8=0,0,输入条件!$D$15*(35/50)^3/0.9)</f>
        <v>0</v>
      </c>
      <c r="Q8" s="24"/>
      <c r="R8" s="24"/>
      <c r="S8" s="27"/>
      <c r="V8" s="61"/>
      <c r="W8" s="61"/>
      <c r="X8" s="61"/>
      <c r="Y8" s="12"/>
      <c r="Z8" s="12"/>
      <c r="AA8" s="12"/>
      <c r="AB8" s="16"/>
      <c r="AC8" s="16"/>
      <c r="AD8" s="17"/>
      <c r="AH8" s="24"/>
      <c r="AI8" s="24"/>
      <c r="AJ8" s="24"/>
    </row>
    <row r="9" ht="17.25" spans="3:36">
      <c r="C9" s="9">
        <v>2</v>
      </c>
      <c r="D9" s="62">
        <f>IF(原始巡检表!I9=0,0,输入条件!$C$22*原始巡检表!I9+输入条件!$C$23*原始巡检表!E9+输入条件!$C$24*原始巡检表!H9+输入条件!$C$25)/100*输入条件!$E$9*3.517*(1-2%*输入条件!$C$6)</f>
        <v>0</v>
      </c>
      <c r="E9" s="63"/>
      <c r="F9" s="63"/>
      <c r="G9" s="13">
        <f>输入条件!$D$9*原始巡检表!I9</f>
        <v>0</v>
      </c>
      <c r="H9" s="13"/>
      <c r="I9" s="13"/>
      <c r="J9" s="18">
        <f>IF(原始巡检表!I9=0,0,输入条件!$D$11*(40/50)^3/0.765)</f>
        <v>0</v>
      </c>
      <c r="K9" s="18"/>
      <c r="L9" s="19"/>
      <c r="M9" s="22">
        <f>IF(原始巡检表!I9=0,0,输入条件!$D$13*(40/50)^3/0.765)</f>
        <v>0</v>
      </c>
      <c r="N9" s="22"/>
      <c r="O9" s="23"/>
      <c r="P9" s="24">
        <f>IF(原始巡检表!I9=0,0,输入条件!$D$15*(35/50)^3/0.9)</f>
        <v>0</v>
      </c>
      <c r="Q9" s="24"/>
      <c r="R9" s="24"/>
      <c r="S9" s="27"/>
      <c r="V9" s="61"/>
      <c r="W9" s="61"/>
      <c r="X9" s="61"/>
      <c r="Y9" s="12"/>
      <c r="Z9" s="12"/>
      <c r="AA9" s="12"/>
      <c r="AB9" s="16"/>
      <c r="AC9" s="16"/>
      <c r="AD9" s="17"/>
      <c r="AH9" s="24"/>
      <c r="AI9" s="24"/>
      <c r="AJ9" s="24"/>
    </row>
    <row r="10" ht="17.25" spans="3:36">
      <c r="C10" s="9">
        <v>3</v>
      </c>
      <c r="D10" s="62">
        <f>IF(原始巡检表!I10=0,0,输入条件!$C$22*原始巡检表!I10+输入条件!$C$23*原始巡检表!E10+输入条件!$C$24*原始巡检表!H10+输入条件!$C$25)/100*输入条件!$E$9*3.517*(1-2%*输入条件!$C$6)</f>
        <v>0</v>
      </c>
      <c r="E10" s="63"/>
      <c r="F10" s="63"/>
      <c r="G10" s="13">
        <f>输入条件!$D$9*原始巡检表!I10</f>
        <v>0</v>
      </c>
      <c r="H10" s="13"/>
      <c r="I10" s="13"/>
      <c r="J10" s="18">
        <f>IF(原始巡检表!I10=0,0,输入条件!$D$11*(40/50)^3/0.765)</f>
        <v>0</v>
      </c>
      <c r="K10" s="18"/>
      <c r="L10" s="19"/>
      <c r="M10" s="22">
        <f>IF(原始巡检表!I10=0,0,输入条件!$D$13*(40/50)^3/0.765)</f>
        <v>0</v>
      </c>
      <c r="N10" s="22"/>
      <c r="O10" s="23"/>
      <c r="P10" s="24">
        <f>IF(原始巡检表!I10=0,0,输入条件!$D$15*(35/50)^3/0.9)</f>
        <v>0</v>
      </c>
      <c r="Q10" s="24"/>
      <c r="R10" s="24"/>
      <c r="S10" s="27"/>
      <c r="V10" s="61"/>
      <c r="W10" s="61"/>
      <c r="X10" s="61"/>
      <c r="Y10" s="12"/>
      <c r="Z10" s="12"/>
      <c r="AA10" s="12"/>
      <c r="AB10" s="16"/>
      <c r="AC10" s="16"/>
      <c r="AD10" s="17"/>
      <c r="AH10" s="24"/>
      <c r="AI10" s="24"/>
      <c r="AJ10" s="24"/>
    </row>
    <row r="11" ht="17.25" spans="3:36">
      <c r="C11" s="9">
        <v>4</v>
      </c>
      <c r="D11" s="62">
        <f>IF(原始巡检表!I11=0,0,输入条件!$C$22*原始巡检表!I11+输入条件!$C$23*原始巡检表!E11+输入条件!$C$24*原始巡检表!H11+输入条件!$C$25)/100*输入条件!$E$9*3.517*(1-2%*输入条件!$C$6)</f>
        <v>0</v>
      </c>
      <c r="E11" s="63"/>
      <c r="F11" s="63"/>
      <c r="G11" s="13">
        <f>输入条件!$D$9*原始巡检表!I11</f>
        <v>0</v>
      </c>
      <c r="H11" s="13"/>
      <c r="I11" s="13"/>
      <c r="J11" s="18">
        <f>IF(原始巡检表!I11=0,0,输入条件!$D$11*(40/50)^3/0.765)</f>
        <v>0</v>
      </c>
      <c r="K11" s="18"/>
      <c r="L11" s="19"/>
      <c r="M11" s="22">
        <f>IF(原始巡检表!I11=0,0,输入条件!$D$13*(40/50)^3/0.765)</f>
        <v>0</v>
      </c>
      <c r="N11" s="22"/>
      <c r="O11" s="23"/>
      <c r="P11" s="24">
        <f>IF(原始巡检表!I11=0,0,输入条件!$D$15*(35/50)^3/0.9)</f>
        <v>0</v>
      </c>
      <c r="Q11" s="24"/>
      <c r="R11" s="24"/>
      <c r="S11" s="27"/>
      <c r="V11" s="61"/>
      <c r="W11" s="61"/>
      <c r="X11" s="61"/>
      <c r="Y11" s="12"/>
      <c r="Z11" s="12"/>
      <c r="AA11" s="12"/>
      <c r="AB11" s="16"/>
      <c r="AC11" s="16"/>
      <c r="AD11" s="17"/>
      <c r="AH11" s="24"/>
      <c r="AI11" s="24"/>
      <c r="AJ11" s="24"/>
    </row>
    <row r="12" ht="17.25" spans="3:36">
      <c r="C12" s="9">
        <v>5</v>
      </c>
      <c r="D12" s="62">
        <f>IF(原始巡检表!I12=0,0,输入条件!$C$22*原始巡检表!I12+输入条件!$C$23*原始巡检表!E12+输入条件!$C$24*原始巡检表!H12+输入条件!$C$25)/100*输入条件!$E$9*3.517*(1-2%*输入条件!$C$6)</f>
        <v>0</v>
      </c>
      <c r="E12" s="63"/>
      <c r="F12" s="63"/>
      <c r="G12" s="13">
        <f>输入条件!$D$9*原始巡检表!I12</f>
        <v>0</v>
      </c>
      <c r="H12" s="13"/>
      <c r="I12" s="13"/>
      <c r="J12" s="18">
        <f>IF(原始巡检表!I12=0,0,输入条件!$D$11*(40/50)^3/0.765)</f>
        <v>0</v>
      </c>
      <c r="K12" s="18"/>
      <c r="L12" s="19"/>
      <c r="M12" s="22">
        <f>IF(原始巡检表!I12=0,0,输入条件!$D$13*(40/50)^3/0.765)</f>
        <v>0</v>
      </c>
      <c r="N12" s="22"/>
      <c r="O12" s="23"/>
      <c r="P12" s="24">
        <f>IF(原始巡检表!I12=0,0,输入条件!$D$15*(35/50)^3/0.9)</f>
        <v>0</v>
      </c>
      <c r="Q12" s="24"/>
      <c r="R12" s="24"/>
      <c r="S12" s="27"/>
      <c r="V12" s="61"/>
      <c r="W12" s="61"/>
      <c r="X12" s="61"/>
      <c r="Y12" s="12"/>
      <c r="Z12" s="12"/>
      <c r="AA12" s="12"/>
      <c r="AB12" s="16"/>
      <c r="AC12" s="16"/>
      <c r="AD12" s="17"/>
      <c r="AH12" s="24"/>
      <c r="AI12" s="24"/>
      <c r="AJ12" s="24"/>
    </row>
    <row r="13" ht="17.25" spans="3:36">
      <c r="C13" s="9">
        <v>6</v>
      </c>
      <c r="D13" s="62">
        <f>IF(原始巡检表!I13=0,0,输入条件!$C$22*原始巡检表!I13+输入条件!$C$23*原始巡检表!E13+输入条件!$C$24*原始巡检表!H13+输入条件!$C$25)/100*输入条件!$E$9*3.517*(1-2%*输入条件!$C$6)</f>
        <v>0</v>
      </c>
      <c r="E13" s="63"/>
      <c r="F13" s="63"/>
      <c r="G13" s="13">
        <f>输入条件!$D$9*原始巡检表!I13</f>
        <v>0</v>
      </c>
      <c r="H13" s="13"/>
      <c r="I13" s="13"/>
      <c r="J13" s="18">
        <f>IF(原始巡检表!I13=0,0,输入条件!$D$11*(40/50)^3/0.765)</f>
        <v>0</v>
      </c>
      <c r="K13" s="18"/>
      <c r="L13" s="19"/>
      <c r="M13" s="22">
        <f>IF(原始巡检表!I13=0,0,输入条件!$D$13*(40/50)^3/0.765)</f>
        <v>0</v>
      </c>
      <c r="N13" s="22"/>
      <c r="O13" s="23"/>
      <c r="P13" s="24">
        <f>IF(原始巡检表!I13=0,0,输入条件!$D$15*(35/50)^3/0.9)</f>
        <v>0</v>
      </c>
      <c r="Q13" s="24"/>
      <c r="R13" s="24"/>
      <c r="S13" s="27"/>
      <c r="V13" s="61"/>
      <c r="W13" s="61"/>
      <c r="X13" s="61"/>
      <c r="Y13" s="12"/>
      <c r="Z13" s="12"/>
      <c r="AA13" s="12"/>
      <c r="AB13" s="16"/>
      <c r="AC13" s="16"/>
      <c r="AD13" s="17"/>
      <c r="AH13" s="24"/>
      <c r="AI13" s="24"/>
      <c r="AJ13" s="24"/>
    </row>
    <row r="14" ht="17.25" spans="3:36">
      <c r="C14" s="9">
        <v>7</v>
      </c>
      <c r="D14" s="62">
        <f>IF(原始巡检表!I14=0,0,输入条件!$C$22*原始巡检表!I14+输入条件!$C$23*原始巡检表!E14+输入条件!$C$24*原始巡检表!H14+输入条件!$C$25)/100*输入条件!$E$9*3.517*(1-2%*输入条件!$C$6)</f>
        <v>552.060346015078</v>
      </c>
      <c r="E14" s="63"/>
      <c r="F14" s="63"/>
      <c r="G14" s="13">
        <f>输入条件!$D$9*原始巡检表!I14</f>
        <v>142.308799313894</v>
      </c>
      <c r="H14" s="13"/>
      <c r="I14" s="13"/>
      <c r="J14" s="18">
        <f>IF(原始巡检表!I14=0,0,输入条件!$D$11*(40/50)^3/0.765)</f>
        <v>36.8104575163399</v>
      </c>
      <c r="K14" s="18"/>
      <c r="L14" s="19"/>
      <c r="M14" s="22">
        <f>IF(原始巡检表!I14=0,0,输入条件!$D$13*(40/50)^3/0.765)</f>
        <v>50.1960784313726</v>
      </c>
      <c r="N14" s="22"/>
      <c r="O14" s="23"/>
      <c r="P14" s="24">
        <f>IF(原始巡检表!I14=0,0,输入条件!$D$15*(35/50)^3/0.9)</f>
        <v>8.38444444444444</v>
      </c>
      <c r="Q14" s="24"/>
      <c r="R14" s="24"/>
      <c r="S14" s="27"/>
      <c r="V14" s="61"/>
      <c r="W14" s="61"/>
      <c r="X14" s="61"/>
      <c r="Y14" s="12"/>
      <c r="Z14" s="12"/>
      <c r="AA14" s="12"/>
      <c r="AB14" s="16"/>
      <c r="AC14" s="16"/>
      <c r="AD14" s="17"/>
      <c r="AH14" s="24"/>
      <c r="AI14" s="24"/>
      <c r="AJ14" s="24"/>
    </row>
    <row r="15" ht="17.25" spans="3:36">
      <c r="C15" s="9">
        <v>8</v>
      </c>
      <c r="D15" s="62">
        <f>IF(原始巡检表!I15=0,0,输入条件!$C$22*原始巡检表!I15+输入条件!$C$23*原始巡检表!E15+输入条件!$C$24*原始巡检表!H15+输入条件!$C$25)/100*输入条件!$E$9*3.517*(1-2%*输入条件!$C$6)</f>
        <v>552.060346015078</v>
      </c>
      <c r="E15" s="63"/>
      <c r="F15" s="63"/>
      <c r="G15" s="13">
        <f>输入条件!$D$9*原始巡检表!I15</f>
        <v>142.308799313894</v>
      </c>
      <c r="H15" s="13"/>
      <c r="I15" s="13"/>
      <c r="J15" s="18">
        <f>IF(原始巡检表!I15=0,0,输入条件!$D$11*(40/50)^3/0.765)</f>
        <v>36.8104575163399</v>
      </c>
      <c r="K15" s="18"/>
      <c r="L15" s="19"/>
      <c r="M15" s="22">
        <f>IF(原始巡检表!I15=0,0,输入条件!$D$13*(40/50)^3/0.765)</f>
        <v>50.1960784313726</v>
      </c>
      <c r="N15" s="22"/>
      <c r="O15" s="23"/>
      <c r="P15" s="24">
        <f>IF(原始巡检表!I15=0,0,输入条件!$D$15*(35/50)^3/0.9)</f>
        <v>8.38444444444444</v>
      </c>
      <c r="Q15" s="24"/>
      <c r="R15" s="24"/>
      <c r="S15" s="27"/>
      <c r="V15" s="61"/>
      <c r="W15" s="61"/>
      <c r="X15" s="61"/>
      <c r="Y15" s="12"/>
      <c r="Z15" s="12"/>
      <c r="AA15" s="12"/>
      <c r="AB15" s="16"/>
      <c r="AC15" s="16"/>
      <c r="AD15" s="17"/>
      <c r="AH15" s="24"/>
      <c r="AI15" s="24"/>
      <c r="AJ15" s="24"/>
    </row>
    <row r="16" ht="17.25" spans="3:36">
      <c r="C16" s="9">
        <v>9</v>
      </c>
      <c r="D16" s="62">
        <f>IF(原始巡检表!I16=0,0,输入条件!$C$22*原始巡检表!I16+输入条件!$C$23*原始巡检表!E16+输入条件!$C$24*原始巡检表!H16+输入条件!$C$25)/100*输入条件!$E$9*3.517*(1-2%*输入条件!$C$6)</f>
        <v>552.060346015078</v>
      </c>
      <c r="E16" s="63"/>
      <c r="F16" s="63"/>
      <c r="G16" s="13">
        <f>输入条件!$D$9*原始巡检表!I16</f>
        <v>142.308799313894</v>
      </c>
      <c r="H16" s="13"/>
      <c r="I16" s="13"/>
      <c r="J16" s="18">
        <f>IF(原始巡检表!I16=0,0,输入条件!$D$11*(40/50)^3/0.765)</f>
        <v>36.8104575163399</v>
      </c>
      <c r="K16" s="18"/>
      <c r="L16" s="19"/>
      <c r="M16" s="22">
        <f>IF(原始巡检表!I16=0,0,输入条件!$D$13*(40/50)^3/0.765)</f>
        <v>50.1960784313726</v>
      </c>
      <c r="N16" s="22"/>
      <c r="O16" s="23"/>
      <c r="P16" s="24">
        <f>IF(原始巡检表!I16=0,0,输入条件!$D$15*(35/50)^3/0.9)</f>
        <v>8.38444444444444</v>
      </c>
      <c r="Q16" s="24"/>
      <c r="R16" s="24"/>
      <c r="S16" s="27"/>
      <c r="V16" s="61"/>
      <c r="W16" s="61"/>
      <c r="X16" s="61"/>
      <c r="Y16" s="12"/>
      <c r="Z16" s="12"/>
      <c r="AA16" s="12"/>
      <c r="AB16" s="16"/>
      <c r="AC16" s="16"/>
      <c r="AD16" s="17"/>
      <c r="AH16" s="24"/>
      <c r="AI16" s="24"/>
      <c r="AJ16" s="24"/>
    </row>
    <row r="17" ht="17.25" spans="3:36">
      <c r="C17" s="9">
        <v>10</v>
      </c>
      <c r="D17" s="62">
        <f>IF(原始巡检表!I17=0,0,输入条件!$C$22*原始巡检表!I17+输入条件!$C$23*原始巡检表!E17+输入条件!$C$24*原始巡检表!H17+输入条件!$C$25)/100*输入条件!$E$9*3.517*(1-2%*输入条件!$C$6)</f>
        <v>552.060346015078</v>
      </c>
      <c r="E17" s="63"/>
      <c r="F17" s="63"/>
      <c r="G17" s="13">
        <f>输入条件!$D$9*原始巡检表!I17</f>
        <v>142.308799313894</v>
      </c>
      <c r="H17" s="13"/>
      <c r="I17" s="13"/>
      <c r="J17" s="18">
        <f>IF(原始巡检表!I17=0,0,输入条件!$D$11*(40/50)^3/0.765)</f>
        <v>36.8104575163399</v>
      </c>
      <c r="K17" s="18"/>
      <c r="L17" s="19"/>
      <c r="M17" s="22">
        <f>IF(原始巡检表!I17=0,0,输入条件!$D$13*(40/50)^3/0.765)</f>
        <v>50.1960784313726</v>
      </c>
      <c r="N17" s="22"/>
      <c r="O17" s="23"/>
      <c r="P17" s="24">
        <f>IF(原始巡检表!I17=0,0,输入条件!$D$15*(35/50)^3/0.9)</f>
        <v>8.38444444444444</v>
      </c>
      <c r="Q17" s="24"/>
      <c r="R17" s="24"/>
      <c r="S17" s="27"/>
      <c r="V17" s="61"/>
      <c r="W17" s="61"/>
      <c r="X17" s="61"/>
      <c r="Y17" s="12"/>
      <c r="Z17" s="12"/>
      <c r="AA17" s="12"/>
      <c r="AB17" s="16"/>
      <c r="AC17" s="16"/>
      <c r="AD17" s="17"/>
      <c r="AH17" s="24"/>
      <c r="AI17" s="24"/>
      <c r="AJ17" s="24"/>
    </row>
    <row r="18" ht="17.25" spans="3:36">
      <c r="C18" s="9">
        <v>11</v>
      </c>
      <c r="D18" s="62">
        <f>IF(原始巡检表!I18=0,0,输入条件!$C$22*原始巡检表!I18+输入条件!$C$23*原始巡检表!E18+输入条件!$C$24*原始巡检表!H18+输入条件!$C$25)/100*输入条件!$E$9*3.517*(1-2%*输入条件!$C$6)</f>
        <v>484.708906469242</v>
      </c>
      <c r="E18" s="63"/>
      <c r="F18" s="63"/>
      <c r="G18" s="13">
        <f>输入条件!$D$9*原始巡检表!I18</f>
        <v>125.839828473413</v>
      </c>
      <c r="H18" s="13"/>
      <c r="I18" s="13"/>
      <c r="J18" s="18">
        <f>IF(原始巡检表!I18=0,0,输入条件!$D$11*(40/50)^3/0.765)</f>
        <v>36.8104575163399</v>
      </c>
      <c r="K18" s="18"/>
      <c r="L18" s="19"/>
      <c r="M18" s="22">
        <f>IF(原始巡检表!I18=0,0,输入条件!$D$13*(40/50)^3/0.765)</f>
        <v>50.1960784313726</v>
      </c>
      <c r="N18" s="22"/>
      <c r="O18" s="23"/>
      <c r="P18" s="24">
        <f>IF(原始巡检表!I18=0,0,输入条件!$D$15*(35/50)^3/0.9)</f>
        <v>8.38444444444444</v>
      </c>
      <c r="Q18" s="24"/>
      <c r="R18" s="24"/>
      <c r="S18" s="27"/>
      <c r="V18" s="61"/>
      <c r="W18" s="61"/>
      <c r="X18" s="61"/>
      <c r="Y18" s="12"/>
      <c r="Z18" s="12"/>
      <c r="AA18" s="12"/>
      <c r="AB18" s="16"/>
      <c r="AC18" s="16"/>
      <c r="AD18" s="17"/>
      <c r="AH18" s="24"/>
      <c r="AI18" s="24"/>
      <c r="AJ18" s="24"/>
    </row>
    <row r="19" ht="17.25" spans="3:36">
      <c r="C19" s="9">
        <v>12</v>
      </c>
      <c r="D19" s="62">
        <f>IF(原始巡检表!I19=0,0,输入条件!$C$22*原始巡检表!I19+输入条件!$C$23*原始巡检表!E19+输入条件!$C$24*原始巡检表!H19+输入条件!$C$25)/100*输入条件!$E$9*3.517*(1-2%*输入条件!$C$6)</f>
        <v>484.708906469242</v>
      </c>
      <c r="E19" s="63"/>
      <c r="F19" s="63"/>
      <c r="G19" s="13">
        <f>输入条件!$D$9*原始巡检表!I19</f>
        <v>125.839828473413</v>
      </c>
      <c r="H19" s="13"/>
      <c r="I19" s="13"/>
      <c r="J19" s="18">
        <f>IF(原始巡检表!I19=0,0,输入条件!$D$11*(40/50)^3/0.765)</f>
        <v>36.8104575163399</v>
      </c>
      <c r="K19" s="18"/>
      <c r="L19" s="19"/>
      <c r="M19" s="22">
        <f>IF(原始巡检表!I19=0,0,输入条件!$D$13*(40/50)^3/0.765)</f>
        <v>50.1960784313726</v>
      </c>
      <c r="N19" s="22"/>
      <c r="O19" s="23"/>
      <c r="P19" s="24">
        <f>IF(原始巡检表!I19=0,0,输入条件!$D$15*(35/50)^3/0.9)</f>
        <v>8.38444444444444</v>
      </c>
      <c r="Q19" s="24"/>
      <c r="R19" s="24"/>
      <c r="S19" s="27"/>
      <c r="V19" s="61"/>
      <c r="W19" s="61"/>
      <c r="X19" s="61"/>
      <c r="Y19" s="12"/>
      <c r="Z19" s="12"/>
      <c r="AA19" s="12"/>
      <c r="AB19" s="16"/>
      <c r="AC19" s="16"/>
      <c r="AD19" s="17"/>
      <c r="AH19" s="24"/>
      <c r="AI19" s="24"/>
      <c r="AJ19" s="24"/>
    </row>
    <row r="20" ht="17.25" spans="3:36">
      <c r="C20" s="9">
        <v>13</v>
      </c>
      <c r="D20" s="62">
        <f>IF(原始巡检表!I20=0,0,输入条件!$C$22*原始巡检表!I20+输入条件!$C$23*原始巡检表!E20+输入条件!$C$24*原始巡检表!H20+输入条件!$C$25)/100*输入条件!$E$9*3.517*(1-2%*输入条件!$C$6)</f>
        <v>484.708906469242</v>
      </c>
      <c r="E20" s="63"/>
      <c r="F20" s="63"/>
      <c r="G20" s="13">
        <f>输入条件!$D$9*原始巡检表!I20</f>
        <v>125.839828473413</v>
      </c>
      <c r="H20" s="13"/>
      <c r="I20" s="13"/>
      <c r="J20" s="18">
        <f>IF(原始巡检表!I20=0,0,输入条件!$D$11*(40/50)^3/0.765)</f>
        <v>36.8104575163399</v>
      </c>
      <c r="K20" s="18"/>
      <c r="L20" s="19"/>
      <c r="M20" s="22">
        <f>IF(原始巡检表!I20=0,0,输入条件!$D$13*(40/50)^3/0.765)</f>
        <v>50.1960784313726</v>
      </c>
      <c r="N20" s="22"/>
      <c r="O20" s="23"/>
      <c r="P20" s="24">
        <f>IF(原始巡检表!I20=0,0,输入条件!$D$15*(35/50)^3/0.9)</f>
        <v>8.38444444444444</v>
      </c>
      <c r="Q20" s="24"/>
      <c r="R20" s="24"/>
      <c r="S20" s="27"/>
      <c r="V20" s="61"/>
      <c r="W20" s="61"/>
      <c r="X20" s="61"/>
      <c r="Y20" s="12"/>
      <c r="Z20" s="12"/>
      <c r="AA20" s="12"/>
      <c r="AB20" s="16"/>
      <c r="AC20" s="16"/>
      <c r="AD20" s="17"/>
      <c r="AH20" s="24"/>
      <c r="AI20" s="24"/>
      <c r="AJ20" s="24"/>
    </row>
    <row r="21" ht="17.25" spans="3:36">
      <c r="C21" s="9">
        <v>14</v>
      </c>
      <c r="D21" s="62">
        <f>IF(原始巡检表!I21=0,0,输入条件!$C$22*原始巡检表!I21+输入条件!$C$23*原始巡检表!E21+输入条件!$C$24*原始巡检表!H21+输入条件!$C$25)/100*输入条件!$E$9*3.517*(1-2%*输入条件!$C$6)</f>
        <v>484.708906469242</v>
      </c>
      <c r="E21" s="63"/>
      <c r="F21" s="63"/>
      <c r="G21" s="13">
        <f>输入条件!$D$9*原始巡检表!I21</f>
        <v>125.839828473413</v>
      </c>
      <c r="H21" s="13"/>
      <c r="I21" s="13"/>
      <c r="J21" s="18">
        <f>IF(原始巡检表!I21=0,0,输入条件!$D$11*(40/50)^3/0.765)</f>
        <v>36.8104575163399</v>
      </c>
      <c r="K21" s="18"/>
      <c r="L21" s="19"/>
      <c r="M21" s="22">
        <f>IF(原始巡检表!I21=0,0,输入条件!$D$13*(40/50)^3/0.765)</f>
        <v>50.1960784313726</v>
      </c>
      <c r="N21" s="22"/>
      <c r="O21" s="23"/>
      <c r="P21" s="24">
        <f>IF(原始巡检表!I21=0,0,输入条件!$D$15*(35/50)^3/0.9)</f>
        <v>8.38444444444444</v>
      </c>
      <c r="Q21" s="24"/>
      <c r="R21" s="24"/>
      <c r="S21" s="27"/>
      <c r="V21" s="61"/>
      <c r="W21" s="61"/>
      <c r="X21" s="61"/>
      <c r="Y21" s="12"/>
      <c r="Z21" s="12"/>
      <c r="AA21" s="12"/>
      <c r="AB21" s="16"/>
      <c r="AC21" s="16"/>
      <c r="AD21" s="17"/>
      <c r="AH21" s="24"/>
      <c r="AI21" s="24"/>
      <c r="AJ21" s="24"/>
    </row>
    <row r="22" ht="17.25" spans="3:36">
      <c r="C22" s="9">
        <v>15</v>
      </c>
      <c r="D22" s="62">
        <f>IF(原始巡检表!I22=0,0,输入条件!$C$22*原始巡检表!I22+输入条件!$C$23*原始巡检表!E22+输入条件!$C$24*原始巡检表!H22+输入条件!$C$25)/100*输入条件!$E$9*3.517*(1-2%*输入条件!$C$6)</f>
        <v>484.708906469242</v>
      </c>
      <c r="E22" s="63"/>
      <c r="F22" s="63"/>
      <c r="G22" s="13">
        <f>输入条件!$D$9*原始巡检表!I22</f>
        <v>125.839828473413</v>
      </c>
      <c r="H22" s="13"/>
      <c r="I22" s="13"/>
      <c r="J22" s="18">
        <f>IF(原始巡检表!I22=0,0,输入条件!$D$11*(40/50)^3/0.765)</f>
        <v>36.8104575163399</v>
      </c>
      <c r="K22" s="18"/>
      <c r="L22" s="19"/>
      <c r="M22" s="22">
        <f>IF(原始巡检表!I22=0,0,输入条件!$D$13*(40/50)^3/0.765)</f>
        <v>50.1960784313726</v>
      </c>
      <c r="N22" s="22"/>
      <c r="O22" s="23"/>
      <c r="P22" s="24">
        <f>IF(原始巡检表!I22=0,0,输入条件!$D$15*(35/50)^3/0.9)</f>
        <v>8.38444444444444</v>
      </c>
      <c r="Q22" s="24"/>
      <c r="R22" s="24"/>
      <c r="S22" s="27"/>
      <c r="V22" s="61"/>
      <c r="W22" s="61"/>
      <c r="X22" s="61"/>
      <c r="Y22" s="12"/>
      <c r="Z22" s="12"/>
      <c r="AA22" s="12"/>
      <c r="AB22" s="16"/>
      <c r="AC22" s="16"/>
      <c r="AD22" s="17"/>
      <c r="AH22" s="24"/>
      <c r="AI22" s="24"/>
      <c r="AJ22" s="24"/>
    </row>
    <row r="23" ht="17.25" spans="3:36">
      <c r="C23" s="9">
        <v>16</v>
      </c>
      <c r="D23" s="62">
        <f>IF(原始巡检表!I23=0,0,输入条件!$C$22*原始巡检表!I23+输入条件!$C$23*原始巡检表!E23+输入条件!$C$24*原始巡检表!H23+输入条件!$C$25)/100*输入条件!$E$9*3.517*(1-2%*输入条件!$C$6)</f>
        <v>484.708906469242</v>
      </c>
      <c r="E23" s="63"/>
      <c r="F23" s="63"/>
      <c r="G23" s="13">
        <f>输入条件!$D$9*原始巡检表!I23</f>
        <v>125.839828473413</v>
      </c>
      <c r="H23" s="13"/>
      <c r="I23" s="13"/>
      <c r="J23" s="18">
        <f>IF(原始巡检表!I23=0,0,输入条件!$D$11*(40/50)^3/0.765)</f>
        <v>36.8104575163399</v>
      </c>
      <c r="K23" s="18"/>
      <c r="L23" s="19"/>
      <c r="M23" s="22">
        <f>IF(原始巡检表!I23=0,0,输入条件!$D$13*(40/50)^3/0.765)</f>
        <v>50.1960784313726</v>
      </c>
      <c r="N23" s="22"/>
      <c r="O23" s="23"/>
      <c r="P23" s="24">
        <f>IF(原始巡检表!I23=0,0,输入条件!$D$15*(35/50)^3/0.9)</f>
        <v>8.38444444444444</v>
      </c>
      <c r="Q23" s="24"/>
      <c r="R23" s="24"/>
      <c r="S23" s="27"/>
      <c r="V23" s="61"/>
      <c r="W23" s="61"/>
      <c r="X23" s="61"/>
      <c r="Y23" s="12"/>
      <c r="Z23" s="12"/>
      <c r="AA23" s="12"/>
      <c r="AB23" s="16"/>
      <c r="AC23" s="16"/>
      <c r="AD23" s="17"/>
      <c r="AH23" s="24"/>
      <c r="AI23" s="24"/>
      <c r="AJ23" s="24"/>
    </row>
    <row r="24" ht="17.25" spans="3:36">
      <c r="C24" s="9">
        <v>17</v>
      </c>
      <c r="D24" s="62">
        <f>IF(原始巡检表!I24=0,0,输入条件!$C$22*原始巡检表!I24+输入条件!$C$23*原始巡检表!E24+输入条件!$C$24*原始巡检表!H24+输入条件!$C$25)/100*输入条件!$E$9*3.517*(1-2%*输入条件!$C$6)</f>
        <v>484.708906469242</v>
      </c>
      <c r="E24" s="63"/>
      <c r="F24" s="63"/>
      <c r="G24" s="13">
        <f>输入条件!$D$9*原始巡检表!I24</f>
        <v>125.839828473413</v>
      </c>
      <c r="H24" s="13"/>
      <c r="I24" s="13"/>
      <c r="J24" s="18">
        <f>IF(原始巡检表!I24=0,0,输入条件!$D$11*(40/50)^3/0.765)</f>
        <v>36.8104575163399</v>
      </c>
      <c r="K24" s="18"/>
      <c r="L24" s="19"/>
      <c r="M24" s="22">
        <f>IF(原始巡检表!I24=0,0,输入条件!$D$13*(40/50)^3/0.765)</f>
        <v>50.1960784313726</v>
      </c>
      <c r="N24" s="22"/>
      <c r="O24" s="23"/>
      <c r="P24" s="24">
        <f>IF(原始巡检表!I24=0,0,输入条件!$D$15*(35/50)^3/0.9)</f>
        <v>8.38444444444444</v>
      </c>
      <c r="Q24" s="24"/>
      <c r="R24" s="24"/>
      <c r="S24" s="27"/>
      <c r="V24" s="61"/>
      <c r="W24" s="61"/>
      <c r="X24" s="61"/>
      <c r="Y24" s="12"/>
      <c r="Z24" s="12"/>
      <c r="AA24" s="12"/>
      <c r="AB24" s="16"/>
      <c r="AC24" s="16"/>
      <c r="AD24" s="17"/>
      <c r="AH24" s="24"/>
      <c r="AI24" s="24"/>
      <c r="AJ24" s="24"/>
    </row>
    <row r="25" ht="17.25" spans="3:36">
      <c r="C25" s="9">
        <v>18</v>
      </c>
      <c r="D25" s="62">
        <f>IF(原始巡检表!I25=0,0,输入条件!$C$22*原始巡检表!I25+输入条件!$C$23*原始巡检表!E25+输入条件!$C$24*原始巡检表!H25+输入条件!$C$25)/100*输入条件!$E$9*3.517*(1-2%*输入条件!$C$6)</f>
        <v>484.708906469242</v>
      </c>
      <c r="E25" s="63"/>
      <c r="F25" s="63"/>
      <c r="G25" s="13">
        <f>输入条件!$D$9*原始巡检表!I25</f>
        <v>125.839828473413</v>
      </c>
      <c r="H25" s="13"/>
      <c r="I25" s="13"/>
      <c r="J25" s="18">
        <f>IF(原始巡检表!I25=0,0,输入条件!$D$11*(40/50)^3/0.765)</f>
        <v>36.8104575163399</v>
      </c>
      <c r="K25" s="18"/>
      <c r="L25" s="19"/>
      <c r="M25" s="22">
        <f>IF(原始巡检表!I25=0,0,输入条件!$D$13*(40/50)^3/0.765)</f>
        <v>50.1960784313726</v>
      </c>
      <c r="N25" s="22"/>
      <c r="O25" s="23"/>
      <c r="P25" s="24">
        <f>IF(原始巡检表!I25=0,0,输入条件!$D$15*(35/50)^3/0.9)</f>
        <v>8.38444444444444</v>
      </c>
      <c r="Q25" s="24"/>
      <c r="R25" s="24"/>
      <c r="S25" s="27"/>
      <c r="V25" s="61"/>
      <c r="W25" s="61"/>
      <c r="X25" s="61"/>
      <c r="Y25" s="12"/>
      <c r="Z25" s="12"/>
      <c r="AA25" s="12"/>
      <c r="AB25" s="16"/>
      <c r="AC25" s="16"/>
      <c r="AD25" s="17"/>
      <c r="AH25" s="24"/>
      <c r="AI25" s="24"/>
      <c r="AJ25" s="24"/>
    </row>
    <row r="26" ht="17.25" spans="3:36">
      <c r="C26" s="9">
        <v>19</v>
      </c>
      <c r="D26" s="62">
        <f>IF(原始巡检表!I26=0,0,输入条件!$C$22*原始巡检表!I26+输入条件!$C$23*原始巡检表!E26+输入条件!$C$24*原始巡检表!H26+输入条件!$C$25)/100*输入条件!$E$9*3.517*(1-2%*输入条件!$C$6)</f>
        <v>484.708906469242</v>
      </c>
      <c r="E26" s="63"/>
      <c r="F26" s="63"/>
      <c r="G26" s="13">
        <f>输入条件!$D$9*原始巡检表!I26</f>
        <v>125.839828473413</v>
      </c>
      <c r="H26" s="13"/>
      <c r="I26" s="13"/>
      <c r="J26" s="18">
        <f>IF(原始巡检表!I26=0,0,输入条件!$D$11*(40/50)^3/0.765)</f>
        <v>36.8104575163399</v>
      </c>
      <c r="K26" s="18"/>
      <c r="L26" s="19"/>
      <c r="M26" s="22">
        <f>IF(原始巡检表!I26=0,0,输入条件!$D$13*(40/50)^3/0.765)</f>
        <v>50.1960784313726</v>
      </c>
      <c r="N26" s="22"/>
      <c r="O26" s="23"/>
      <c r="P26" s="24">
        <f>IF(原始巡检表!I26=0,0,输入条件!$D$15*(35/50)^3/0.9)</f>
        <v>8.38444444444444</v>
      </c>
      <c r="Q26" s="24"/>
      <c r="R26" s="24"/>
      <c r="S26" s="27"/>
      <c r="V26" s="61"/>
      <c r="W26" s="61"/>
      <c r="X26" s="61"/>
      <c r="Y26" s="12"/>
      <c r="Z26" s="12"/>
      <c r="AA26" s="12"/>
      <c r="AB26" s="16"/>
      <c r="AC26" s="16"/>
      <c r="AD26" s="17"/>
      <c r="AH26" s="24"/>
      <c r="AI26" s="24"/>
      <c r="AJ26" s="24"/>
    </row>
    <row r="27" ht="17.25" spans="3:36">
      <c r="C27" s="9">
        <v>20</v>
      </c>
      <c r="D27" s="62">
        <f>IF(原始巡检表!I27=0,0,输入条件!$C$22*原始巡检表!I27+输入条件!$C$23*原始巡检表!E27+输入条件!$C$24*原始巡检表!H27+输入条件!$C$25)/100*输入条件!$E$9*3.517*(1-2%*输入条件!$C$6)</f>
        <v>484.708906469242</v>
      </c>
      <c r="E27" s="63"/>
      <c r="F27" s="63"/>
      <c r="G27" s="13">
        <f>输入条件!$D$9*原始巡检表!I27</f>
        <v>125.839828473413</v>
      </c>
      <c r="H27" s="13"/>
      <c r="I27" s="13"/>
      <c r="J27" s="18">
        <f>IF(原始巡检表!I27=0,0,输入条件!$D$11*(40/50)^3/0.765)</f>
        <v>36.8104575163399</v>
      </c>
      <c r="K27" s="18"/>
      <c r="L27" s="19"/>
      <c r="M27" s="22">
        <f>IF(原始巡检表!I27=0,0,输入条件!$D$13*(40/50)^3/0.765)</f>
        <v>50.1960784313726</v>
      </c>
      <c r="N27" s="22"/>
      <c r="O27" s="23"/>
      <c r="P27" s="24">
        <f>IF(原始巡检表!I27=0,0,输入条件!$D$15*(35/50)^3/0.9)</f>
        <v>8.38444444444444</v>
      </c>
      <c r="Q27" s="24"/>
      <c r="R27" s="24"/>
      <c r="S27" s="27"/>
      <c r="V27" s="61"/>
      <c r="W27" s="61"/>
      <c r="X27" s="61"/>
      <c r="Y27" s="12"/>
      <c r="Z27" s="12"/>
      <c r="AA27" s="12"/>
      <c r="AB27" s="16"/>
      <c r="AC27" s="16"/>
      <c r="AD27" s="17"/>
      <c r="AH27" s="24"/>
      <c r="AI27" s="24"/>
      <c r="AJ27" s="24"/>
    </row>
    <row r="28" ht="17.25" spans="3:36">
      <c r="C28" s="9">
        <v>21</v>
      </c>
      <c r="D28" s="62">
        <f>IF(原始巡检表!I28=0,0,输入条件!$C$22*原始巡检表!I28+输入条件!$C$23*原始巡检表!E28+输入条件!$C$24*原始巡检表!H28+输入条件!$C$25)/100*输入条件!$E$9*3.517*(1-2%*输入条件!$C$6)</f>
        <v>484.708906469242</v>
      </c>
      <c r="E28" s="63"/>
      <c r="F28" s="63"/>
      <c r="G28" s="13">
        <f>输入条件!$D$9*原始巡检表!I28</f>
        <v>125.839828473413</v>
      </c>
      <c r="H28" s="13"/>
      <c r="I28" s="13"/>
      <c r="J28" s="18">
        <f>IF(原始巡检表!I28=0,0,输入条件!$D$11*(40/50)^3/0.765)</f>
        <v>36.8104575163399</v>
      </c>
      <c r="K28" s="18"/>
      <c r="L28" s="19"/>
      <c r="M28" s="22">
        <f>IF(原始巡检表!I28=0,0,输入条件!$D$13*(40/50)^3/0.765)</f>
        <v>50.1960784313726</v>
      </c>
      <c r="N28" s="22"/>
      <c r="O28" s="23"/>
      <c r="P28" s="24">
        <f>IF(原始巡检表!I28=0,0,输入条件!$D$15*(35/50)^3/0.9)</f>
        <v>8.38444444444444</v>
      </c>
      <c r="Q28" s="24"/>
      <c r="R28" s="24"/>
      <c r="S28" s="27"/>
      <c r="V28" s="61"/>
      <c r="W28" s="61"/>
      <c r="X28" s="61"/>
      <c r="Y28" s="12"/>
      <c r="Z28" s="12"/>
      <c r="AA28" s="12"/>
      <c r="AB28" s="16"/>
      <c r="AC28" s="16"/>
      <c r="AD28" s="17"/>
      <c r="AH28" s="24"/>
      <c r="AI28" s="24"/>
      <c r="AJ28" s="24"/>
    </row>
    <row r="29" ht="17.25" spans="3:36">
      <c r="C29" s="9">
        <v>22</v>
      </c>
      <c r="D29" s="62">
        <f>IF(原始巡检表!I29=0,0,输入条件!$C$22*原始巡检表!I29+输入条件!$C$23*原始巡检表!E29+输入条件!$C$24*原始巡检表!H29+输入条件!$C$25)/100*输入条件!$E$9*3.517*(1-2%*输入条件!$C$6)</f>
        <v>484.708906469242</v>
      </c>
      <c r="E29" s="63"/>
      <c r="F29" s="63"/>
      <c r="G29" s="13">
        <f>输入条件!$D$9*原始巡检表!I29</f>
        <v>125.839828473413</v>
      </c>
      <c r="H29" s="13"/>
      <c r="I29" s="13"/>
      <c r="J29" s="18">
        <f>IF(原始巡检表!I29=0,0,输入条件!$D$11*(40/50)^3/0.765)</f>
        <v>36.8104575163399</v>
      </c>
      <c r="K29" s="18"/>
      <c r="L29" s="19"/>
      <c r="M29" s="22">
        <f>IF(原始巡检表!I29=0,0,输入条件!$D$13*(40/50)^3/0.765)</f>
        <v>50.1960784313726</v>
      </c>
      <c r="N29" s="22"/>
      <c r="O29" s="23"/>
      <c r="P29" s="24">
        <f>IF(原始巡检表!I29=0,0,输入条件!$D$15*(35/50)^3/0.9)</f>
        <v>8.38444444444444</v>
      </c>
      <c r="Q29" s="24"/>
      <c r="R29" s="24"/>
      <c r="S29" s="27"/>
      <c r="V29" s="61"/>
      <c r="W29" s="61"/>
      <c r="X29" s="61"/>
      <c r="Y29" s="12"/>
      <c r="Z29" s="12"/>
      <c r="AA29" s="12"/>
      <c r="AB29" s="16"/>
      <c r="AC29" s="16"/>
      <c r="AD29" s="17"/>
      <c r="AH29" s="24"/>
      <c r="AI29" s="24"/>
      <c r="AJ29" s="24"/>
    </row>
    <row r="30" ht="17.25" spans="3:36">
      <c r="C30" s="9">
        <v>23</v>
      </c>
      <c r="D30" s="62">
        <f>IF(原始巡检表!I30=0,0,输入条件!$C$22*原始巡检表!I30+输入条件!$C$23*原始巡检表!E30+输入条件!$C$24*原始巡检表!H30+输入条件!$C$25)/100*输入条件!$E$9*3.517*(1-2%*输入条件!$C$6)</f>
        <v>484.708906469242</v>
      </c>
      <c r="E30" s="63"/>
      <c r="F30" s="63"/>
      <c r="G30" s="13">
        <f>输入条件!$D$9*原始巡检表!I30</f>
        <v>125.839828473413</v>
      </c>
      <c r="H30" s="13"/>
      <c r="I30" s="13"/>
      <c r="J30" s="18">
        <f>IF(原始巡检表!I30=0,0,输入条件!$D$11*(40/50)^3/0.765)</f>
        <v>36.8104575163399</v>
      </c>
      <c r="K30" s="18"/>
      <c r="L30" s="19"/>
      <c r="M30" s="22">
        <f>IF(原始巡检表!I30=0,0,输入条件!$D$13*(40/50)^3/0.765)</f>
        <v>50.1960784313726</v>
      </c>
      <c r="N30" s="22"/>
      <c r="O30" s="23"/>
      <c r="P30" s="24">
        <f>IF(原始巡检表!I30=0,0,输入条件!$D$15*(35/50)^3/0.9)</f>
        <v>8.38444444444444</v>
      </c>
      <c r="Q30" s="24"/>
      <c r="R30" s="24"/>
      <c r="S30" s="27"/>
      <c r="V30" s="61"/>
      <c r="W30" s="61"/>
      <c r="X30" s="61"/>
      <c r="Y30" s="12"/>
      <c r="Z30" s="12"/>
      <c r="AA30" s="12"/>
      <c r="AB30" s="16"/>
      <c r="AC30" s="16"/>
      <c r="AD30" s="17"/>
      <c r="AH30" s="24"/>
      <c r="AI30" s="24"/>
      <c r="AJ30" s="24"/>
    </row>
    <row r="31" spans="4:30">
      <c r="D31" s="61"/>
      <c r="E31" s="61"/>
      <c r="F31" s="61"/>
      <c r="G31" s="12"/>
      <c r="H31" s="12"/>
      <c r="I31" s="12"/>
      <c r="J31" s="16"/>
      <c r="K31" s="16"/>
      <c r="L31" s="17"/>
      <c r="V31" s="61"/>
      <c r="W31" s="61"/>
      <c r="X31" s="61"/>
      <c r="Y31" s="12"/>
      <c r="Z31" s="12"/>
      <c r="AA31" s="12"/>
      <c r="AB31" s="16"/>
      <c r="AC31" s="16"/>
      <c r="AD31" s="17"/>
    </row>
    <row r="32" spans="2:30">
      <c r="B32" t="s">
        <v>73</v>
      </c>
      <c r="D32" s="61"/>
      <c r="E32" s="61"/>
      <c r="F32" s="61"/>
      <c r="G32" s="12"/>
      <c r="H32" s="12"/>
      <c r="I32" s="12"/>
      <c r="J32" s="16"/>
      <c r="K32" s="16"/>
      <c r="L32" s="17"/>
      <c r="T32" t="s">
        <v>73</v>
      </c>
      <c r="V32" s="61"/>
      <c r="W32" s="61"/>
      <c r="X32" s="61"/>
      <c r="Y32" s="12"/>
      <c r="Z32" s="12"/>
      <c r="AA32" s="12"/>
      <c r="AB32" s="16"/>
      <c r="AC32" s="16"/>
      <c r="AD32" s="17"/>
    </row>
    <row r="33" spans="4:30">
      <c r="D33" s="61"/>
      <c r="E33" s="61"/>
      <c r="F33" s="61"/>
      <c r="G33" s="12"/>
      <c r="H33" s="12"/>
      <c r="I33" s="12"/>
      <c r="J33" s="16"/>
      <c r="K33" s="16"/>
      <c r="L33" s="17"/>
      <c r="V33" s="61"/>
      <c r="W33" s="61"/>
      <c r="X33" s="61"/>
      <c r="Y33" s="12"/>
      <c r="Z33" s="12"/>
      <c r="AA33" s="12"/>
      <c r="AB33" s="16"/>
      <c r="AC33" s="16"/>
      <c r="AD33" s="17"/>
    </row>
    <row r="34" spans="4:30">
      <c r="D34" s="61" t="s">
        <v>85</v>
      </c>
      <c r="E34" s="61"/>
      <c r="F34" s="61"/>
      <c r="G34" s="12"/>
      <c r="H34" s="12"/>
      <c r="I34" s="12"/>
      <c r="J34" s="16"/>
      <c r="K34" s="16"/>
      <c r="L34" s="17"/>
      <c r="V34" s="61"/>
      <c r="W34" s="61"/>
      <c r="X34" s="61"/>
      <c r="Y34" s="12"/>
      <c r="Z34" s="12"/>
      <c r="AA34" s="12"/>
      <c r="AB34" s="16"/>
      <c r="AC34" s="16"/>
      <c r="AD34" s="17"/>
    </row>
    <row r="35" ht="17.25" spans="3:36">
      <c r="C35" s="11">
        <v>0</v>
      </c>
      <c r="D35" s="62">
        <f>IF(原始巡检表!I35=0,0,输入条件!$C$22*原始巡检表!I35+输入条件!$C$23*原始巡检表!E35+输入条件!$C$24*原始巡检表!H35+输入条件!$C$25)/100*输入条件!$E$9*3.517*(1-2%*输入条件!$C$6)</f>
        <v>0</v>
      </c>
      <c r="E35" s="62">
        <f>IF(原始巡检表!Q35=0,0,输入条件!$C$22*原始巡检表!Q35+输入条件!$C$23*原始巡检表!M35+输入条件!$C$24*原始巡检表!P35+输入条件!$C$25)/100*输入条件!$E$9*3.517*(1-2%*输入条件!$C$6)</f>
        <v>0</v>
      </c>
      <c r="F35" s="65"/>
      <c r="G35" s="13">
        <f>输入条件!$D$9*原始巡检表!I35</f>
        <v>0</v>
      </c>
      <c r="H35" s="13">
        <f>输入条件!$D$9*原始巡检表!Q35</f>
        <v>0</v>
      </c>
      <c r="I35" s="20"/>
      <c r="J35" s="18">
        <f>IF(原始巡检表!I35=0,0,输入条件!$D$11*(40/50)^3/0.765)</f>
        <v>0</v>
      </c>
      <c r="K35" s="18">
        <f>IF(原始巡检表!Q35=0,0,输入条件!$D$11*(40/50)^3/0.765)</f>
        <v>0</v>
      </c>
      <c r="L35" s="21"/>
      <c r="M35" s="22">
        <f>IF(原始巡检表!I35=0,0,输入条件!$D$13*(40/50)^3/0.765)</f>
        <v>0</v>
      </c>
      <c r="N35" s="22">
        <f>IF(原始巡检表!Q35=0,0,输入条件!$D$13*(40/50)^3/0.765)</f>
        <v>0</v>
      </c>
      <c r="O35" s="25"/>
      <c r="P35" s="24">
        <f>IF(原始巡检表!I35=0,0,输入条件!$D$15*(35/50)^3/0.9)</f>
        <v>0</v>
      </c>
      <c r="Q35" s="24">
        <f>IF(原始巡检表!Q35=0,0,输入条件!$D$15*(35/50)^3/0.9)</f>
        <v>0</v>
      </c>
      <c r="R35" s="28"/>
      <c r="S35" s="29"/>
      <c r="V35" s="61"/>
      <c r="W35" s="61"/>
      <c r="X35" s="61"/>
      <c r="Y35" s="12"/>
      <c r="Z35" s="12"/>
      <c r="AA35" s="12"/>
      <c r="AB35" s="16"/>
      <c r="AC35" s="16"/>
      <c r="AD35" s="17"/>
      <c r="AH35" s="28"/>
      <c r="AI35" s="28"/>
      <c r="AJ35" s="28"/>
    </row>
    <row r="36" ht="17.25" spans="3:36">
      <c r="C36" s="11">
        <v>1</v>
      </c>
      <c r="D36" s="62">
        <f>IF(原始巡检表!I36=0,0,输入条件!$C$22*原始巡检表!I36+输入条件!$C$23*原始巡检表!E36+输入条件!$C$24*原始巡检表!H36+输入条件!$C$25)/100*输入条件!$E$9*3.517*(1-2%*输入条件!$C$6)</f>
        <v>0</v>
      </c>
      <c r="E36" s="62">
        <f>IF(原始巡检表!Q36=0,0,输入条件!$C$22*原始巡检表!Q36+输入条件!$C$23*原始巡检表!M36+输入条件!$C$24*原始巡检表!P36+输入条件!$C$25)/100*输入条件!$E$9*3.517*(1-2%*输入条件!$C$6)</f>
        <v>0</v>
      </c>
      <c r="F36" s="65"/>
      <c r="G36" s="13">
        <f>输入条件!$D$9*原始巡检表!I36</f>
        <v>0</v>
      </c>
      <c r="H36" s="13">
        <f>输入条件!$D$9*原始巡检表!Q36</f>
        <v>0</v>
      </c>
      <c r="I36" s="20"/>
      <c r="J36" s="18">
        <f>IF(原始巡检表!I36=0,0,输入条件!$D$11*(40/50)^3/0.765)</f>
        <v>0</v>
      </c>
      <c r="K36" s="18">
        <f>IF(原始巡检表!Q36=0,0,输入条件!$D$11*(40/50)^3/0.765)</f>
        <v>0</v>
      </c>
      <c r="L36" s="21"/>
      <c r="M36" s="22">
        <f>IF(原始巡检表!I36=0,0,输入条件!$D$13*(40/50)^3/0.765)</f>
        <v>0</v>
      </c>
      <c r="N36" s="22">
        <f>IF(原始巡检表!Q36=0,0,输入条件!$D$13*(40/50)^3/0.765)</f>
        <v>0</v>
      </c>
      <c r="O36" s="25"/>
      <c r="P36" s="24">
        <f>IF(原始巡检表!I36=0,0,输入条件!$D$15*(35/50)^3/0.9)</f>
        <v>0</v>
      </c>
      <c r="Q36" s="24">
        <f>IF(原始巡检表!Q36=0,0,输入条件!$D$15*(35/50)^3/0.9)</f>
        <v>0</v>
      </c>
      <c r="R36" s="28"/>
      <c r="S36" s="29"/>
      <c r="V36" s="61"/>
      <c r="W36" s="61"/>
      <c r="X36" s="61"/>
      <c r="Y36" s="12"/>
      <c r="Z36" s="12"/>
      <c r="AA36" s="12"/>
      <c r="AB36" s="16"/>
      <c r="AC36" s="16"/>
      <c r="AD36" s="17"/>
      <c r="AH36" s="28"/>
      <c r="AI36" s="28"/>
      <c r="AJ36" s="28"/>
    </row>
    <row r="37" ht="17.25" spans="3:36">
      <c r="C37" s="11">
        <v>2</v>
      </c>
      <c r="D37" s="62">
        <f>IF(原始巡检表!I37=0,0,输入条件!$C$22*原始巡检表!I37+输入条件!$C$23*原始巡检表!E37+输入条件!$C$24*原始巡检表!H37+输入条件!$C$25)/100*输入条件!$E$9*3.517*(1-2%*输入条件!$C$6)</f>
        <v>0</v>
      </c>
      <c r="E37" s="62">
        <f>IF(原始巡检表!Q37=0,0,输入条件!$C$22*原始巡检表!Q37+输入条件!$C$23*原始巡检表!M37+输入条件!$C$24*原始巡检表!P37+输入条件!$C$25)/100*输入条件!$E$9*3.517*(1-2%*输入条件!$C$6)</f>
        <v>0</v>
      </c>
      <c r="F37" s="65"/>
      <c r="G37" s="13">
        <f>输入条件!$D$9*原始巡检表!I37</f>
        <v>0</v>
      </c>
      <c r="H37" s="13">
        <f>输入条件!$D$9*原始巡检表!Q37</f>
        <v>0</v>
      </c>
      <c r="I37" s="20"/>
      <c r="J37" s="18">
        <f>IF(原始巡检表!I37=0,0,输入条件!$D$11*(40/50)^3/0.765)</f>
        <v>0</v>
      </c>
      <c r="K37" s="18">
        <f>IF(原始巡检表!Q37=0,0,输入条件!$D$11*(40/50)^3/0.765)</f>
        <v>0</v>
      </c>
      <c r="L37" s="21"/>
      <c r="M37" s="22">
        <f>IF(原始巡检表!I37=0,0,输入条件!$D$13*(40/50)^3/0.765)</f>
        <v>0</v>
      </c>
      <c r="N37" s="22">
        <f>IF(原始巡检表!Q37=0,0,输入条件!$D$13*(40/50)^3/0.765)</f>
        <v>0</v>
      </c>
      <c r="O37" s="25"/>
      <c r="P37" s="24">
        <f>IF(原始巡检表!I37=0,0,输入条件!$D$15*(35/50)^3/0.9)</f>
        <v>0</v>
      </c>
      <c r="Q37" s="24">
        <f>IF(原始巡检表!Q37=0,0,输入条件!$D$15*(35/50)^3/0.9)</f>
        <v>0</v>
      </c>
      <c r="R37" s="28"/>
      <c r="S37" s="29"/>
      <c r="V37" s="61"/>
      <c r="W37" s="61"/>
      <c r="X37" s="61"/>
      <c r="Y37" s="12"/>
      <c r="Z37" s="12"/>
      <c r="AA37" s="12"/>
      <c r="AB37" s="16"/>
      <c r="AC37" s="16"/>
      <c r="AD37" s="17"/>
      <c r="AH37" s="28"/>
      <c r="AI37" s="28"/>
      <c r="AJ37" s="28"/>
    </row>
    <row r="38" ht="17.25" spans="3:36">
      <c r="C38" s="11">
        <v>3</v>
      </c>
      <c r="D38" s="62">
        <f>IF(原始巡检表!I38=0,0,输入条件!$C$22*原始巡检表!I38+输入条件!$C$23*原始巡检表!E38+输入条件!$C$24*原始巡检表!H38+输入条件!$C$25)/100*输入条件!$E$9*3.517*(1-2%*输入条件!$C$6)</f>
        <v>0</v>
      </c>
      <c r="E38" s="62">
        <f>IF(原始巡检表!Q38=0,0,输入条件!$C$22*原始巡检表!Q38+输入条件!$C$23*原始巡检表!M38+输入条件!$C$24*原始巡检表!P38+输入条件!$C$25)/100*输入条件!$E$9*3.517*(1-2%*输入条件!$C$6)</f>
        <v>0</v>
      </c>
      <c r="F38" s="65"/>
      <c r="G38" s="13">
        <f>输入条件!$D$9*原始巡检表!I38</f>
        <v>0</v>
      </c>
      <c r="H38" s="13">
        <f>输入条件!$D$9*原始巡检表!Q38</f>
        <v>0</v>
      </c>
      <c r="I38" s="20"/>
      <c r="J38" s="18">
        <f>IF(原始巡检表!I38=0,0,输入条件!$D$11*(40/50)^3/0.765)</f>
        <v>0</v>
      </c>
      <c r="K38" s="18">
        <f>IF(原始巡检表!Q38=0,0,输入条件!$D$11*(40/50)^3/0.765)</f>
        <v>0</v>
      </c>
      <c r="L38" s="21"/>
      <c r="M38" s="22">
        <f>IF(原始巡检表!I38=0,0,输入条件!$D$13*(40/50)^3/0.765)</f>
        <v>0</v>
      </c>
      <c r="N38" s="22">
        <f>IF(原始巡检表!Q38=0,0,输入条件!$D$13*(40/50)^3/0.765)</f>
        <v>0</v>
      </c>
      <c r="O38" s="25"/>
      <c r="P38" s="24">
        <f>IF(原始巡检表!I38=0,0,输入条件!$D$15*(35/50)^3/0.9)</f>
        <v>0</v>
      </c>
      <c r="Q38" s="24">
        <f>IF(原始巡检表!Q38=0,0,输入条件!$D$15*(35/50)^3/0.9)</f>
        <v>0</v>
      </c>
      <c r="R38" s="28"/>
      <c r="S38" s="29"/>
      <c r="V38" s="61"/>
      <c r="W38" s="61"/>
      <c r="X38" s="61"/>
      <c r="Y38" s="12"/>
      <c r="Z38" s="12"/>
      <c r="AA38" s="12"/>
      <c r="AB38" s="16"/>
      <c r="AC38" s="16"/>
      <c r="AD38" s="17"/>
      <c r="AH38" s="28"/>
      <c r="AI38" s="28"/>
      <c r="AJ38" s="28"/>
    </row>
    <row r="39" ht="17.25" spans="3:36">
      <c r="C39" s="11">
        <v>4</v>
      </c>
      <c r="D39" s="62">
        <f>IF(原始巡检表!I39=0,0,输入条件!$C$22*原始巡检表!I39+输入条件!$C$23*原始巡检表!E39+输入条件!$C$24*原始巡检表!H39+输入条件!$C$25)/100*输入条件!$E$9*3.517*(1-2%*输入条件!$C$6)</f>
        <v>0</v>
      </c>
      <c r="E39" s="62">
        <f>IF(原始巡检表!Q39=0,0,输入条件!$C$22*原始巡检表!Q39+输入条件!$C$23*原始巡检表!M39+输入条件!$C$24*原始巡检表!P39+输入条件!$C$25)/100*输入条件!$E$9*3.517*(1-2%*输入条件!$C$6)</f>
        <v>0</v>
      </c>
      <c r="F39" s="65"/>
      <c r="G39" s="13">
        <f>输入条件!$D$9*原始巡检表!I39</f>
        <v>0</v>
      </c>
      <c r="H39" s="13">
        <f>输入条件!$D$9*原始巡检表!Q39</f>
        <v>0</v>
      </c>
      <c r="I39" s="20"/>
      <c r="J39" s="18">
        <f>IF(原始巡检表!I39=0,0,输入条件!$D$11*(40/50)^3/0.765)</f>
        <v>0</v>
      </c>
      <c r="K39" s="18">
        <f>IF(原始巡检表!Q39=0,0,输入条件!$D$11*(40/50)^3/0.765)</f>
        <v>0</v>
      </c>
      <c r="L39" s="21"/>
      <c r="M39" s="22">
        <f>IF(原始巡检表!I39=0,0,输入条件!$D$13*(40/50)^3/0.765)</f>
        <v>0</v>
      </c>
      <c r="N39" s="22">
        <f>IF(原始巡检表!Q39=0,0,输入条件!$D$13*(40/50)^3/0.765)</f>
        <v>0</v>
      </c>
      <c r="O39" s="25"/>
      <c r="P39" s="24">
        <f>IF(原始巡检表!I39=0,0,输入条件!$D$15*(35/50)^3/0.9)</f>
        <v>0</v>
      </c>
      <c r="Q39" s="24">
        <f>IF(原始巡检表!Q39=0,0,输入条件!$D$15*(35/50)^3/0.9)</f>
        <v>0</v>
      </c>
      <c r="R39" s="28"/>
      <c r="S39" s="29"/>
      <c r="V39" s="61"/>
      <c r="W39" s="61"/>
      <c r="X39" s="61"/>
      <c r="Y39" s="12"/>
      <c r="Z39" s="12"/>
      <c r="AA39" s="12"/>
      <c r="AB39" s="16"/>
      <c r="AC39" s="16"/>
      <c r="AD39" s="17"/>
      <c r="AH39" s="28"/>
      <c r="AI39" s="28"/>
      <c r="AJ39" s="28"/>
    </row>
    <row r="40" ht="17.25" spans="3:36">
      <c r="C40" s="11">
        <v>5</v>
      </c>
      <c r="D40" s="62">
        <f>IF(原始巡检表!I40=0,0,输入条件!$C$22*原始巡检表!I40+输入条件!$C$23*原始巡检表!E40+输入条件!$C$24*原始巡检表!H40+输入条件!$C$25)/100*输入条件!$E$9*3.517*(1-2%*输入条件!$C$6)</f>
        <v>0</v>
      </c>
      <c r="E40" s="62">
        <f>IF(原始巡检表!Q40=0,0,输入条件!$C$22*原始巡检表!Q40+输入条件!$C$23*原始巡检表!M40+输入条件!$C$24*原始巡检表!P40+输入条件!$C$25)/100*输入条件!$E$9*3.517*(1-2%*输入条件!$C$6)</f>
        <v>0</v>
      </c>
      <c r="F40" s="65"/>
      <c r="G40" s="13">
        <f>输入条件!$D$9*原始巡检表!I40</f>
        <v>0</v>
      </c>
      <c r="H40" s="13">
        <f>输入条件!$D$9*原始巡检表!Q40</f>
        <v>0</v>
      </c>
      <c r="I40" s="20"/>
      <c r="J40" s="18">
        <f>IF(原始巡检表!I40=0,0,输入条件!$D$11*(40/50)^3/0.765)</f>
        <v>0</v>
      </c>
      <c r="K40" s="18">
        <f>IF(原始巡检表!Q40=0,0,输入条件!$D$11*(40/50)^3/0.765)</f>
        <v>0</v>
      </c>
      <c r="L40" s="21"/>
      <c r="M40" s="22">
        <f>IF(原始巡检表!I40=0,0,输入条件!$D$13*(40/50)^3/0.765)</f>
        <v>0</v>
      </c>
      <c r="N40" s="22">
        <f>IF(原始巡检表!Q40=0,0,输入条件!$D$13*(40/50)^3/0.765)</f>
        <v>0</v>
      </c>
      <c r="O40" s="25"/>
      <c r="P40" s="24">
        <f>IF(原始巡检表!I40=0,0,输入条件!$D$15*(35/50)^3/0.9)</f>
        <v>0</v>
      </c>
      <c r="Q40" s="24">
        <f>IF(原始巡检表!Q40=0,0,输入条件!$D$15*(35/50)^3/0.9)</f>
        <v>0</v>
      </c>
      <c r="R40" s="28"/>
      <c r="S40" s="29"/>
      <c r="V40" s="61"/>
      <c r="W40" s="61"/>
      <c r="X40" s="61"/>
      <c r="Y40" s="12"/>
      <c r="Z40" s="12"/>
      <c r="AA40" s="12"/>
      <c r="AB40" s="16"/>
      <c r="AC40" s="16"/>
      <c r="AD40" s="17"/>
      <c r="AH40" s="28"/>
      <c r="AI40" s="28"/>
      <c r="AJ40" s="28"/>
    </row>
    <row r="41" ht="17.25" spans="3:36">
      <c r="C41" s="11">
        <v>6</v>
      </c>
      <c r="D41" s="62">
        <f>IF(原始巡检表!I41=0,0,输入条件!$C$22*原始巡检表!I41+输入条件!$C$23*原始巡检表!E41+输入条件!$C$24*原始巡检表!H41+输入条件!$C$25)/100*输入条件!$E$9*3.517*(1-2%*输入条件!$C$6)</f>
        <v>0</v>
      </c>
      <c r="E41" s="62">
        <f>IF(原始巡检表!Q41=0,0,输入条件!$C$22*原始巡检表!Q41+输入条件!$C$23*原始巡检表!M41+输入条件!$C$24*原始巡检表!P41+输入条件!$C$25)/100*输入条件!$E$9*3.517*(1-2%*输入条件!$C$6)</f>
        <v>0</v>
      </c>
      <c r="F41" s="65"/>
      <c r="G41" s="13">
        <f>输入条件!$D$9*原始巡检表!I41</f>
        <v>0</v>
      </c>
      <c r="H41" s="13">
        <f>输入条件!$D$9*原始巡检表!Q41</f>
        <v>0</v>
      </c>
      <c r="I41" s="20"/>
      <c r="J41" s="18">
        <f>IF(原始巡检表!I41=0,0,输入条件!$D$11*(40/50)^3/0.765)</f>
        <v>0</v>
      </c>
      <c r="K41" s="18">
        <f>IF(原始巡检表!Q41=0,0,输入条件!$D$11*(40/50)^3/0.765)</f>
        <v>0</v>
      </c>
      <c r="L41" s="21"/>
      <c r="M41" s="22">
        <f>IF(原始巡检表!I41=0,0,输入条件!$D$13*(40/50)^3/0.765)</f>
        <v>0</v>
      </c>
      <c r="N41" s="22">
        <f>IF(原始巡检表!Q41=0,0,输入条件!$D$13*(40/50)^3/0.765)</f>
        <v>0</v>
      </c>
      <c r="O41" s="25"/>
      <c r="P41" s="24">
        <f>IF(原始巡检表!I41=0,0,输入条件!$D$15*(35/50)^3/0.9)</f>
        <v>0</v>
      </c>
      <c r="Q41" s="24">
        <f>IF(原始巡检表!Q41=0,0,输入条件!$D$15*(35/50)^3/0.9)</f>
        <v>0</v>
      </c>
      <c r="R41" s="28"/>
      <c r="S41" s="29"/>
      <c r="V41" s="61"/>
      <c r="W41" s="61"/>
      <c r="X41" s="61"/>
      <c r="Y41" s="12"/>
      <c r="Z41" s="12"/>
      <c r="AA41" s="12"/>
      <c r="AB41" s="16"/>
      <c r="AC41" s="16"/>
      <c r="AD41" s="17"/>
      <c r="AH41" s="28"/>
      <c r="AI41" s="28"/>
      <c r="AJ41" s="28"/>
    </row>
    <row r="42" ht="17.25" spans="3:36">
      <c r="C42" s="11">
        <v>7</v>
      </c>
      <c r="D42" s="62">
        <f>IF(原始巡检表!I42=0,0,输入条件!$C$22*原始巡检表!I42+输入条件!$C$23*原始巡检表!E42+输入条件!$C$24*原始巡检表!H42+输入条件!$C$25)/100*输入条件!$E$9*3.517*(1-2%*输入条件!$C$6)</f>
        <v>478.311491524877</v>
      </c>
      <c r="E42" s="62">
        <f>IF(原始巡检表!Q42=0,0,输入条件!$C$22*原始巡检表!Q42+输入条件!$C$23*原始巡检表!M42+输入条件!$C$24*原始巡检表!P42+输入条件!$C$25)/100*输入条件!$E$9*3.517*(1-2%*输入条件!$C$6)</f>
        <v>824.391318319436</v>
      </c>
      <c r="F42" s="65"/>
      <c r="G42" s="13">
        <f>输入条件!$D$9*原始巡检表!I42</f>
        <v>122.461578044597</v>
      </c>
      <c r="H42" s="13">
        <f>输入条件!$D$9*原始巡检表!Q42</f>
        <v>200.583619210978</v>
      </c>
      <c r="I42" s="20"/>
      <c r="J42" s="18">
        <f>IF(原始巡检表!I42=0,0,输入条件!$D$11*(40/50)^3/0.765)</f>
        <v>36.8104575163399</v>
      </c>
      <c r="K42" s="18">
        <f>IF(原始巡检表!Q42=0,0,输入条件!$D$11*(40/50)^3/0.765)</f>
        <v>36.8104575163399</v>
      </c>
      <c r="L42" s="21"/>
      <c r="M42" s="22">
        <f>IF(原始巡检表!I42=0,0,输入条件!$D$13*(40/50)^3/0.765)</f>
        <v>50.1960784313726</v>
      </c>
      <c r="N42" s="22">
        <f>IF(原始巡检表!Q42=0,0,输入条件!$D$13*(40/50)^3/0.765)</f>
        <v>50.1960784313726</v>
      </c>
      <c r="O42" s="25"/>
      <c r="P42" s="24">
        <f>IF(原始巡检表!I42=0,0,输入条件!$D$15*(35/50)^3/0.9)</f>
        <v>8.38444444444444</v>
      </c>
      <c r="Q42" s="24">
        <f>IF(原始巡检表!Q42=0,0,输入条件!$D$15*(35/50)^3/0.9)</f>
        <v>8.38444444444444</v>
      </c>
      <c r="R42" s="28"/>
      <c r="S42" s="29"/>
      <c r="V42" s="61"/>
      <c r="W42" s="61"/>
      <c r="X42" s="61"/>
      <c r="Y42" s="12"/>
      <c r="Z42" s="12"/>
      <c r="AA42" s="12"/>
      <c r="AB42" s="16"/>
      <c r="AC42" s="16"/>
      <c r="AD42" s="17"/>
      <c r="AH42" s="28"/>
      <c r="AI42" s="28"/>
      <c r="AJ42" s="28"/>
    </row>
    <row r="43" ht="17.25" spans="3:36">
      <c r="C43" s="11">
        <v>8</v>
      </c>
      <c r="D43" s="62">
        <f>IF(原始巡检表!I43=0,0,输入条件!$C$22*原始巡检表!I43+输入条件!$C$23*原始巡检表!E43+输入条件!$C$24*原始巡检表!H43+输入条件!$C$25)/100*输入条件!$E$9*3.517*(1-2%*输入条件!$C$6)</f>
        <v>478.311491524877</v>
      </c>
      <c r="E43" s="62">
        <f>IF(原始巡检表!Q43=0,0,输入条件!$C$22*原始巡检表!Q43+输入条件!$C$23*原始巡检表!M43+输入条件!$C$24*原始巡检表!P43+输入条件!$C$25)/100*输入条件!$E$9*3.517*(1-2%*输入条件!$C$6)</f>
        <v>824.391318319436</v>
      </c>
      <c r="F43" s="65"/>
      <c r="G43" s="13">
        <f>输入条件!$D$9*原始巡检表!I43</f>
        <v>122.461578044597</v>
      </c>
      <c r="H43" s="13">
        <f>输入条件!$D$9*原始巡检表!Q43</f>
        <v>200.583619210978</v>
      </c>
      <c r="I43" s="20"/>
      <c r="J43" s="18">
        <f>IF(原始巡检表!I43=0,0,输入条件!$D$11*(40/50)^3/0.765)</f>
        <v>36.8104575163399</v>
      </c>
      <c r="K43" s="18">
        <f>IF(原始巡检表!Q43=0,0,输入条件!$D$11*(40/50)^3/0.765)</f>
        <v>36.8104575163399</v>
      </c>
      <c r="L43" s="21"/>
      <c r="M43" s="22">
        <f>IF(原始巡检表!I43=0,0,输入条件!$D$13*(40/50)^3/0.765)</f>
        <v>50.1960784313726</v>
      </c>
      <c r="N43" s="22">
        <f>IF(原始巡检表!Q43=0,0,输入条件!$D$13*(40/50)^3/0.765)</f>
        <v>50.1960784313726</v>
      </c>
      <c r="O43" s="25"/>
      <c r="P43" s="24">
        <f>IF(原始巡检表!I43=0,0,输入条件!$D$15*(35/50)^3/0.9)</f>
        <v>8.38444444444444</v>
      </c>
      <c r="Q43" s="24">
        <f>IF(原始巡检表!Q43=0,0,输入条件!$D$15*(35/50)^3/0.9)</f>
        <v>8.38444444444444</v>
      </c>
      <c r="R43" s="28"/>
      <c r="S43" s="29"/>
      <c r="V43" s="61"/>
      <c r="W43" s="61"/>
      <c r="X43" s="61"/>
      <c r="Y43" s="12"/>
      <c r="Z43" s="12"/>
      <c r="AA43" s="12"/>
      <c r="AB43" s="16"/>
      <c r="AC43" s="16"/>
      <c r="AD43" s="17"/>
      <c r="AH43" s="28"/>
      <c r="AI43" s="28"/>
      <c r="AJ43" s="28"/>
    </row>
    <row r="44" ht="17.25" spans="3:36">
      <c r="C44" s="11">
        <v>9</v>
      </c>
      <c r="D44" s="62">
        <f>IF(原始巡检表!I44=0,0,输入条件!$C$22*原始巡检表!I44+输入条件!$C$23*原始巡检表!E44+输入条件!$C$24*原始巡检表!H44+输入条件!$C$25)/100*输入条件!$E$9*3.517*(1-2%*输入条件!$C$6)</f>
        <v>478.311491524877</v>
      </c>
      <c r="E44" s="62">
        <f>IF(原始巡检表!Q44=0,0,输入条件!$C$22*原始巡检表!Q44+输入条件!$C$23*原始巡检表!M44+输入条件!$C$24*原始巡检表!P44+输入条件!$C$25)/100*输入条件!$E$9*3.517*(1-2%*输入条件!$C$6)</f>
        <v>824.391318319436</v>
      </c>
      <c r="F44" s="65"/>
      <c r="G44" s="13">
        <f>输入条件!$D$9*原始巡检表!I44</f>
        <v>122.461578044597</v>
      </c>
      <c r="H44" s="13">
        <f>输入条件!$D$9*原始巡检表!Q44</f>
        <v>200.583619210978</v>
      </c>
      <c r="I44" s="20"/>
      <c r="J44" s="18">
        <f>IF(原始巡检表!I44=0,0,输入条件!$D$11*(40/50)^3/0.765)</f>
        <v>36.8104575163399</v>
      </c>
      <c r="K44" s="18">
        <f>IF(原始巡检表!Q44=0,0,输入条件!$D$11*(40/50)^3/0.765)</f>
        <v>36.8104575163399</v>
      </c>
      <c r="L44" s="21"/>
      <c r="M44" s="22">
        <f>IF(原始巡检表!I44=0,0,输入条件!$D$13*(40/50)^3/0.765)</f>
        <v>50.1960784313726</v>
      </c>
      <c r="N44" s="22">
        <f>IF(原始巡检表!Q44=0,0,输入条件!$D$13*(40/50)^3/0.765)</f>
        <v>50.1960784313726</v>
      </c>
      <c r="O44" s="25"/>
      <c r="P44" s="24">
        <f>IF(原始巡检表!I44=0,0,输入条件!$D$15*(35/50)^3/0.9)</f>
        <v>8.38444444444444</v>
      </c>
      <c r="Q44" s="24">
        <f>IF(原始巡检表!Q44=0,0,输入条件!$D$15*(35/50)^3/0.9)</f>
        <v>8.38444444444444</v>
      </c>
      <c r="R44" s="28"/>
      <c r="S44" s="29"/>
      <c r="V44" s="61"/>
      <c r="W44" s="61"/>
      <c r="X44" s="61"/>
      <c r="Y44" s="12"/>
      <c r="Z44" s="12"/>
      <c r="AA44" s="12"/>
      <c r="AB44" s="16"/>
      <c r="AC44" s="16"/>
      <c r="AD44" s="17"/>
      <c r="AH44" s="28"/>
      <c r="AI44" s="28"/>
      <c r="AJ44" s="28"/>
    </row>
    <row r="45" ht="17.25" spans="3:36">
      <c r="C45" s="11">
        <v>10</v>
      </c>
      <c r="D45" s="62">
        <f>IF(原始巡检表!I45=0,0,输入条件!$C$22*原始巡检表!I45+输入条件!$C$23*原始巡检表!E45+输入条件!$C$24*原始巡检表!H45+输入条件!$C$25)/100*输入条件!$E$9*3.517*(1-2%*输入条件!$C$6)</f>
        <v>478.311491524877</v>
      </c>
      <c r="E45" s="62">
        <f>IF(原始巡检表!Q45=0,0,输入条件!$C$22*原始巡检表!Q45+输入条件!$C$23*原始巡检表!M45+输入条件!$C$24*原始巡检表!P45+输入条件!$C$25)/100*输入条件!$E$9*3.517*(1-2%*输入条件!$C$6)</f>
        <v>824.391318319436</v>
      </c>
      <c r="F45" s="65"/>
      <c r="G45" s="13">
        <f>输入条件!$D$9*原始巡检表!I45</f>
        <v>122.461578044597</v>
      </c>
      <c r="H45" s="13">
        <f>输入条件!$D$9*原始巡检表!Q45</f>
        <v>200.583619210978</v>
      </c>
      <c r="I45" s="20"/>
      <c r="J45" s="18">
        <f>IF(原始巡检表!I45=0,0,输入条件!$D$11*(40/50)^3/0.765)</f>
        <v>36.8104575163399</v>
      </c>
      <c r="K45" s="18">
        <f>IF(原始巡检表!Q45=0,0,输入条件!$D$11*(40/50)^3/0.765)</f>
        <v>36.8104575163399</v>
      </c>
      <c r="L45" s="21"/>
      <c r="M45" s="22">
        <f>IF(原始巡检表!I45=0,0,输入条件!$D$13*(40/50)^3/0.765)</f>
        <v>50.1960784313726</v>
      </c>
      <c r="N45" s="22">
        <f>IF(原始巡检表!Q45=0,0,输入条件!$D$13*(40/50)^3/0.765)</f>
        <v>50.1960784313726</v>
      </c>
      <c r="O45" s="25"/>
      <c r="P45" s="24">
        <f>IF(原始巡检表!I45=0,0,输入条件!$D$15*(35/50)^3/0.9)</f>
        <v>8.38444444444444</v>
      </c>
      <c r="Q45" s="24">
        <f>IF(原始巡检表!Q45=0,0,输入条件!$D$15*(35/50)^3/0.9)</f>
        <v>8.38444444444444</v>
      </c>
      <c r="R45" s="28"/>
      <c r="S45" s="29"/>
      <c r="V45" s="61"/>
      <c r="W45" s="61"/>
      <c r="X45" s="61"/>
      <c r="Y45" s="12"/>
      <c r="Z45" s="12"/>
      <c r="AA45" s="12"/>
      <c r="AB45" s="16"/>
      <c r="AC45" s="16"/>
      <c r="AD45" s="17"/>
      <c r="AH45" s="28"/>
      <c r="AI45" s="28"/>
      <c r="AJ45" s="28"/>
    </row>
    <row r="46" ht="17.25" spans="3:36">
      <c r="C46" s="11">
        <v>11</v>
      </c>
      <c r="D46" s="62">
        <f>IF(原始巡检表!I46=0,0,输入条件!$C$22*原始巡检表!I46+输入条件!$C$23*原始巡检表!E46+输入条件!$C$24*原始巡检表!H46+输入条件!$C$25)/100*输入条件!$E$9*3.517*(1-2%*输入条件!$C$6)</f>
        <v>478.311491524877</v>
      </c>
      <c r="E46" s="62">
        <f>IF(原始巡检表!Q46=0,0,输入条件!$C$22*原始巡检表!Q46+输入条件!$C$23*原始巡检表!M46+输入条件!$C$24*原始巡检表!P46+输入条件!$C$25)/100*输入条件!$E$9*3.517*(1-2%*输入条件!$C$6)</f>
        <v>1029.90352074426</v>
      </c>
      <c r="F46" s="65"/>
      <c r="G46" s="13">
        <f>输入条件!$D$9*原始巡检表!I46</f>
        <v>122.461578044597</v>
      </c>
      <c r="H46" s="13">
        <f>输入条件!$D$9*原始巡检表!Q46</f>
        <v>246.19</v>
      </c>
      <c r="I46" s="20"/>
      <c r="J46" s="18">
        <f>IF(原始巡检表!I46=0,0,输入条件!$D$11*(40/50)^3/0.765)</f>
        <v>36.8104575163399</v>
      </c>
      <c r="K46" s="18">
        <f>IF(原始巡检表!Q46=0,0,输入条件!$D$11*(40/50)^3/0.765)</f>
        <v>36.8104575163399</v>
      </c>
      <c r="L46" s="21"/>
      <c r="M46" s="22">
        <f>IF(原始巡检表!I46=0,0,输入条件!$D$13*(40/50)^3/0.765)</f>
        <v>50.1960784313726</v>
      </c>
      <c r="N46" s="22">
        <f>IF(原始巡检表!Q46=0,0,输入条件!$D$13*(40/50)^3/0.765)</f>
        <v>50.1960784313726</v>
      </c>
      <c r="O46" s="25"/>
      <c r="P46" s="24">
        <f>IF(原始巡检表!I46=0,0,输入条件!$D$15*(35/50)^3/0.9)</f>
        <v>8.38444444444444</v>
      </c>
      <c r="Q46" s="24">
        <f>IF(原始巡检表!Q46=0,0,输入条件!$D$15*(35/50)^3/0.9)</f>
        <v>8.38444444444444</v>
      </c>
      <c r="R46" s="28"/>
      <c r="S46" s="29"/>
      <c r="V46" s="61"/>
      <c r="W46" s="61"/>
      <c r="X46" s="61"/>
      <c r="Y46" s="12"/>
      <c r="Z46" s="12"/>
      <c r="AA46" s="12"/>
      <c r="AB46" s="16"/>
      <c r="AC46" s="16"/>
      <c r="AD46" s="17"/>
      <c r="AH46" s="28"/>
      <c r="AI46" s="28"/>
      <c r="AJ46" s="28"/>
    </row>
    <row r="47" ht="17.25" spans="3:36">
      <c r="C47" s="11">
        <v>12</v>
      </c>
      <c r="D47" s="62">
        <f>IF(原始巡检表!I47=0,0,输入条件!$C$22*原始巡检表!I47+输入条件!$C$23*原始巡检表!E47+输入条件!$C$24*原始巡检表!H47+输入条件!$C$25)/100*输入条件!$E$9*3.517*(1-2%*输入条件!$C$6)</f>
        <v>478.311491524877</v>
      </c>
      <c r="E47" s="62">
        <f>IF(原始巡检表!Q47=0,0,输入条件!$C$22*原始巡检表!Q47+输入条件!$C$23*原始巡检表!M47+输入条件!$C$24*原始巡检表!P47+输入条件!$C$25)/100*输入条件!$E$9*3.517*(1-2%*输入条件!$C$6)</f>
        <v>1029.90352074426</v>
      </c>
      <c r="F47" s="65"/>
      <c r="G47" s="13">
        <f>输入条件!$D$9*原始巡检表!I47</f>
        <v>122.461578044597</v>
      </c>
      <c r="H47" s="13">
        <f>输入条件!$D$9*原始巡检表!Q47</f>
        <v>246.19</v>
      </c>
      <c r="I47" s="20"/>
      <c r="J47" s="18">
        <f>IF(原始巡检表!I47=0,0,输入条件!$D$11*(40/50)^3/0.765)</f>
        <v>36.8104575163399</v>
      </c>
      <c r="K47" s="18">
        <f>IF(原始巡检表!Q47=0,0,输入条件!$D$11*(40/50)^3/0.765)</f>
        <v>36.8104575163399</v>
      </c>
      <c r="L47" s="21"/>
      <c r="M47" s="22">
        <f>IF(原始巡检表!I47=0,0,输入条件!$D$13*(40/50)^3/0.765)</f>
        <v>50.1960784313726</v>
      </c>
      <c r="N47" s="22">
        <f>IF(原始巡检表!Q47=0,0,输入条件!$D$13*(40/50)^3/0.765)</f>
        <v>50.1960784313726</v>
      </c>
      <c r="O47" s="25"/>
      <c r="P47" s="24">
        <f>IF(原始巡检表!I47=0,0,输入条件!$D$15*(35/50)^3/0.9)</f>
        <v>8.38444444444444</v>
      </c>
      <c r="Q47" s="24">
        <f>IF(原始巡检表!Q47=0,0,输入条件!$D$15*(35/50)^3/0.9)</f>
        <v>8.38444444444444</v>
      </c>
      <c r="R47" s="28"/>
      <c r="S47" s="29"/>
      <c r="V47" s="61"/>
      <c r="W47" s="61"/>
      <c r="X47" s="61"/>
      <c r="Y47" s="12"/>
      <c r="Z47" s="12"/>
      <c r="AA47" s="12"/>
      <c r="AB47" s="16"/>
      <c r="AC47" s="16"/>
      <c r="AD47" s="17"/>
      <c r="AH47" s="28"/>
      <c r="AI47" s="28"/>
      <c r="AJ47" s="28"/>
    </row>
    <row r="48" ht="17.25" spans="3:36">
      <c r="C48" s="11">
        <v>13</v>
      </c>
      <c r="D48" s="62">
        <f>IF(原始巡检表!I48=0,0,输入条件!$C$22*原始巡检表!I48+输入条件!$C$23*原始巡检表!E48+输入条件!$C$24*原始巡检表!H48+输入条件!$C$25)/100*输入条件!$E$9*3.517*(1-2%*输入条件!$C$6)</f>
        <v>478.311491524877</v>
      </c>
      <c r="E48" s="62">
        <f>IF(原始巡检表!Q48=0,0,输入条件!$C$22*原始巡检表!Q48+输入条件!$C$23*原始巡检表!M48+输入条件!$C$24*原始巡检表!P48+输入条件!$C$25)/100*输入条件!$E$9*3.517*(1-2%*输入条件!$C$6)</f>
        <v>1029.90352074426</v>
      </c>
      <c r="F48" s="65"/>
      <c r="G48" s="13">
        <f>输入条件!$D$9*原始巡检表!I48</f>
        <v>122.461578044597</v>
      </c>
      <c r="H48" s="13">
        <f>输入条件!$D$9*原始巡检表!Q48</f>
        <v>246.19</v>
      </c>
      <c r="I48" s="20"/>
      <c r="J48" s="18">
        <f>IF(原始巡检表!I48=0,0,输入条件!$D$11*(40/50)^3/0.765)</f>
        <v>36.8104575163399</v>
      </c>
      <c r="K48" s="18">
        <f>IF(原始巡检表!Q48=0,0,输入条件!$D$11*(40/50)^3/0.765)</f>
        <v>36.8104575163399</v>
      </c>
      <c r="L48" s="21"/>
      <c r="M48" s="22">
        <f>IF(原始巡检表!I48=0,0,输入条件!$D$13*(40/50)^3/0.765)</f>
        <v>50.1960784313726</v>
      </c>
      <c r="N48" s="22">
        <f>IF(原始巡检表!Q48=0,0,输入条件!$D$13*(40/50)^3/0.765)</f>
        <v>50.1960784313726</v>
      </c>
      <c r="O48" s="25"/>
      <c r="P48" s="24">
        <f>IF(原始巡检表!I48=0,0,输入条件!$D$15*(35/50)^3/0.9)</f>
        <v>8.38444444444444</v>
      </c>
      <c r="Q48" s="24">
        <f>IF(原始巡检表!Q48=0,0,输入条件!$D$15*(35/50)^3/0.9)</f>
        <v>8.38444444444444</v>
      </c>
      <c r="R48" s="28"/>
      <c r="S48" s="29"/>
      <c r="V48" s="61"/>
      <c r="W48" s="61"/>
      <c r="X48" s="61"/>
      <c r="Y48" s="12"/>
      <c r="Z48" s="12"/>
      <c r="AA48" s="12"/>
      <c r="AB48" s="16"/>
      <c r="AC48" s="16"/>
      <c r="AD48" s="17"/>
      <c r="AH48" s="28"/>
      <c r="AI48" s="28"/>
      <c r="AJ48" s="28"/>
    </row>
    <row r="49" ht="17.25" spans="3:36">
      <c r="C49" s="11">
        <v>14</v>
      </c>
      <c r="D49" s="62">
        <f>IF(原始巡检表!I49=0,0,输入条件!$C$22*原始巡检表!I49+输入条件!$C$23*原始巡检表!E49+输入条件!$C$24*原始巡检表!H49+输入条件!$C$25)/100*输入条件!$E$9*3.517*(1-2%*输入条件!$C$6)</f>
        <v>478.311491524877</v>
      </c>
      <c r="E49" s="62">
        <f>IF(原始巡检表!Q49=0,0,输入条件!$C$22*原始巡检表!Q49+输入条件!$C$23*原始巡检表!M49+输入条件!$C$24*原始巡检表!P49+输入条件!$C$25)/100*输入条件!$E$9*3.517*(1-2%*输入条件!$C$6)</f>
        <v>1029.90352074426</v>
      </c>
      <c r="F49" s="65"/>
      <c r="G49" s="13">
        <f>输入条件!$D$9*原始巡检表!I49</f>
        <v>122.461578044597</v>
      </c>
      <c r="H49" s="13">
        <f>输入条件!$D$9*原始巡检表!Q49</f>
        <v>246.19</v>
      </c>
      <c r="I49" s="20"/>
      <c r="J49" s="18">
        <f>IF(原始巡检表!I49=0,0,输入条件!$D$11*(40/50)^3/0.765)</f>
        <v>36.8104575163399</v>
      </c>
      <c r="K49" s="18">
        <f>IF(原始巡检表!Q49=0,0,输入条件!$D$11*(40/50)^3/0.765)</f>
        <v>36.8104575163399</v>
      </c>
      <c r="L49" s="21"/>
      <c r="M49" s="22">
        <f>IF(原始巡检表!I49=0,0,输入条件!$D$13*(40/50)^3/0.765)</f>
        <v>50.1960784313726</v>
      </c>
      <c r="N49" s="22">
        <f>IF(原始巡检表!Q49=0,0,输入条件!$D$13*(40/50)^3/0.765)</f>
        <v>50.1960784313726</v>
      </c>
      <c r="O49" s="25"/>
      <c r="P49" s="24">
        <f>IF(原始巡检表!I49=0,0,输入条件!$D$15*(35/50)^3/0.9)</f>
        <v>8.38444444444444</v>
      </c>
      <c r="Q49" s="24">
        <f>IF(原始巡检表!Q49=0,0,输入条件!$D$15*(35/50)^3/0.9)</f>
        <v>8.38444444444444</v>
      </c>
      <c r="R49" s="28"/>
      <c r="S49" s="29"/>
      <c r="V49" s="61"/>
      <c r="W49" s="61"/>
      <c r="X49" s="61"/>
      <c r="Y49" s="12"/>
      <c r="Z49" s="12"/>
      <c r="AA49" s="12"/>
      <c r="AB49" s="16"/>
      <c r="AC49" s="16"/>
      <c r="AD49" s="17"/>
      <c r="AH49" s="28"/>
      <c r="AI49" s="28"/>
      <c r="AJ49" s="28"/>
    </row>
    <row r="50" ht="17.25" spans="3:36">
      <c r="C50" s="11">
        <v>15</v>
      </c>
      <c r="D50" s="62">
        <f>IF(原始巡检表!I50=0,0,输入条件!$C$22*原始巡检表!I50+输入条件!$C$23*原始巡检表!E50+输入条件!$C$24*原始巡检表!H50+输入条件!$C$25)/100*输入条件!$E$9*3.517*(1-2%*输入条件!$C$6)</f>
        <v>478.311491524877</v>
      </c>
      <c r="E50" s="62">
        <f>IF(原始巡检表!Q50=0,0,输入条件!$C$22*原始巡检表!Q50+输入条件!$C$23*原始巡检表!M50+输入条件!$C$24*原始巡检表!P50+输入条件!$C$25)/100*输入条件!$E$9*3.517*(1-2%*输入条件!$C$6)</f>
        <v>1029.90352074426</v>
      </c>
      <c r="F50" s="65"/>
      <c r="G50" s="13">
        <f>输入条件!$D$9*原始巡检表!I50</f>
        <v>122.461578044597</v>
      </c>
      <c r="H50" s="13">
        <f>输入条件!$D$9*原始巡检表!Q50</f>
        <v>246.19</v>
      </c>
      <c r="I50" s="20"/>
      <c r="J50" s="18">
        <f>IF(原始巡检表!I50=0,0,输入条件!$D$11*(40/50)^3/0.765)</f>
        <v>36.8104575163399</v>
      </c>
      <c r="K50" s="18">
        <f>IF(原始巡检表!Q50=0,0,输入条件!$D$11*(40/50)^3/0.765)</f>
        <v>36.8104575163399</v>
      </c>
      <c r="L50" s="21"/>
      <c r="M50" s="22">
        <f>IF(原始巡检表!I50=0,0,输入条件!$D$13*(40/50)^3/0.765)</f>
        <v>50.1960784313726</v>
      </c>
      <c r="N50" s="22">
        <f>IF(原始巡检表!Q50=0,0,输入条件!$D$13*(40/50)^3/0.765)</f>
        <v>50.1960784313726</v>
      </c>
      <c r="O50" s="25"/>
      <c r="P50" s="24">
        <f>IF(原始巡检表!I50=0,0,输入条件!$D$15*(35/50)^3/0.9)</f>
        <v>8.38444444444444</v>
      </c>
      <c r="Q50" s="24">
        <f>IF(原始巡检表!Q50=0,0,输入条件!$D$15*(35/50)^3/0.9)</f>
        <v>8.38444444444444</v>
      </c>
      <c r="R50" s="28"/>
      <c r="S50" s="29"/>
      <c r="V50" s="61"/>
      <c r="W50" s="61"/>
      <c r="X50" s="61"/>
      <c r="Y50" s="12"/>
      <c r="Z50" s="12"/>
      <c r="AA50" s="12"/>
      <c r="AB50" s="16"/>
      <c r="AC50" s="16"/>
      <c r="AD50" s="17"/>
      <c r="AH50" s="28"/>
      <c r="AI50" s="28"/>
      <c r="AJ50" s="28"/>
    </row>
    <row r="51" ht="17.25" spans="3:36">
      <c r="C51" s="11">
        <v>16</v>
      </c>
      <c r="D51" s="62">
        <f>IF(原始巡检表!I51=0,0,输入条件!$C$22*原始巡检表!I51+输入条件!$C$23*原始巡检表!E51+输入条件!$C$24*原始巡检表!H51+输入条件!$C$25)/100*输入条件!$E$9*3.517*(1-2%*输入条件!$C$6)</f>
        <v>478.311491524877</v>
      </c>
      <c r="E51" s="62">
        <f>IF(原始巡检表!Q51=0,0,输入条件!$C$22*原始巡检表!Q51+输入条件!$C$23*原始巡检表!M51+输入条件!$C$24*原始巡检表!P51+输入条件!$C$25)/100*输入条件!$E$9*3.517*(1-2%*输入条件!$C$6)</f>
        <v>1029.90352074426</v>
      </c>
      <c r="F51" s="65"/>
      <c r="G51" s="13">
        <f>输入条件!$D$9*原始巡检表!I51</f>
        <v>122.461578044597</v>
      </c>
      <c r="H51" s="13">
        <f>输入条件!$D$9*原始巡检表!Q51</f>
        <v>246.19</v>
      </c>
      <c r="I51" s="20"/>
      <c r="J51" s="18">
        <f>IF(原始巡检表!I51=0,0,输入条件!$D$11*(40/50)^3/0.765)</f>
        <v>36.8104575163399</v>
      </c>
      <c r="K51" s="18">
        <f>IF(原始巡检表!Q51=0,0,输入条件!$D$11*(40/50)^3/0.765)</f>
        <v>36.8104575163399</v>
      </c>
      <c r="L51" s="21"/>
      <c r="M51" s="22">
        <f>IF(原始巡检表!I51=0,0,输入条件!$D$13*(40/50)^3/0.765)</f>
        <v>50.1960784313726</v>
      </c>
      <c r="N51" s="22">
        <f>IF(原始巡检表!Q51=0,0,输入条件!$D$13*(40/50)^3/0.765)</f>
        <v>50.1960784313726</v>
      </c>
      <c r="O51" s="25"/>
      <c r="P51" s="24">
        <f>IF(原始巡检表!I51=0,0,输入条件!$D$15*(35/50)^3/0.9)</f>
        <v>8.38444444444444</v>
      </c>
      <c r="Q51" s="24">
        <f>IF(原始巡检表!Q51=0,0,输入条件!$D$15*(35/50)^3/0.9)</f>
        <v>8.38444444444444</v>
      </c>
      <c r="R51" s="28"/>
      <c r="S51" s="29"/>
      <c r="V51" s="61"/>
      <c r="W51" s="61"/>
      <c r="X51" s="61"/>
      <c r="Y51" s="12"/>
      <c r="Z51" s="12"/>
      <c r="AA51" s="12"/>
      <c r="AB51" s="16"/>
      <c r="AC51" s="16"/>
      <c r="AD51" s="17"/>
      <c r="AH51" s="28"/>
      <c r="AI51" s="28"/>
      <c r="AJ51" s="28"/>
    </row>
    <row r="52" ht="17.25" spans="3:36">
      <c r="C52" s="11">
        <v>17</v>
      </c>
      <c r="D52" s="62">
        <f>IF(原始巡检表!I52=0,0,输入条件!$C$22*原始巡检表!I52+输入条件!$C$23*原始巡检表!E52+输入条件!$C$24*原始巡检表!H52+输入条件!$C$25)/100*输入条件!$E$9*3.517*(1-2%*输入条件!$C$6)</f>
        <v>478.311491524877</v>
      </c>
      <c r="E52" s="62">
        <f>IF(原始巡检表!Q52=0,0,输入条件!$C$22*原始巡检表!Q52+输入条件!$C$23*原始巡检表!M52+输入条件!$C$24*原始巡检表!P52+输入条件!$C$25)/100*输入条件!$E$9*3.517*(1-2%*输入条件!$C$6)</f>
        <v>1029.90352074426</v>
      </c>
      <c r="F52" s="65"/>
      <c r="G52" s="13">
        <f>输入条件!$D$9*原始巡检表!I52</f>
        <v>122.461578044597</v>
      </c>
      <c r="H52" s="13">
        <f>输入条件!$D$9*原始巡检表!Q52</f>
        <v>246.19</v>
      </c>
      <c r="I52" s="20"/>
      <c r="J52" s="18">
        <f>IF(原始巡检表!I52=0,0,输入条件!$D$11*(40/50)^3/0.765)</f>
        <v>36.8104575163399</v>
      </c>
      <c r="K52" s="18">
        <f>IF(原始巡检表!Q52=0,0,输入条件!$D$11*(40/50)^3/0.765)</f>
        <v>36.8104575163399</v>
      </c>
      <c r="L52" s="21"/>
      <c r="M52" s="22">
        <f>IF(原始巡检表!I52=0,0,输入条件!$D$13*(40/50)^3/0.765)</f>
        <v>50.1960784313726</v>
      </c>
      <c r="N52" s="22">
        <f>IF(原始巡检表!Q52=0,0,输入条件!$D$13*(40/50)^3/0.765)</f>
        <v>50.1960784313726</v>
      </c>
      <c r="O52" s="25"/>
      <c r="P52" s="24">
        <f>IF(原始巡检表!I52=0,0,输入条件!$D$15*(35/50)^3/0.9)</f>
        <v>8.38444444444444</v>
      </c>
      <c r="Q52" s="24">
        <f>IF(原始巡检表!Q52=0,0,输入条件!$D$15*(35/50)^3/0.9)</f>
        <v>8.38444444444444</v>
      </c>
      <c r="R52" s="28"/>
      <c r="S52" s="29"/>
      <c r="V52" s="61"/>
      <c r="W52" s="61"/>
      <c r="X52" s="61"/>
      <c r="Y52" s="12"/>
      <c r="Z52" s="12"/>
      <c r="AA52" s="12"/>
      <c r="AB52" s="16"/>
      <c r="AC52" s="16"/>
      <c r="AD52" s="17"/>
      <c r="AH52" s="28"/>
      <c r="AI52" s="28"/>
      <c r="AJ52" s="28"/>
    </row>
    <row r="53" ht="17.25" spans="3:36">
      <c r="C53" s="11">
        <v>18</v>
      </c>
      <c r="D53" s="62">
        <f>IF(原始巡检表!I53=0,0,输入条件!$C$22*原始巡检表!I53+输入条件!$C$23*原始巡检表!E53+输入条件!$C$24*原始巡检表!H53+输入条件!$C$25)/100*输入条件!$E$9*3.517*(1-2%*输入条件!$C$6)</f>
        <v>478.311491524877</v>
      </c>
      <c r="E53" s="62">
        <f>IF(原始巡检表!Q53=0,0,输入条件!$C$22*原始巡检表!Q53+输入条件!$C$23*原始巡检表!M53+输入条件!$C$24*原始巡检表!P53+输入条件!$C$25)/100*输入条件!$E$9*3.517*(1-2%*输入条件!$C$6)</f>
        <v>1029.90352074426</v>
      </c>
      <c r="F53" s="65"/>
      <c r="G53" s="13">
        <f>输入条件!$D$9*原始巡检表!I53</f>
        <v>122.461578044597</v>
      </c>
      <c r="H53" s="13">
        <f>输入条件!$D$9*原始巡检表!Q53</f>
        <v>246.19</v>
      </c>
      <c r="I53" s="20"/>
      <c r="J53" s="18">
        <f>IF(原始巡检表!I53=0,0,输入条件!$D$11*(40/50)^3/0.765)</f>
        <v>36.8104575163399</v>
      </c>
      <c r="K53" s="18">
        <f>IF(原始巡检表!Q53=0,0,输入条件!$D$11*(40/50)^3/0.765)</f>
        <v>36.8104575163399</v>
      </c>
      <c r="L53" s="21"/>
      <c r="M53" s="22">
        <f>IF(原始巡检表!I53=0,0,输入条件!$D$13*(40/50)^3/0.765)</f>
        <v>50.1960784313726</v>
      </c>
      <c r="N53" s="22">
        <f>IF(原始巡检表!Q53=0,0,输入条件!$D$13*(40/50)^3/0.765)</f>
        <v>50.1960784313726</v>
      </c>
      <c r="O53" s="25"/>
      <c r="P53" s="24">
        <f>IF(原始巡检表!I53=0,0,输入条件!$D$15*(35/50)^3/0.9)</f>
        <v>8.38444444444444</v>
      </c>
      <c r="Q53" s="24">
        <f>IF(原始巡检表!Q53=0,0,输入条件!$D$15*(35/50)^3/0.9)</f>
        <v>8.38444444444444</v>
      </c>
      <c r="R53" s="28"/>
      <c r="S53" s="29"/>
      <c r="V53" s="61"/>
      <c r="W53" s="61"/>
      <c r="X53" s="61"/>
      <c r="Y53" s="12"/>
      <c r="Z53" s="12"/>
      <c r="AA53" s="12"/>
      <c r="AB53" s="16"/>
      <c r="AC53" s="16"/>
      <c r="AD53" s="17"/>
      <c r="AH53" s="28"/>
      <c r="AI53" s="28"/>
      <c r="AJ53" s="28"/>
    </row>
    <row r="54" ht="17.25" spans="3:36">
      <c r="C54" s="11">
        <v>19</v>
      </c>
      <c r="D54" s="62">
        <f>IF(原始巡检表!I54=0,0,输入条件!$C$22*原始巡检表!I54+输入条件!$C$23*原始巡检表!E54+输入条件!$C$24*原始巡检表!H54+输入条件!$C$25)/100*输入条件!$E$9*3.517*(1-2%*输入条件!$C$6)</f>
        <v>478.311491524877</v>
      </c>
      <c r="E54" s="62">
        <f>IF(原始巡检表!Q54=0,0,输入条件!$C$22*原始巡检表!Q54+输入条件!$C$23*原始巡检表!M54+输入条件!$C$24*原始巡检表!P54+输入条件!$C$25)/100*输入条件!$E$9*3.517*(1-2%*输入条件!$C$6)</f>
        <v>1029.90352074426</v>
      </c>
      <c r="F54" s="65"/>
      <c r="G54" s="13">
        <f>输入条件!$D$9*原始巡检表!I54</f>
        <v>122.461578044597</v>
      </c>
      <c r="H54" s="13">
        <f>输入条件!$D$9*原始巡检表!Q54</f>
        <v>246.19</v>
      </c>
      <c r="I54" s="20"/>
      <c r="J54" s="18">
        <f>IF(原始巡检表!I54=0,0,输入条件!$D$11*(40/50)^3/0.765)</f>
        <v>36.8104575163399</v>
      </c>
      <c r="K54" s="18">
        <f>IF(原始巡检表!Q54=0,0,输入条件!$D$11*(40/50)^3/0.765)</f>
        <v>36.8104575163399</v>
      </c>
      <c r="L54" s="21"/>
      <c r="M54" s="22">
        <f>IF(原始巡检表!I54=0,0,输入条件!$D$13*(40/50)^3/0.765)</f>
        <v>50.1960784313726</v>
      </c>
      <c r="N54" s="22">
        <f>IF(原始巡检表!Q54=0,0,输入条件!$D$13*(40/50)^3/0.765)</f>
        <v>50.1960784313726</v>
      </c>
      <c r="O54" s="25"/>
      <c r="P54" s="24">
        <f>IF(原始巡检表!I54=0,0,输入条件!$D$15*(35/50)^3/0.9)</f>
        <v>8.38444444444444</v>
      </c>
      <c r="Q54" s="24">
        <f>IF(原始巡检表!Q54=0,0,输入条件!$D$15*(35/50)^3/0.9)</f>
        <v>8.38444444444444</v>
      </c>
      <c r="R54" s="28"/>
      <c r="S54" s="29"/>
      <c r="V54" s="61"/>
      <c r="W54" s="61"/>
      <c r="X54" s="61"/>
      <c r="Y54" s="12"/>
      <c r="Z54" s="12"/>
      <c r="AA54" s="12"/>
      <c r="AB54" s="16"/>
      <c r="AC54" s="16"/>
      <c r="AD54" s="17"/>
      <c r="AH54" s="28"/>
      <c r="AI54" s="28"/>
      <c r="AJ54" s="28"/>
    </row>
    <row r="55" ht="17.25" spans="3:36">
      <c r="C55" s="11">
        <v>20</v>
      </c>
      <c r="D55" s="62">
        <f>IF(原始巡检表!I55=0,0,输入条件!$C$22*原始巡检表!I55+输入条件!$C$23*原始巡检表!E55+输入条件!$C$24*原始巡检表!H55+输入条件!$C$25)/100*输入条件!$E$9*3.517*(1-2%*输入条件!$C$6)</f>
        <v>478.311491524877</v>
      </c>
      <c r="E55" s="62">
        <f>IF(原始巡检表!Q55=0,0,输入条件!$C$22*原始巡检表!Q55+输入条件!$C$23*原始巡检表!M55+输入条件!$C$24*原始巡检表!P55+输入条件!$C$25)/100*输入条件!$E$9*3.517*(1-2%*输入条件!$C$6)</f>
        <v>1029.90352074426</v>
      </c>
      <c r="F55" s="65"/>
      <c r="G55" s="13">
        <f>输入条件!$D$9*原始巡检表!I55</f>
        <v>122.461578044597</v>
      </c>
      <c r="H55" s="13">
        <f>输入条件!$D$9*原始巡检表!Q55</f>
        <v>246.19</v>
      </c>
      <c r="I55" s="20"/>
      <c r="J55" s="18">
        <f>IF(原始巡检表!I55=0,0,输入条件!$D$11*(40/50)^3/0.765)</f>
        <v>36.8104575163399</v>
      </c>
      <c r="K55" s="18">
        <f>IF(原始巡检表!Q55=0,0,输入条件!$D$11*(40/50)^3/0.765)</f>
        <v>36.8104575163399</v>
      </c>
      <c r="L55" s="21"/>
      <c r="M55" s="22">
        <f>IF(原始巡检表!I55=0,0,输入条件!$D$13*(40/50)^3/0.765)</f>
        <v>50.1960784313726</v>
      </c>
      <c r="N55" s="22">
        <f>IF(原始巡检表!Q55=0,0,输入条件!$D$13*(40/50)^3/0.765)</f>
        <v>50.1960784313726</v>
      </c>
      <c r="O55" s="25"/>
      <c r="P55" s="24">
        <f>IF(原始巡检表!I55=0,0,输入条件!$D$15*(35/50)^3/0.9)</f>
        <v>8.38444444444444</v>
      </c>
      <c r="Q55" s="24">
        <f>IF(原始巡检表!Q55=0,0,输入条件!$D$15*(35/50)^3/0.9)</f>
        <v>8.38444444444444</v>
      </c>
      <c r="R55" s="28"/>
      <c r="S55" s="29"/>
      <c r="V55" s="61"/>
      <c r="W55" s="61"/>
      <c r="X55" s="61"/>
      <c r="Y55" s="12"/>
      <c r="Z55" s="12"/>
      <c r="AA55" s="12"/>
      <c r="AB55" s="16"/>
      <c r="AC55" s="16"/>
      <c r="AD55" s="17"/>
      <c r="AH55" s="28"/>
      <c r="AI55" s="28"/>
      <c r="AJ55" s="28"/>
    </row>
    <row r="56" ht="17.25" spans="3:36">
      <c r="C56" s="11">
        <v>21</v>
      </c>
      <c r="D56" s="62">
        <f>IF(原始巡检表!I56=0,0,输入条件!$C$22*原始巡检表!I56+输入条件!$C$23*原始巡检表!E56+输入条件!$C$24*原始巡检表!H56+输入条件!$C$25)/100*输入条件!$E$9*3.517*(1-2%*输入条件!$C$6)</f>
        <v>478.311491524877</v>
      </c>
      <c r="E56" s="62">
        <f>IF(原始巡检表!Q56=0,0,输入条件!$C$22*原始巡检表!Q56+输入条件!$C$23*原始巡检表!M56+输入条件!$C$24*原始巡检表!P56+输入条件!$C$25)/100*输入条件!$E$9*3.517*(1-2%*输入条件!$C$6)</f>
        <v>1029.90352074426</v>
      </c>
      <c r="F56" s="65"/>
      <c r="G56" s="13">
        <f>输入条件!$D$9*原始巡检表!I56</f>
        <v>122.461578044597</v>
      </c>
      <c r="H56" s="13">
        <f>输入条件!$D$9*原始巡检表!Q56</f>
        <v>246.19</v>
      </c>
      <c r="I56" s="20"/>
      <c r="J56" s="18">
        <f>IF(原始巡检表!I56=0,0,输入条件!$D$11*(40/50)^3/0.765)</f>
        <v>36.8104575163399</v>
      </c>
      <c r="K56" s="18">
        <f>IF(原始巡检表!Q56=0,0,输入条件!$D$11*(40/50)^3/0.765)</f>
        <v>36.8104575163399</v>
      </c>
      <c r="L56" s="21"/>
      <c r="M56" s="22">
        <f>IF(原始巡检表!I56=0,0,输入条件!$D$13*(40/50)^3/0.765)</f>
        <v>50.1960784313726</v>
      </c>
      <c r="N56" s="22">
        <f>IF(原始巡检表!Q56=0,0,输入条件!$D$13*(40/50)^3/0.765)</f>
        <v>50.1960784313726</v>
      </c>
      <c r="O56" s="25"/>
      <c r="P56" s="24">
        <f>IF(原始巡检表!I56=0,0,输入条件!$D$15*(35/50)^3/0.9)</f>
        <v>8.38444444444444</v>
      </c>
      <c r="Q56" s="24">
        <f>IF(原始巡检表!Q56=0,0,输入条件!$D$15*(35/50)^3/0.9)</f>
        <v>8.38444444444444</v>
      </c>
      <c r="R56" s="28"/>
      <c r="S56" s="29"/>
      <c r="V56" s="61"/>
      <c r="W56" s="61"/>
      <c r="X56" s="61"/>
      <c r="Y56" s="12"/>
      <c r="Z56" s="12"/>
      <c r="AA56" s="12"/>
      <c r="AB56" s="16"/>
      <c r="AC56" s="16"/>
      <c r="AD56" s="17"/>
      <c r="AH56" s="28"/>
      <c r="AI56" s="28"/>
      <c r="AJ56" s="28"/>
    </row>
    <row r="57" ht="17.25" spans="3:36">
      <c r="C57" s="11">
        <v>22</v>
      </c>
      <c r="D57" s="62">
        <f>IF(原始巡检表!I57=0,0,输入条件!$C$22*原始巡检表!I57+输入条件!$C$23*原始巡检表!E57+输入条件!$C$24*原始巡检表!H57+输入条件!$C$25)/100*输入条件!$E$9*3.517*(1-2%*输入条件!$C$6)</f>
        <v>478.311491524877</v>
      </c>
      <c r="E57" s="62">
        <f>IF(原始巡检表!Q57=0,0,输入条件!$C$22*原始巡检表!Q57+输入条件!$C$23*原始巡检表!M57+输入条件!$C$24*原始巡检表!P57+输入条件!$C$25)/100*输入条件!$E$9*3.517*(1-2%*输入条件!$C$6)</f>
        <v>1029.90352074426</v>
      </c>
      <c r="F57" s="65"/>
      <c r="G57" s="13">
        <f>输入条件!$D$9*原始巡检表!I57</f>
        <v>122.461578044597</v>
      </c>
      <c r="H57" s="13">
        <f>输入条件!$D$9*原始巡检表!Q57</f>
        <v>246.19</v>
      </c>
      <c r="I57" s="20"/>
      <c r="J57" s="18">
        <f>IF(原始巡检表!I57=0,0,输入条件!$D$11*(40/50)^3/0.765)</f>
        <v>36.8104575163399</v>
      </c>
      <c r="K57" s="18">
        <f>IF(原始巡检表!Q57=0,0,输入条件!$D$11*(40/50)^3/0.765)</f>
        <v>36.8104575163399</v>
      </c>
      <c r="L57" s="21"/>
      <c r="M57" s="22">
        <f>IF(原始巡检表!I57=0,0,输入条件!$D$13*(40/50)^3/0.765)</f>
        <v>50.1960784313726</v>
      </c>
      <c r="N57" s="22">
        <f>IF(原始巡检表!Q57=0,0,输入条件!$D$13*(40/50)^3/0.765)</f>
        <v>50.1960784313726</v>
      </c>
      <c r="O57" s="25"/>
      <c r="P57" s="24">
        <f>IF(原始巡检表!I57=0,0,输入条件!$D$15*(35/50)^3/0.9)</f>
        <v>8.38444444444444</v>
      </c>
      <c r="Q57" s="24">
        <f>IF(原始巡检表!Q57=0,0,输入条件!$D$15*(35/50)^3/0.9)</f>
        <v>8.38444444444444</v>
      </c>
      <c r="R57" s="28"/>
      <c r="S57" s="29"/>
      <c r="V57" s="61"/>
      <c r="W57" s="61"/>
      <c r="X57" s="61"/>
      <c r="Y57" s="12"/>
      <c r="Z57" s="12"/>
      <c r="AA57" s="12"/>
      <c r="AB57" s="16"/>
      <c r="AC57" s="16"/>
      <c r="AD57" s="17"/>
      <c r="AH57" s="28"/>
      <c r="AI57" s="28"/>
      <c r="AJ57" s="28"/>
    </row>
    <row r="58" ht="17.25" spans="3:36">
      <c r="C58" s="11">
        <v>23</v>
      </c>
      <c r="D58" s="62">
        <f>IF(原始巡检表!I58=0,0,输入条件!$C$22*原始巡检表!I58+输入条件!$C$23*原始巡检表!E58+输入条件!$C$24*原始巡检表!H58+输入条件!$C$25)/100*输入条件!$E$9*3.517*(1-2%*输入条件!$C$6)</f>
        <v>478.311491524877</v>
      </c>
      <c r="E58" s="62">
        <f>IF(原始巡检表!Q58=0,0,输入条件!$C$22*原始巡检表!Q58+输入条件!$C$23*原始巡检表!M58+输入条件!$C$24*原始巡检表!P58+输入条件!$C$25)/100*输入条件!$E$9*3.517*(1-2%*输入条件!$C$6)</f>
        <v>1029.90352074426</v>
      </c>
      <c r="F58" s="65"/>
      <c r="G58" s="13">
        <f>输入条件!$D$9*原始巡检表!I58</f>
        <v>122.461578044597</v>
      </c>
      <c r="H58" s="13">
        <f>输入条件!$D$9*原始巡检表!Q58</f>
        <v>246.19</v>
      </c>
      <c r="I58" s="20"/>
      <c r="J58" s="18">
        <f>IF(原始巡检表!I58=0,0,输入条件!$D$11*(40/50)^3/0.765)</f>
        <v>36.8104575163399</v>
      </c>
      <c r="K58" s="18">
        <f>IF(原始巡检表!Q58=0,0,输入条件!$D$11*(40/50)^3/0.765)</f>
        <v>36.8104575163399</v>
      </c>
      <c r="L58" s="21"/>
      <c r="M58" s="22">
        <f>IF(原始巡检表!I58=0,0,输入条件!$D$13*(40/50)^3/0.765)</f>
        <v>50.1960784313726</v>
      </c>
      <c r="N58" s="22">
        <f>IF(原始巡检表!Q58=0,0,输入条件!$D$13*(40/50)^3/0.765)</f>
        <v>50.1960784313726</v>
      </c>
      <c r="O58" s="25"/>
      <c r="P58" s="24">
        <f>IF(原始巡检表!I58=0,0,输入条件!$D$15*(35/50)^3/0.9)</f>
        <v>8.38444444444444</v>
      </c>
      <c r="Q58" s="24">
        <f>IF(原始巡检表!Q58=0,0,输入条件!$D$15*(35/50)^3/0.9)</f>
        <v>8.38444444444444</v>
      </c>
      <c r="R58" s="28"/>
      <c r="S58" s="29"/>
      <c r="V58" s="61"/>
      <c r="W58" s="61"/>
      <c r="X58" s="61"/>
      <c r="Y58" s="12"/>
      <c r="Z58" s="12"/>
      <c r="AA58" s="12"/>
      <c r="AB58" s="16"/>
      <c r="AC58" s="16"/>
      <c r="AD58" s="17"/>
      <c r="AH58" s="28"/>
      <c r="AI58" s="28"/>
      <c r="AJ58" s="28"/>
    </row>
    <row r="59" spans="4:30">
      <c r="D59" s="61"/>
      <c r="E59" s="61"/>
      <c r="F59" s="61"/>
      <c r="G59" s="12"/>
      <c r="H59" s="12"/>
      <c r="I59" s="12"/>
      <c r="J59" s="16"/>
      <c r="K59" s="16"/>
      <c r="L59" s="17"/>
      <c r="V59" s="61"/>
      <c r="W59" s="61"/>
      <c r="X59" s="61"/>
      <c r="Y59" s="12"/>
      <c r="Z59" s="12"/>
      <c r="AA59" s="12"/>
      <c r="AB59" s="16"/>
      <c r="AC59" s="16"/>
      <c r="AD59" s="17"/>
    </row>
    <row r="60" spans="2:30">
      <c r="B60" t="s">
        <v>74</v>
      </c>
      <c r="D60" s="61"/>
      <c r="E60" s="61"/>
      <c r="F60" s="61"/>
      <c r="G60" s="12"/>
      <c r="H60" s="12"/>
      <c r="I60" s="12"/>
      <c r="J60" s="16"/>
      <c r="K60" s="16"/>
      <c r="L60" s="17"/>
      <c r="T60" t="s">
        <v>74</v>
      </c>
      <c r="V60" s="61"/>
      <c r="W60" s="61"/>
      <c r="X60" s="61"/>
      <c r="Y60" s="12"/>
      <c r="Z60" s="12"/>
      <c r="AA60" s="12"/>
      <c r="AB60" s="16"/>
      <c r="AC60" s="16"/>
      <c r="AD60" s="17"/>
    </row>
    <row r="61" spans="4:30">
      <c r="D61" s="61"/>
      <c r="E61" s="61"/>
      <c r="F61" s="61"/>
      <c r="G61" s="12"/>
      <c r="H61" s="12"/>
      <c r="I61" s="12"/>
      <c r="J61" s="16"/>
      <c r="K61" s="16"/>
      <c r="L61" s="17"/>
      <c r="V61" s="61"/>
      <c r="W61" s="61"/>
      <c r="X61" s="61"/>
      <c r="Y61" s="12"/>
      <c r="Z61" s="12"/>
      <c r="AA61" s="12"/>
      <c r="AB61" s="16"/>
      <c r="AC61" s="16"/>
      <c r="AD61" s="17"/>
    </row>
    <row r="62" spans="4:30">
      <c r="D62" s="61" t="s">
        <v>85</v>
      </c>
      <c r="E62" s="61"/>
      <c r="F62" s="61"/>
      <c r="G62" s="12"/>
      <c r="H62" s="12"/>
      <c r="I62" s="12"/>
      <c r="J62" s="16"/>
      <c r="K62" s="16"/>
      <c r="L62" s="17"/>
      <c r="V62" s="61"/>
      <c r="W62" s="61"/>
      <c r="X62" s="61"/>
      <c r="Y62" s="12"/>
      <c r="Z62" s="12"/>
      <c r="AA62" s="12"/>
      <c r="AB62" s="16"/>
      <c r="AC62" s="16"/>
      <c r="AD62" s="17"/>
    </row>
    <row r="63" ht="17.25" spans="3:30">
      <c r="C63">
        <v>0</v>
      </c>
      <c r="D63" s="62">
        <f>IF(原始巡检表!I63=0,0,输入条件!$C$22*原始巡检表!I63+输入条件!$C$23*原始巡检表!E63+输入条件!$C$24*原始巡检表!H63+输入条件!$C$25)/100*输入条件!$E$9*3.517*(1-2%*输入条件!$C$6)</f>
        <v>0</v>
      </c>
      <c r="E63" s="62">
        <f>IF(原始巡检表!Q63=0,0,输入条件!$C$22*原始巡检表!Q63+输入条件!$C$23*原始巡检表!M63+输入条件!$C$24*原始巡检表!P63+输入条件!$C$25)/100*输入条件!$E$9*3.517*(1-2%*输入条件!$C$6)</f>
        <v>0</v>
      </c>
      <c r="F63" s="61"/>
      <c r="G63" s="13">
        <f>输入条件!$D$9*原始巡检表!I63</f>
        <v>0</v>
      </c>
      <c r="H63" s="13">
        <f>输入条件!$D$9*原始巡检表!Q63</f>
        <v>0</v>
      </c>
      <c r="I63" s="12"/>
      <c r="J63" s="18">
        <f>IF(原始巡检表!I63=0,0,输入条件!$D$11*(40/50)^3/0.765)</f>
        <v>0</v>
      </c>
      <c r="K63" s="18">
        <f>IF(原始巡检表!Q63=0,0,输入条件!$D$11*(40/50)^3/0.765)</f>
        <v>0</v>
      </c>
      <c r="L63" s="17"/>
      <c r="M63" s="22">
        <f>IF(原始巡检表!I63=0,0,输入条件!$D$13*(40/50)^3/0.765)</f>
        <v>0</v>
      </c>
      <c r="N63" s="22">
        <f>IF(原始巡检表!Q63=0,0,输入条件!$D$13*(40/50)^3/0.765)</f>
        <v>0</v>
      </c>
      <c r="P63" s="24">
        <f>IF(原始巡检表!I63=0,0,输入条件!$D$15*(35/50)^3/0.9)</f>
        <v>0</v>
      </c>
      <c r="Q63" s="24">
        <f>IF(原始巡检表!Q63=0,0,输入条件!$D$15*(35/50)^3/0.9)</f>
        <v>0</v>
      </c>
      <c r="V63" s="61"/>
      <c r="W63" s="61"/>
      <c r="X63" s="61"/>
      <c r="Y63" s="12"/>
      <c r="Z63" s="12"/>
      <c r="AA63" s="12"/>
      <c r="AB63" s="16"/>
      <c r="AC63" s="16"/>
      <c r="AD63" s="17"/>
    </row>
    <row r="64" ht="17.25" spans="3:30">
      <c r="C64">
        <v>1</v>
      </c>
      <c r="D64" s="62">
        <f>IF(原始巡检表!I64=0,0,输入条件!$C$22*原始巡检表!I64+输入条件!$C$23*原始巡检表!E64+输入条件!$C$24*原始巡检表!H64+输入条件!$C$25)/100*输入条件!$E$9*3.517*(1-2%*输入条件!$C$6)</f>
        <v>0</v>
      </c>
      <c r="E64" s="62">
        <f>IF(原始巡检表!Q64=0,0,输入条件!$C$22*原始巡检表!Q64+输入条件!$C$23*原始巡检表!M64+输入条件!$C$24*原始巡检表!P64+输入条件!$C$25)/100*输入条件!$E$9*3.517*(1-2%*输入条件!$C$6)</f>
        <v>0</v>
      </c>
      <c r="F64" s="61"/>
      <c r="G64" s="13">
        <f>输入条件!$D$9*原始巡检表!I64</f>
        <v>0</v>
      </c>
      <c r="H64" s="13">
        <f>输入条件!$D$9*原始巡检表!Q64</f>
        <v>0</v>
      </c>
      <c r="I64" s="12"/>
      <c r="J64" s="18">
        <f>IF(原始巡检表!I64=0,0,输入条件!$D$11*(40/50)^3/0.765)</f>
        <v>0</v>
      </c>
      <c r="K64" s="18">
        <f>IF(原始巡检表!Q64=0,0,输入条件!$D$11*(40/50)^3/0.765)</f>
        <v>0</v>
      </c>
      <c r="L64" s="17"/>
      <c r="M64" s="22">
        <f>IF(原始巡检表!I64=0,0,输入条件!$D$13*(40/50)^3/0.765)</f>
        <v>0</v>
      </c>
      <c r="N64" s="22">
        <f>IF(原始巡检表!Q64=0,0,输入条件!$D$13*(40/50)^3/0.765)</f>
        <v>0</v>
      </c>
      <c r="P64" s="24">
        <f>IF(原始巡检表!I64=0,0,输入条件!$D$15*(35/50)^3/0.9)</f>
        <v>0</v>
      </c>
      <c r="Q64" s="24">
        <f>IF(原始巡检表!Q64=0,0,输入条件!$D$15*(35/50)^3/0.9)</f>
        <v>0</v>
      </c>
      <c r="V64" s="61"/>
      <c r="W64" s="61"/>
      <c r="X64" s="61"/>
      <c r="Y64" s="12"/>
      <c r="Z64" s="12"/>
      <c r="AA64" s="12"/>
      <c r="AB64" s="16"/>
      <c r="AC64" s="16"/>
      <c r="AD64" s="17"/>
    </row>
    <row r="65" ht="17.25" spans="3:30">
      <c r="C65">
        <v>2</v>
      </c>
      <c r="D65" s="62">
        <f>IF(原始巡检表!I65=0,0,输入条件!$C$22*原始巡检表!I65+输入条件!$C$23*原始巡检表!E65+输入条件!$C$24*原始巡检表!H65+输入条件!$C$25)/100*输入条件!$E$9*3.517*(1-2%*输入条件!$C$6)</f>
        <v>0</v>
      </c>
      <c r="E65" s="62">
        <f>IF(原始巡检表!Q65=0,0,输入条件!$C$22*原始巡检表!Q65+输入条件!$C$23*原始巡检表!M65+输入条件!$C$24*原始巡检表!P65+输入条件!$C$25)/100*输入条件!$E$9*3.517*(1-2%*输入条件!$C$6)</f>
        <v>0</v>
      </c>
      <c r="F65" s="61"/>
      <c r="G65" s="13">
        <f>输入条件!$D$9*原始巡检表!I65</f>
        <v>0</v>
      </c>
      <c r="H65" s="13">
        <f>输入条件!$D$9*原始巡检表!Q65</f>
        <v>0</v>
      </c>
      <c r="I65" s="12"/>
      <c r="J65" s="18">
        <f>IF(原始巡检表!I65=0,0,输入条件!$D$11*(40/50)^3/0.765)</f>
        <v>0</v>
      </c>
      <c r="K65" s="18">
        <f>IF(原始巡检表!Q65=0,0,输入条件!$D$11*(40/50)^3/0.765)</f>
        <v>0</v>
      </c>
      <c r="L65" s="17"/>
      <c r="M65" s="22">
        <f>IF(原始巡检表!I65=0,0,输入条件!$D$13*(40/50)^3/0.765)</f>
        <v>0</v>
      </c>
      <c r="N65" s="22">
        <f>IF(原始巡检表!Q65=0,0,输入条件!$D$13*(40/50)^3/0.765)</f>
        <v>0</v>
      </c>
      <c r="P65" s="24">
        <f>IF(原始巡检表!I65=0,0,输入条件!$D$15*(35/50)^3/0.9)</f>
        <v>0</v>
      </c>
      <c r="Q65" s="24">
        <f>IF(原始巡检表!Q65=0,0,输入条件!$D$15*(35/50)^3/0.9)</f>
        <v>0</v>
      </c>
      <c r="V65" s="61"/>
      <c r="W65" s="61"/>
      <c r="X65" s="61"/>
      <c r="Y65" s="12"/>
      <c r="Z65" s="12"/>
      <c r="AA65" s="12"/>
      <c r="AB65" s="16"/>
      <c r="AC65" s="16"/>
      <c r="AD65" s="17"/>
    </row>
    <row r="66" ht="17.25" spans="3:30">
      <c r="C66">
        <v>3</v>
      </c>
      <c r="D66" s="62">
        <f>IF(原始巡检表!I66=0,0,输入条件!$C$22*原始巡检表!I66+输入条件!$C$23*原始巡检表!E66+输入条件!$C$24*原始巡检表!H66+输入条件!$C$25)/100*输入条件!$E$9*3.517*(1-2%*输入条件!$C$6)</f>
        <v>0</v>
      </c>
      <c r="E66" s="62">
        <f>IF(原始巡检表!Q66=0,0,输入条件!$C$22*原始巡检表!Q66+输入条件!$C$23*原始巡检表!M66+输入条件!$C$24*原始巡检表!P66+输入条件!$C$25)/100*输入条件!$E$9*3.517*(1-2%*输入条件!$C$6)</f>
        <v>0</v>
      </c>
      <c r="F66" s="61"/>
      <c r="G66" s="13">
        <f>输入条件!$D$9*原始巡检表!I66</f>
        <v>0</v>
      </c>
      <c r="H66" s="13">
        <f>输入条件!$D$9*原始巡检表!Q66</f>
        <v>0</v>
      </c>
      <c r="I66" s="12"/>
      <c r="J66" s="18">
        <f>IF(原始巡检表!I66=0,0,输入条件!$D$11*(40/50)^3/0.765)</f>
        <v>0</v>
      </c>
      <c r="K66" s="18">
        <f>IF(原始巡检表!Q66=0,0,输入条件!$D$11*(40/50)^3/0.765)</f>
        <v>0</v>
      </c>
      <c r="L66" s="17"/>
      <c r="M66" s="22">
        <f>IF(原始巡检表!I66=0,0,输入条件!$D$13*(40/50)^3/0.765)</f>
        <v>0</v>
      </c>
      <c r="N66" s="22">
        <f>IF(原始巡检表!Q66=0,0,输入条件!$D$13*(40/50)^3/0.765)</f>
        <v>0</v>
      </c>
      <c r="P66" s="24">
        <f>IF(原始巡检表!I66=0,0,输入条件!$D$15*(35/50)^3/0.9)</f>
        <v>0</v>
      </c>
      <c r="Q66" s="24">
        <f>IF(原始巡检表!Q66=0,0,输入条件!$D$15*(35/50)^3/0.9)</f>
        <v>0</v>
      </c>
      <c r="V66" s="61"/>
      <c r="W66" s="61"/>
      <c r="X66" s="61"/>
      <c r="Y66" s="12"/>
      <c r="Z66" s="12"/>
      <c r="AA66" s="12"/>
      <c r="AB66" s="16"/>
      <c r="AC66" s="16"/>
      <c r="AD66" s="17"/>
    </row>
    <row r="67" ht="17.25" spans="3:30">
      <c r="C67">
        <v>4</v>
      </c>
      <c r="D67" s="62">
        <f>IF(原始巡检表!I67=0,0,输入条件!$C$22*原始巡检表!I67+输入条件!$C$23*原始巡检表!E67+输入条件!$C$24*原始巡检表!H67+输入条件!$C$25)/100*输入条件!$E$9*3.517*(1-2%*输入条件!$C$6)</f>
        <v>0</v>
      </c>
      <c r="E67" s="62">
        <f>IF(原始巡检表!Q67=0,0,输入条件!$C$22*原始巡检表!Q67+输入条件!$C$23*原始巡检表!M67+输入条件!$C$24*原始巡检表!P67+输入条件!$C$25)/100*输入条件!$E$9*3.517*(1-2%*输入条件!$C$6)</f>
        <v>0</v>
      </c>
      <c r="F67" s="61"/>
      <c r="G67" s="13">
        <f>输入条件!$D$9*原始巡检表!I67</f>
        <v>0</v>
      </c>
      <c r="H67" s="13">
        <f>输入条件!$D$9*原始巡检表!Q67</f>
        <v>0</v>
      </c>
      <c r="I67" s="12"/>
      <c r="J67" s="18">
        <f>IF(原始巡检表!I67=0,0,输入条件!$D$11*(40/50)^3/0.765)</f>
        <v>0</v>
      </c>
      <c r="K67" s="18">
        <f>IF(原始巡检表!Q67=0,0,输入条件!$D$11*(40/50)^3/0.765)</f>
        <v>0</v>
      </c>
      <c r="L67" s="17"/>
      <c r="M67" s="22">
        <f>IF(原始巡检表!I67=0,0,输入条件!$D$13*(40/50)^3/0.765)</f>
        <v>0</v>
      </c>
      <c r="N67" s="22">
        <f>IF(原始巡检表!Q67=0,0,输入条件!$D$13*(40/50)^3/0.765)</f>
        <v>0</v>
      </c>
      <c r="P67" s="24">
        <f>IF(原始巡检表!I67=0,0,输入条件!$D$15*(35/50)^3/0.9)</f>
        <v>0</v>
      </c>
      <c r="Q67" s="24">
        <f>IF(原始巡检表!Q67=0,0,输入条件!$D$15*(35/50)^3/0.9)</f>
        <v>0</v>
      </c>
      <c r="V67" s="61"/>
      <c r="W67" s="61"/>
      <c r="X67" s="61"/>
      <c r="Y67" s="12"/>
      <c r="Z67" s="12"/>
      <c r="AA67" s="12"/>
      <c r="AB67" s="16"/>
      <c r="AC67" s="16"/>
      <c r="AD67" s="17"/>
    </row>
    <row r="68" ht="17.25" spans="3:30">
      <c r="C68">
        <v>5</v>
      </c>
      <c r="D68" s="62">
        <f>IF(原始巡检表!I68=0,0,输入条件!$C$22*原始巡检表!I68+输入条件!$C$23*原始巡检表!E68+输入条件!$C$24*原始巡检表!H68+输入条件!$C$25)/100*输入条件!$E$9*3.517*(1-2%*输入条件!$C$6)</f>
        <v>0</v>
      </c>
      <c r="E68" s="62">
        <f>IF(原始巡检表!Q68=0,0,输入条件!$C$22*原始巡检表!Q68+输入条件!$C$23*原始巡检表!M68+输入条件!$C$24*原始巡检表!P68+输入条件!$C$25)/100*输入条件!$E$9*3.517*(1-2%*输入条件!$C$6)</f>
        <v>0</v>
      </c>
      <c r="F68" s="61"/>
      <c r="G68" s="13">
        <f>输入条件!$D$9*原始巡检表!I68</f>
        <v>0</v>
      </c>
      <c r="H68" s="13">
        <f>输入条件!$D$9*原始巡检表!Q68</f>
        <v>0</v>
      </c>
      <c r="I68" s="12"/>
      <c r="J68" s="18">
        <f>IF(原始巡检表!I68=0,0,输入条件!$D$11*(40/50)^3/0.765)</f>
        <v>0</v>
      </c>
      <c r="K68" s="18">
        <f>IF(原始巡检表!Q68=0,0,输入条件!$D$11*(40/50)^3/0.765)</f>
        <v>0</v>
      </c>
      <c r="L68" s="17"/>
      <c r="M68" s="22">
        <f>IF(原始巡检表!I68=0,0,输入条件!$D$13*(40/50)^3/0.765)</f>
        <v>0</v>
      </c>
      <c r="N68" s="22">
        <f>IF(原始巡检表!Q68=0,0,输入条件!$D$13*(40/50)^3/0.765)</f>
        <v>0</v>
      </c>
      <c r="P68" s="24">
        <f>IF(原始巡检表!I68=0,0,输入条件!$D$15*(35/50)^3/0.9)</f>
        <v>0</v>
      </c>
      <c r="Q68" s="24">
        <f>IF(原始巡检表!Q68=0,0,输入条件!$D$15*(35/50)^3/0.9)</f>
        <v>0</v>
      </c>
      <c r="V68" s="61"/>
      <c r="W68" s="61"/>
      <c r="X68" s="61"/>
      <c r="Y68" s="12"/>
      <c r="Z68" s="12"/>
      <c r="AA68" s="12"/>
      <c r="AB68" s="16"/>
      <c r="AC68" s="16"/>
      <c r="AD68" s="17"/>
    </row>
    <row r="69" ht="17.25" spans="3:30">
      <c r="C69">
        <v>6</v>
      </c>
      <c r="D69" s="62">
        <f>IF(原始巡检表!I69=0,0,输入条件!$C$22*原始巡检表!I69+输入条件!$C$23*原始巡检表!E69+输入条件!$C$24*原始巡检表!H69+输入条件!$C$25)/100*输入条件!$E$9*3.517*(1-2%*输入条件!$C$6)</f>
        <v>0</v>
      </c>
      <c r="E69" s="62">
        <f>IF(原始巡检表!Q69=0,0,输入条件!$C$22*原始巡检表!Q69+输入条件!$C$23*原始巡检表!M69+输入条件!$C$24*原始巡检表!P69+输入条件!$C$25)/100*输入条件!$E$9*3.517*(1-2%*输入条件!$C$6)</f>
        <v>0</v>
      </c>
      <c r="F69" s="61"/>
      <c r="G69" s="13">
        <f>输入条件!$D$9*原始巡检表!I69</f>
        <v>0</v>
      </c>
      <c r="H69" s="13">
        <f>输入条件!$D$9*原始巡检表!Q69</f>
        <v>0</v>
      </c>
      <c r="I69" s="12"/>
      <c r="J69" s="18">
        <f>IF(原始巡检表!I69=0,0,输入条件!$D$11*(40/50)^3/0.765)</f>
        <v>0</v>
      </c>
      <c r="K69" s="18">
        <f>IF(原始巡检表!Q69=0,0,输入条件!$D$11*(40/50)^3/0.765)</f>
        <v>0</v>
      </c>
      <c r="L69" s="17"/>
      <c r="M69" s="22">
        <f>IF(原始巡检表!I69=0,0,输入条件!$D$13*(40/50)^3/0.765)</f>
        <v>0</v>
      </c>
      <c r="N69" s="22">
        <f>IF(原始巡检表!Q69=0,0,输入条件!$D$13*(40/50)^3/0.765)</f>
        <v>0</v>
      </c>
      <c r="P69" s="24">
        <f>IF(原始巡检表!I69=0,0,输入条件!$D$15*(35/50)^3/0.9)</f>
        <v>0</v>
      </c>
      <c r="Q69" s="24">
        <f>IF(原始巡检表!Q69=0,0,输入条件!$D$15*(35/50)^3/0.9)</f>
        <v>0</v>
      </c>
      <c r="V69" s="61"/>
      <c r="W69" s="61"/>
      <c r="X69" s="61"/>
      <c r="Y69" s="12"/>
      <c r="Z69" s="12"/>
      <c r="AA69" s="12"/>
      <c r="AB69" s="16"/>
      <c r="AC69" s="16"/>
      <c r="AD69" s="17"/>
    </row>
    <row r="70" ht="17.25" spans="3:30">
      <c r="C70">
        <v>7</v>
      </c>
      <c r="D70" s="62">
        <f>IF(原始巡检表!I70=0,0,输入条件!$C$22*原始巡检表!I70+输入条件!$C$23*原始巡检表!E70+输入条件!$C$24*原始巡检表!H70+输入条件!$C$25)/100*输入条件!$E$9*3.517*(1-2%*输入条件!$C$6)</f>
        <v>903.46731882957</v>
      </c>
      <c r="E70" s="62">
        <f>IF(原始巡检表!Q70=0,0,输入条件!$C$22*原始巡检表!Q70+输入条件!$C$23*原始巡检表!M70+输入条件!$C$24*原始巡检表!P70+输入条件!$C$25)/100*输入条件!$E$9*3.517*(1-2%*输入条件!$C$6)</f>
        <v>907.976661444071</v>
      </c>
      <c r="F70" s="61"/>
      <c r="G70" s="13">
        <f>输入条件!$D$9*原始巡检表!I70</f>
        <v>229.298747855918</v>
      </c>
      <c r="H70" s="13">
        <f>输入条件!$D$9*原始巡检表!Q70</f>
        <v>222.964528301887</v>
      </c>
      <c r="I70" s="12"/>
      <c r="J70" s="18">
        <f>IF(原始巡检表!I70=0,0,输入条件!$D$11*(40/50)^3/0.765)</f>
        <v>36.8104575163399</v>
      </c>
      <c r="K70" s="18">
        <f>IF(原始巡检表!Q70=0,0,输入条件!$D$11*(40/50)^3/0.765)</f>
        <v>36.8104575163399</v>
      </c>
      <c r="L70" s="17"/>
      <c r="M70" s="22">
        <f>IF(原始巡检表!I70=0,0,输入条件!$D$13*(40/50)^3/0.765)</f>
        <v>50.1960784313726</v>
      </c>
      <c r="N70" s="22">
        <f>IF(原始巡检表!Q70=0,0,输入条件!$D$13*(40/50)^3/0.765)</f>
        <v>50.1960784313726</v>
      </c>
      <c r="P70" s="24">
        <f>IF(原始巡检表!I70=0,0,输入条件!$D$15*(35/50)^3/0.9)</f>
        <v>8.38444444444444</v>
      </c>
      <c r="Q70" s="24">
        <f>IF(原始巡检表!Q70=0,0,输入条件!$D$15*(35/50)^3/0.9)</f>
        <v>8.38444444444444</v>
      </c>
      <c r="V70" s="61"/>
      <c r="W70" s="61"/>
      <c r="X70" s="61"/>
      <c r="Y70" s="12"/>
      <c r="Z70" s="12"/>
      <c r="AA70" s="12"/>
      <c r="AB70" s="16"/>
      <c r="AC70" s="16"/>
      <c r="AD70" s="17"/>
    </row>
    <row r="71" ht="17.25" spans="3:30">
      <c r="C71">
        <v>8</v>
      </c>
      <c r="D71" s="62">
        <f>IF(原始巡检表!I71=0,0,输入条件!$C$22*原始巡检表!I71+输入条件!$C$23*原始巡检表!E71+输入条件!$C$24*原始巡检表!H71+输入条件!$C$25)/100*输入条件!$E$9*3.517*(1-2%*输入条件!$C$6)</f>
        <v>903.46731882957</v>
      </c>
      <c r="E71" s="62">
        <f>IF(原始巡检表!Q71=0,0,输入条件!$C$22*原始巡检表!Q71+输入条件!$C$23*原始巡检表!M71+输入条件!$C$24*原始巡检表!P71+输入条件!$C$25)/100*输入条件!$E$9*3.517*(1-2%*输入条件!$C$6)</f>
        <v>907.976661444071</v>
      </c>
      <c r="F71" s="61"/>
      <c r="G71" s="13">
        <f>输入条件!$D$9*原始巡检表!I71</f>
        <v>229.298747855918</v>
      </c>
      <c r="H71" s="13">
        <f>输入条件!$D$9*原始巡检表!Q71</f>
        <v>222.964528301887</v>
      </c>
      <c r="I71" s="12"/>
      <c r="J71" s="18">
        <f>IF(原始巡检表!I71=0,0,输入条件!$D$11*(40/50)^3/0.765)</f>
        <v>36.8104575163399</v>
      </c>
      <c r="K71" s="18">
        <f>IF(原始巡检表!Q71=0,0,输入条件!$D$11*(40/50)^3/0.765)</f>
        <v>36.8104575163399</v>
      </c>
      <c r="L71" s="17"/>
      <c r="M71" s="22">
        <f>IF(原始巡检表!I71=0,0,输入条件!$D$13*(40/50)^3/0.765)</f>
        <v>50.1960784313726</v>
      </c>
      <c r="N71" s="22">
        <f>IF(原始巡检表!Q71=0,0,输入条件!$D$13*(40/50)^3/0.765)</f>
        <v>50.1960784313726</v>
      </c>
      <c r="P71" s="24">
        <f>IF(原始巡检表!I71=0,0,输入条件!$D$15*(35/50)^3/0.9)</f>
        <v>8.38444444444444</v>
      </c>
      <c r="Q71" s="24">
        <f>IF(原始巡检表!Q71=0,0,输入条件!$D$15*(35/50)^3/0.9)</f>
        <v>8.38444444444444</v>
      </c>
      <c r="V71" s="61"/>
      <c r="W71" s="61"/>
      <c r="X71" s="61"/>
      <c r="Y71" s="12"/>
      <c r="Z71" s="12"/>
      <c r="AA71" s="12"/>
      <c r="AB71" s="16"/>
      <c r="AC71" s="16"/>
      <c r="AD71" s="17"/>
    </row>
    <row r="72" ht="17.25" spans="3:30">
      <c r="C72">
        <v>9</v>
      </c>
      <c r="D72" s="62">
        <f>IF(原始巡检表!I72=0,0,输入条件!$C$22*原始巡检表!I72+输入条件!$C$23*原始巡检表!E72+输入条件!$C$24*原始巡检表!H72+输入条件!$C$25)/100*输入条件!$E$9*3.517*(1-2%*输入条件!$C$6)</f>
        <v>903.46731882957</v>
      </c>
      <c r="E72" s="62">
        <f>IF(原始巡检表!Q72=0,0,输入条件!$C$22*原始巡检表!Q72+输入条件!$C$23*原始巡检表!M72+输入条件!$C$24*原始巡检表!P72+输入条件!$C$25)/100*输入条件!$E$9*3.517*(1-2%*输入条件!$C$6)</f>
        <v>907.976661444071</v>
      </c>
      <c r="F72" s="61"/>
      <c r="G72" s="13">
        <f>输入条件!$D$9*原始巡检表!I72</f>
        <v>229.298747855918</v>
      </c>
      <c r="H72" s="13">
        <f>输入条件!$D$9*原始巡检表!Q72</f>
        <v>222.964528301887</v>
      </c>
      <c r="I72" s="12"/>
      <c r="J72" s="18">
        <f>IF(原始巡检表!I72=0,0,输入条件!$D$11*(40/50)^3/0.765)</f>
        <v>36.8104575163399</v>
      </c>
      <c r="K72" s="18">
        <f>IF(原始巡检表!Q72=0,0,输入条件!$D$11*(40/50)^3/0.765)</f>
        <v>36.8104575163399</v>
      </c>
      <c r="L72" s="17"/>
      <c r="M72" s="22">
        <f>IF(原始巡检表!I72=0,0,输入条件!$D$13*(40/50)^3/0.765)</f>
        <v>50.1960784313726</v>
      </c>
      <c r="N72" s="22">
        <f>IF(原始巡检表!Q72=0,0,输入条件!$D$13*(40/50)^3/0.765)</f>
        <v>50.1960784313726</v>
      </c>
      <c r="P72" s="24">
        <f>IF(原始巡检表!I72=0,0,输入条件!$D$15*(35/50)^3/0.9)</f>
        <v>8.38444444444444</v>
      </c>
      <c r="Q72" s="24">
        <f>IF(原始巡检表!Q72=0,0,输入条件!$D$15*(35/50)^3/0.9)</f>
        <v>8.38444444444444</v>
      </c>
      <c r="V72" s="61"/>
      <c r="W72" s="61"/>
      <c r="X72" s="61"/>
      <c r="Y72" s="12"/>
      <c r="Z72" s="12"/>
      <c r="AA72" s="12"/>
      <c r="AB72" s="16"/>
      <c r="AC72" s="16"/>
      <c r="AD72" s="17"/>
    </row>
    <row r="73" ht="17.25" spans="3:30">
      <c r="C73">
        <v>10</v>
      </c>
      <c r="D73" s="62">
        <f>IF(原始巡检表!I73=0,0,输入条件!$C$22*原始巡检表!I73+输入条件!$C$23*原始巡检表!E73+输入条件!$C$24*原始巡检表!H73+输入条件!$C$25)/100*输入条件!$E$9*3.517*(1-2%*输入条件!$C$6)</f>
        <v>903.46731882957</v>
      </c>
      <c r="E73" s="62">
        <f>IF(原始巡检表!Q73=0,0,输入条件!$C$22*原始巡检表!Q73+输入条件!$C$23*原始巡检表!M73+输入条件!$C$24*原始巡检表!P73+输入条件!$C$25)/100*输入条件!$E$9*3.517*(1-2%*输入条件!$C$6)</f>
        <v>907.976661444071</v>
      </c>
      <c r="F73" s="61"/>
      <c r="G73" s="13">
        <f>输入条件!$D$9*原始巡检表!I73</f>
        <v>229.298747855918</v>
      </c>
      <c r="H73" s="13">
        <f>输入条件!$D$9*原始巡检表!Q73</f>
        <v>222.964528301887</v>
      </c>
      <c r="I73" s="12"/>
      <c r="J73" s="18">
        <f>IF(原始巡检表!I73=0,0,输入条件!$D$11*(40/50)^3/0.765)</f>
        <v>36.8104575163399</v>
      </c>
      <c r="K73" s="18">
        <f>IF(原始巡检表!Q73=0,0,输入条件!$D$11*(40/50)^3/0.765)</f>
        <v>36.8104575163399</v>
      </c>
      <c r="L73" s="17"/>
      <c r="M73" s="22">
        <f>IF(原始巡检表!I73=0,0,输入条件!$D$13*(40/50)^3/0.765)</f>
        <v>50.1960784313726</v>
      </c>
      <c r="N73" s="22">
        <f>IF(原始巡检表!Q73=0,0,输入条件!$D$13*(40/50)^3/0.765)</f>
        <v>50.1960784313726</v>
      </c>
      <c r="P73" s="24">
        <f>IF(原始巡检表!I73=0,0,输入条件!$D$15*(35/50)^3/0.9)</f>
        <v>8.38444444444444</v>
      </c>
      <c r="Q73" s="24">
        <f>IF(原始巡检表!Q73=0,0,输入条件!$D$15*(35/50)^3/0.9)</f>
        <v>8.38444444444444</v>
      </c>
      <c r="V73" s="61"/>
      <c r="W73" s="61"/>
      <c r="X73" s="61"/>
      <c r="Y73" s="12"/>
      <c r="Z73" s="12"/>
      <c r="AA73" s="12"/>
      <c r="AB73" s="16"/>
      <c r="AC73" s="16"/>
      <c r="AD73" s="17"/>
    </row>
    <row r="74" ht="17.25" spans="3:30">
      <c r="C74">
        <v>11</v>
      </c>
      <c r="D74" s="62">
        <f>IF(原始巡检表!I74=0,0,输入条件!$C$22*原始巡检表!I74+输入条件!$C$23*原始巡检表!E74+输入条件!$C$24*原始巡检表!H74+输入条件!$C$25)/100*输入条件!$E$9*3.517*(1-2%*输入条件!$C$6)</f>
        <v>700.26036907754</v>
      </c>
      <c r="E74" s="62">
        <f>IF(原始巡检表!Q74=0,0,输入条件!$C$22*原始巡检表!Q74+输入条件!$C$23*原始巡检表!M74+输入条件!$C$24*原始巡检表!P74+输入条件!$C$25)/100*输入条件!$E$9*3.517*(1-2%*输入条件!$C$6)</f>
        <v>694.079160100783</v>
      </c>
      <c r="F74" s="61"/>
      <c r="G74" s="13">
        <f>输入条件!$D$9*原始巡检表!I74</f>
        <v>178.202710120069</v>
      </c>
      <c r="H74" s="13">
        <f>输入条件!$D$9*原始巡检表!Q74</f>
        <v>175.669022298456</v>
      </c>
      <c r="I74" s="12"/>
      <c r="J74" s="18">
        <f>IF(原始巡检表!I74=0,0,输入条件!$D$11*(40/50)^3/0.765)</f>
        <v>36.8104575163399</v>
      </c>
      <c r="K74" s="18">
        <f>IF(原始巡检表!Q74=0,0,输入条件!$D$11*(40/50)^3/0.765)</f>
        <v>36.8104575163399</v>
      </c>
      <c r="L74" s="17"/>
      <c r="M74" s="22">
        <f>IF(原始巡检表!I74=0,0,输入条件!$D$13*(40/50)^3/0.765)</f>
        <v>50.1960784313726</v>
      </c>
      <c r="N74" s="22">
        <f>IF(原始巡检表!Q74=0,0,输入条件!$D$13*(40/50)^3/0.765)</f>
        <v>50.1960784313726</v>
      </c>
      <c r="P74" s="24">
        <f>IF(原始巡检表!I74=0,0,输入条件!$D$15*(35/50)^3/0.9)</f>
        <v>8.38444444444444</v>
      </c>
      <c r="Q74" s="24">
        <f>IF(原始巡检表!Q74=0,0,输入条件!$D$15*(35/50)^3/0.9)</f>
        <v>8.38444444444444</v>
      </c>
      <c r="V74" s="61"/>
      <c r="W74" s="61"/>
      <c r="X74" s="61"/>
      <c r="Y74" s="12"/>
      <c r="Z74" s="12"/>
      <c r="AA74" s="12"/>
      <c r="AB74" s="16"/>
      <c r="AC74" s="16"/>
      <c r="AD74" s="17"/>
    </row>
    <row r="75" ht="17.25" spans="3:30">
      <c r="C75">
        <v>12</v>
      </c>
      <c r="D75" s="62">
        <f>IF(原始巡检表!I75=0,0,输入条件!$C$22*原始巡检表!I75+输入条件!$C$23*原始巡检表!E75+输入条件!$C$24*原始巡检表!H75+输入条件!$C$25)/100*输入条件!$E$9*3.517*(1-2%*输入条件!$C$6)</f>
        <v>700.26036907754</v>
      </c>
      <c r="E75" s="62">
        <f>IF(原始巡检表!Q75=0,0,输入条件!$C$22*原始巡检表!Q75+输入条件!$C$23*原始巡检表!M75+输入条件!$C$24*原始巡检表!P75+输入条件!$C$25)/100*输入条件!$E$9*3.517*(1-2%*输入条件!$C$6)</f>
        <v>694.079160100783</v>
      </c>
      <c r="F75" s="61"/>
      <c r="G75" s="13">
        <f>输入条件!$D$9*原始巡检表!I75</f>
        <v>178.202710120069</v>
      </c>
      <c r="H75" s="13">
        <f>输入条件!$D$9*原始巡检表!Q75</f>
        <v>175.669022298456</v>
      </c>
      <c r="I75" s="12"/>
      <c r="J75" s="18">
        <f>IF(原始巡检表!I75=0,0,输入条件!$D$11*(40/50)^3/0.765)</f>
        <v>36.8104575163399</v>
      </c>
      <c r="K75" s="18">
        <f>IF(原始巡检表!Q75=0,0,输入条件!$D$11*(40/50)^3/0.765)</f>
        <v>36.8104575163399</v>
      </c>
      <c r="L75" s="17"/>
      <c r="M75" s="22">
        <f>IF(原始巡检表!I75=0,0,输入条件!$D$13*(40/50)^3/0.765)</f>
        <v>50.1960784313726</v>
      </c>
      <c r="N75" s="22">
        <f>IF(原始巡检表!Q75=0,0,输入条件!$D$13*(40/50)^3/0.765)</f>
        <v>50.1960784313726</v>
      </c>
      <c r="P75" s="24">
        <f>IF(原始巡检表!I75=0,0,输入条件!$D$15*(35/50)^3/0.9)</f>
        <v>8.38444444444444</v>
      </c>
      <c r="Q75" s="24">
        <f>IF(原始巡检表!Q75=0,0,输入条件!$D$15*(35/50)^3/0.9)</f>
        <v>8.38444444444444</v>
      </c>
      <c r="V75" s="61"/>
      <c r="W75" s="61"/>
      <c r="X75" s="61"/>
      <c r="Y75" s="12"/>
      <c r="Z75" s="12"/>
      <c r="AA75" s="12"/>
      <c r="AB75" s="16"/>
      <c r="AC75" s="16"/>
      <c r="AD75" s="17"/>
    </row>
    <row r="76" ht="17.25" spans="3:30">
      <c r="C76">
        <v>13</v>
      </c>
      <c r="D76" s="62">
        <f>IF(原始巡检表!I76=0,0,输入条件!$C$22*原始巡检表!I76+输入条件!$C$23*原始巡检表!E76+输入条件!$C$24*原始巡检表!H76+输入条件!$C$25)/100*输入条件!$E$9*3.517*(1-2%*输入条件!$C$6)</f>
        <v>700.26036907754</v>
      </c>
      <c r="E76" s="62">
        <f>IF(原始巡检表!Q76=0,0,输入条件!$C$22*原始巡检表!Q76+输入条件!$C$23*原始巡检表!M76+输入条件!$C$24*原始巡检表!P76+输入条件!$C$25)/100*输入条件!$E$9*3.517*(1-2%*输入条件!$C$6)</f>
        <v>694.079160100783</v>
      </c>
      <c r="F76" s="61"/>
      <c r="G76" s="13">
        <f>输入条件!$D$9*原始巡检表!I76</f>
        <v>178.202710120069</v>
      </c>
      <c r="H76" s="13">
        <f>输入条件!$D$9*原始巡检表!Q76</f>
        <v>175.669022298456</v>
      </c>
      <c r="I76" s="12"/>
      <c r="J76" s="18">
        <f>IF(原始巡检表!I76=0,0,输入条件!$D$11*(40/50)^3/0.765)</f>
        <v>36.8104575163399</v>
      </c>
      <c r="K76" s="18">
        <f>IF(原始巡检表!Q76=0,0,输入条件!$D$11*(40/50)^3/0.765)</f>
        <v>36.8104575163399</v>
      </c>
      <c r="L76" s="17"/>
      <c r="M76" s="22">
        <f>IF(原始巡检表!I76=0,0,输入条件!$D$13*(40/50)^3/0.765)</f>
        <v>50.1960784313726</v>
      </c>
      <c r="N76" s="22">
        <f>IF(原始巡检表!Q76=0,0,输入条件!$D$13*(40/50)^3/0.765)</f>
        <v>50.1960784313726</v>
      </c>
      <c r="P76" s="24">
        <f>IF(原始巡检表!I76=0,0,输入条件!$D$15*(35/50)^3/0.9)</f>
        <v>8.38444444444444</v>
      </c>
      <c r="Q76" s="24">
        <f>IF(原始巡检表!Q76=0,0,输入条件!$D$15*(35/50)^3/0.9)</f>
        <v>8.38444444444444</v>
      </c>
      <c r="V76" s="61"/>
      <c r="W76" s="61"/>
      <c r="X76" s="61"/>
      <c r="Y76" s="12"/>
      <c r="Z76" s="12"/>
      <c r="AA76" s="12"/>
      <c r="AB76" s="16"/>
      <c r="AC76" s="16"/>
      <c r="AD76" s="17"/>
    </row>
    <row r="77" ht="17.25" spans="3:30">
      <c r="C77">
        <v>14</v>
      </c>
      <c r="D77" s="62">
        <f>IF(原始巡检表!I77=0,0,输入条件!$C$22*原始巡检表!I77+输入条件!$C$23*原始巡检表!E77+输入条件!$C$24*原始巡检表!H77+输入条件!$C$25)/100*输入条件!$E$9*3.517*(1-2%*输入条件!$C$6)</f>
        <v>700.26036907754</v>
      </c>
      <c r="E77" s="62">
        <f>IF(原始巡检表!Q77=0,0,输入条件!$C$22*原始巡检表!Q77+输入条件!$C$23*原始巡检表!M77+输入条件!$C$24*原始巡检表!P77+输入条件!$C$25)/100*输入条件!$E$9*3.517*(1-2%*输入条件!$C$6)</f>
        <v>694.079160100783</v>
      </c>
      <c r="F77" s="61"/>
      <c r="G77" s="13">
        <f>输入条件!$D$9*原始巡检表!I77</f>
        <v>178.202710120069</v>
      </c>
      <c r="H77" s="13">
        <f>输入条件!$D$9*原始巡检表!Q77</f>
        <v>175.669022298456</v>
      </c>
      <c r="I77" s="12"/>
      <c r="J77" s="18">
        <f>IF(原始巡检表!I77=0,0,输入条件!$D$11*(40/50)^3/0.765)</f>
        <v>36.8104575163399</v>
      </c>
      <c r="K77" s="18">
        <f>IF(原始巡检表!Q77=0,0,输入条件!$D$11*(40/50)^3/0.765)</f>
        <v>36.8104575163399</v>
      </c>
      <c r="L77" s="17"/>
      <c r="M77" s="22">
        <f>IF(原始巡检表!I77=0,0,输入条件!$D$13*(40/50)^3/0.765)</f>
        <v>50.1960784313726</v>
      </c>
      <c r="N77" s="22">
        <f>IF(原始巡检表!Q77=0,0,输入条件!$D$13*(40/50)^3/0.765)</f>
        <v>50.1960784313726</v>
      </c>
      <c r="P77" s="24">
        <f>IF(原始巡检表!I77=0,0,输入条件!$D$15*(35/50)^3/0.9)</f>
        <v>8.38444444444444</v>
      </c>
      <c r="Q77" s="24">
        <f>IF(原始巡检表!Q77=0,0,输入条件!$D$15*(35/50)^3/0.9)</f>
        <v>8.38444444444444</v>
      </c>
      <c r="V77" s="61"/>
      <c r="W77" s="61"/>
      <c r="X77" s="61"/>
      <c r="Y77" s="12"/>
      <c r="Z77" s="12"/>
      <c r="AA77" s="12"/>
      <c r="AB77" s="16"/>
      <c r="AC77" s="16"/>
      <c r="AD77" s="17"/>
    </row>
    <row r="78" ht="17.25" spans="3:30">
      <c r="C78">
        <v>15</v>
      </c>
      <c r="D78" s="62">
        <f>IF(原始巡检表!I78=0,0,输入条件!$C$22*原始巡检表!I78+输入条件!$C$23*原始巡检表!E78+输入条件!$C$24*原始巡检表!H78+输入条件!$C$25)/100*输入条件!$E$9*3.517*(1-2%*输入条件!$C$6)</f>
        <v>700.26036907754</v>
      </c>
      <c r="E78" s="62">
        <f>IF(原始巡检表!Q78=0,0,输入条件!$C$22*原始巡检表!Q78+输入条件!$C$23*原始巡检表!M78+输入条件!$C$24*原始巡检表!P78+输入条件!$C$25)/100*输入条件!$E$9*3.517*(1-2%*输入条件!$C$6)</f>
        <v>694.079160100783</v>
      </c>
      <c r="F78" s="61"/>
      <c r="G78" s="13">
        <f>输入条件!$D$9*原始巡检表!I78</f>
        <v>178.202710120069</v>
      </c>
      <c r="H78" s="13">
        <f>输入条件!$D$9*原始巡检表!Q78</f>
        <v>175.669022298456</v>
      </c>
      <c r="I78" s="12"/>
      <c r="J78" s="18">
        <f>IF(原始巡检表!I78=0,0,输入条件!$D$11*(40/50)^3/0.765)</f>
        <v>36.8104575163399</v>
      </c>
      <c r="K78" s="18">
        <f>IF(原始巡检表!Q78=0,0,输入条件!$D$11*(40/50)^3/0.765)</f>
        <v>36.8104575163399</v>
      </c>
      <c r="L78" s="17"/>
      <c r="M78" s="22">
        <f>IF(原始巡检表!I78=0,0,输入条件!$D$13*(40/50)^3/0.765)</f>
        <v>50.1960784313726</v>
      </c>
      <c r="N78" s="22">
        <f>IF(原始巡检表!Q78=0,0,输入条件!$D$13*(40/50)^3/0.765)</f>
        <v>50.1960784313726</v>
      </c>
      <c r="P78" s="24">
        <f>IF(原始巡检表!I78=0,0,输入条件!$D$15*(35/50)^3/0.9)</f>
        <v>8.38444444444444</v>
      </c>
      <c r="Q78" s="24">
        <f>IF(原始巡检表!Q78=0,0,输入条件!$D$15*(35/50)^3/0.9)</f>
        <v>8.38444444444444</v>
      </c>
      <c r="V78" s="61"/>
      <c r="W78" s="61"/>
      <c r="X78" s="61"/>
      <c r="Y78" s="12"/>
      <c r="Z78" s="12"/>
      <c r="AA78" s="12"/>
      <c r="AB78" s="16"/>
      <c r="AC78" s="16"/>
      <c r="AD78" s="17"/>
    </row>
    <row r="79" ht="17.25" spans="3:30">
      <c r="C79">
        <v>16</v>
      </c>
      <c r="D79" s="62">
        <f>IF(原始巡检表!I79=0,0,输入条件!$C$22*原始巡检表!I79+输入条件!$C$23*原始巡检表!E79+输入条件!$C$24*原始巡检表!H79+输入条件!$C$25)/100*输入条件!$E$9*3.517*(1-2%*输入条件!$C$6)</f>
        <v>700.26036907754</v>
      </c>
      <c r="E79" s="62">
        <f>IF(原始巡检表!Q79=0,0,输入条件!$C$22*原始巡检表!Q79+输入条件!$C$23*原始巡检表!M79+输入条件!$C$24*原始巡检表!P79+输入条件!$C$25)/100*输入条件!$E$9*3.517*(1-2%*输入条件!$C$6)</f>
        <v>694.079160100783</v>
      </c>
      <c r="F79" s="61"/>
      <c r="G79" s="13">
        <f>输入条件!$D$9*原始巡检表!I79</f>
        <v>178.202710120069</v>
      </c>
      <c r="H79" s="13">
        <f>输入条件!$D$9*原始巡检表!Q79</f>
        <v>175.669022298456</v>
      </c>
      <c r="I79" s="12"/>
      <c r="J79" s="18">
        <f>IF(原始巡检表!I79=0,0,输入条件!$D$11*(40/50)^3/0.765)</f>
        <v>36.8104575163399</v>
      </c>
      <c r="K79" s="18">
        <f>IF(原始巡检表!Q79=0,0,输入条件!$D$11*(40/50)^3/0.765)</f>
        <v>36.8104575163399</v>
      </c>
      <c r="L79" s="17"/>
      <c r="M79" s="22">
        <f>IF(原始巡检表!I79=0,0,输入条件!$D$13*(40/50)^3/0.765)</f>
        <v>50.1960784313726</v>
      </c>
      <c r="N79" s="22">
        <f>IF(原始巡检表!Q79=0,0,输入条件!$D$13*(40/50)^3/0.765)</f>
        <v>50.1960784313726</v>
      </c>
      <c r="P79" s="24">
        <f>IF(原始巡检表!I79=0,0,输入条件!$D$15*(35/50)^3/0.9)</f>
        <v>8.38444444444444</v>
      </c>
      <c r="Q79" s="24">
        <f>IF(原始巡检表!Q79=0,0,输入条件!$D$15*(35/50)^3/0.9)</f>
        <v>8.38444444444444</v>
      </c>
      <c r="V79" s="61"/>
      <c r="W79" s="61"/>
      <c r="X79" s="61"/>
      <c r="Y79" s="12"/>
      <c r="Z79" s="12"/>
      <c r="AA79" s="12"/>
      <c r="AB79" s="16"/>
      <c r="AC79" s="16"/>
      <c r="AD79" s="17"/>
    </row>
    <row r="80" ht="17.25" spans="3:30">
      <c r="C80">
        <v>17</v>
      </c>
      <c r="D80" s="62">
        <f>IF(原始巡检表!I80=0,0,输入条件!$C$22*原始巡检表!I80+输入条件!$C$23*原始巡检表!E80+输入条件!$C$24*原始巡检表!H80+输入条件!$C$25)/100*输入条件!$E$9*3.517*(1-2%*输入条件!$C$6)</f>
        <v>652.105198956619</v>
      </c>
      <c r="E80" s="62">
        <f>IF(原始巡检表!Q80=0,0,输入条件!$C$22*原始巡检表!Q80+输入条件!$C$23*原始巡检表!M80+输入条件!$C$24*原始巡检表!P80+输入条件!$C$25)/100*输入条件!$E$9*3.517*(1-2%*输入条件!$C$6)</f>
        <v>654.969085132858</v>
      </c>
      <c r="F80" s="61"/>
      <c r="G80" s="13">
        <f>输入条件!$D$9*原始巡检表!I80</f>
        <v>165.534271012007</v>
      </c>
      <c r="H80" s="13">
        <f>输入条件!$D$9*原始巡检表!Q80</f>
        <v>163.845145797599</v>
      </c>
      <c r="I80" s="12"/>
      <c r="J80" s="18">
        <f>IF(原始巡检表!I80=0,0,输入条件!$D$11*(40/50)^3/0.765)</f>
        <v>36.8104575163399</v>
      </c>
      <c r="K80" s="18">
        <f>IF(原始巡检表!Q80=0,0,输入条件!$D$11*(40/50)^3/0.765)</f>
        <v>36.8104575163399</v>
      </c>
      <c r="L80" s="17"/>
      <c r="M80" s="22">
        <f>IF(原始巡检表!I80=0,0,输入条件!$D$13*(40/50)^3/0.765)</f>
        <v>50.1960784313726</v>
      </c>
      <c r="N80" s="22">
        <f>IF(原始巡检表!Q80=0,0,输入条件!$D$13*(40/50)^3/0.765)</f>
        <v>50.1960784313726</v>
      </c>
      <c r="P80" s="24">
        <f>IF(原始巡检表!I80=0,0,输入条件!$D$15*(35/50)^3/0.9)</f>
        <v>8.38444444444444</v>
      </c>
      <c r="Q80" s="24">
        <f>IF(原始巡检表!Q80=0,0,输入条件!$D$15*(35/50)^3/0.9)</f>
        <v>8.38444444444444</v>
      </c>
      <c r="V80" s="61"/>
      <c r="W80" s="61"/>
      <c r="X80" s="61"/>
      <c r="Y80" s="12"/>
      <c r="Z80" s="12"/>
      <c r="AA80" s="12"/>
      <c r="AB80" s="16"/>
      <c r="AC80" s="16"/>
      <c r="AD80" s="17"/>
    </row>
    <row r="81" ht="17.25" spans="3:30">
      <c r="C81">
        <v>18</v>
      </c>
      <c r="D81" s="62">
        <f>IF(原始巡检表!I81=0,0,输入条件!$C$22*原始巡检表!I81+输入条件!$C$23*原始巡检表!E81+输入条件!$C$24*原始巡检表!H81+输入条件!$C$25)/100*输入条件!$E$9*3.517*(1-2%*输入条件!$C$6)</f>
        <v>652.105198956619</v>
      </c>
      <c r="E81" s="62">
        <f>IF(原始巡检表!Q81=0,0,输入条件!$C$22*原始巡检表!Q81+输入条件!$C$23*原始巡检表!M81+输入条件!$C$24*原始巡检表!P81+输入条件!$C$25)/100*输入条件!$E$9*3.517*(1-2%*输入条件!$C$6)</f>
        <v>654.969085132858</v>
      </c>
      <c r="F81" s="61"/>
      <c r="G81" s="13">
        <f>输入条件!$D$9*原始巡检表!I81</f>
        <v>165.534271012007</v>
      </c>
      <c r="H81" s="13">
        <f>输入条件!$D$9*原始巡检表!Q81</f>
        <v>163.845145797599</v>
      </c>
      <c r="I81" s="12"/>
      <c r="J81" s="18">
        <f>IF(原始巡检表!I81=0,0,输入条件!$D$11*(40/50)^3/0.765)</f>
        <v>36.8104575163399</v>
      </c>
      <c r="K81" s="18">
        <f>IF(原始巡检表!Q81=0,0,输入条件!$D$11*(40/50)^3/0.765)</f>
        <v>36.8104575163399</v>
      </c>
      <c r="L81" s="17"/>
      <c r="M81" s="22">
        <f>IF(原始巡检表!I81=0,0,输入条件!$D$13*(40/50)^3/0.765)</f>
        <v>50.1960784313726</v>
      </c>
      <c r="N81" s="22">
        <f>IF(原始巡检表!Q81=0,0,输入条件!$D$13*(40/50)^3/0.765)</f>
        <v>50.1960784313726</v>
      </c>
      <c r="P81" s="24">
        <f>IF(原始巡检表!I81=0,0,输入条件!$D$15*(35/50)^3/0.9)</f>
        <v>8.38444444444444</v>
      </c>
      <c r="Q81" s="24">
        <f>IF(原始巡检表!Q81=0,0,输入条件!$D$15*(35/50)^3/0.9)</f>
        <v>8.38444444444444</v>
      </c>
      <c r="V81" s="61"/>
      <c r="W81" s="61"/>
      <c r="X81" s="61"/>
      <c r="Y81" s="12"/>
      <c r="Z81" s="12"/>
      <c r="AA81" s="12"/>
      <c r="AB81" s="16"/>
      <c r="AC81" s="16"/>
      <c r="AD81" s="17"/>
    </row>
    <row r="82" ht="17.25" spans="3:30">
      <c r="C82">
        <v>19</v>
      </c>
      <c r="D82" s="62">
        <f>IF(原始巡检表!I82=0,0,输入条件!$C$22*原始巡检表!I82+输入条件!$C$23*原始巡检表!E82+输入条件!$C$24*原始巡检表!H82+输入条件!$C$25)/100*输入条件!$E$9*3.517*(1-2%*输入条件!$C$6)</f>
        <v>652.105198956619</v>
      </c>
      <c r="E82" s="62">
        <f>IF(原始巡检表!Q82=0,0,输入条件!$C$22*原始巡检表!Q82+输入条件!$C$23*原始巡检表!M82+输入条件!$C$24*原始巡检表!P82+输入条件!$C$25)/100*输入条件!$E$9*3.517*(1-2%*输入条件!$C$6)</f>
        <v>654.969085132858</v>
      </c>
      <c r="F82" s="61"/>
      <c r="G82" s="13">
        <f>输入条件!$D$9*原始巡检表!I82</f>
        <v>165.534271012007</v>
      </c>
      <c r="H82" s="13">
        <f>输入条件!$D$9*原始巡检表!Q82</f>
        <v>163.845145797599</v>
      </c>
      <c r="I82" s="12"/>
      <c r="J82" s="18">
        <f>IF(原始巡检表!I82=0,0,输入条件!$D$11*(40/50)^3/0.765)</f>
        <v>36.8104575163399</v>
      </c>
      <c r="K82" s="18">
        <f>IF(原始巡检表!Q82=0,0,输入条件!$D$11*(40/50)^3/0.765)</f>
        <v>36.8104575163399</v>
      </c>
      <c r="L82" s="17"/>
      <c r="M82" s="22">
        <f>IF(原始巡检表!I82=0,0,输入条件!$D$13*(40/50)^3/0.765)</f>
        <v>50.1960784313726</v>
      </c>
      <c r="N82" s="22">
        <f>IF(原始巡检表!Q82=0,0,输入条件!$D$13*(40/50)^3/0.765)</f>
        <v>50.1960784313726</v>
      </c>
      <c r="P82" s="24">
        <f>IF(原始巡检表!I82=0,0,输入条件!$D$15*(35/50)^3/0.9)</f>
        <v>8.38444444444444</v>
      </c>
      <c r="Q82" s="24">
        <f>IF(原始巡检表!Q82=0,0,输入条件!$D$15*(35/50)^3/0.9)</f>
        <v>8.38444444444444</v>
      </c>
      <c r="V82" s="61"/>
      <c r="W82" s="61"/>
      <c r="X82" s="61"/>
      <c r="Y82" s="12"/>
      <c r="Z82" s="12"/>
      <c r="AA82" s="12"/>
      <c r="AB82" s="16"/>
      <c r="AC82" s="16"/>
      <c r="AD82" s="17"/>
    </row>
    <row r="83" ht="17.25" spans="3:30">
      <c r="C83">
        <v>20</v>
      </c>
      <c r="D83" s="62">
        <f>IF(原始巡检表!I83=0,0,输入条件!$C$22*原始巡检表!I83+输入条件!$C$23*原始巡检表!E83+输入条件!$C$24*原始巡检表!H83+输入条件!$C$25)/100*输入条件!$E$9*3.517*(1-2%*输入条件!$C$6)</f>
        <v>652.105198956619</v>
      </c>
      <c r="E83" s="62">
        <f>IF(原始巡检表!Q83=0,0,输入条件!$C$22*原始巡检表!Q83+输入条件!$C$23*原始巡检表!M83+输入条件!$C$24*原始巡检表!P83+输入条件!$C$25)/100*输入条件!$E$9*3.517*(1-2%*输入条件!$C$6)</f>
        <v>654.969085132858</v>
      </c>
      <c r="F83" s="61"/>
      <c r="G83" s="13">
        <f>输入条件!$D$9*原始巡检表!I83</f>
        <v>165.534271012007</v>
      </c>
      <c r="H83" s="13">
        <f>输入条件!$D$9*原始巡检表!Q83</f>
        <v>163.845145797599</v>
      </c>
      <c r="I83" s="12"/>
      <c r="J83" s="18">
        <f>IF(原始巡检表!I83=0,0,输入条件!$D$11*(40/50)^3/0.765)</f>
        <v>36.8104575163399</v>
      </c>
      <c r="K83" s="18">
        <f>IF(原始巡检表!Q83=0,0,输入条件!$D$11*(40/50)^3/0.765)</f>
        <v>36.8104575163399</v>
      </c>
      <c r="L83" s="17"/>
      <c r="M83" s="22">
        <f>IF(原始巡检表!I83=0,0,输入条件!$D$13*(40/50)^3/0.765)</f>
        <v>50.1960784313726</v>
      </c>
      <c r="N83" s="22">
        <f>IF(原始巡检表!Q83=0,0,输入条件!$D$13*(40/50)^3/0.765)</f>
        <v>50.1960784313726</v>
      </c>
      <c r="P83" s="24">
        <f>IF(原始巡检表!I83=0,0,输入条件!$D$15*(35/50)^3/0.9)</f>
        <v>8.38444444444444</v>
      </c>
      <c r="Q83" s="24">
        <f>IF(原始巡检表!Q83=0,0,输入条件!$D$15*(35/50)^3/0.9)</f>
        <v>8.38444444444444</v>
      </c>
      <c r="V83" s="61"/>
      <c r="W83" s="61"/>
      <c r="X83" s="61"/>
      <c r="Y83" s="12"/>
      <c r="Z83" s="12"/>
      <c r="AA83" s="12"/>
      <c r="AB83" s="16"/>
      <c r="AC83" s="16"/>
      <c r="AD83" s="17"/>
    </row>
    <row r="84" ht="17.25" spans="3:30">
      <c r="C84">
        <v>21</v>
      </c>
      <c r="D84" s="62">
        <f>IF(原始巡检表!I84=0,0,输入条件!$C$22*原始巡检表!I84+输入条件!$C$23*原始巡检表!E84+输入条件!$C$24*原始巡检表!H84+输入条件!$C$25)/100*输入条件!$E$9*3.517*(1-2%*输入条件!$C$6)</f>
        <v>652.105198956619</v>
      </c>
      <c r="E84" s="62">
        <f>IF(原始巡检表!Q84=0,0,输入条件!$C$22*原始巡检表!Q84+输入条件!$C$23*原始巡检表!M84+输入条件!$C$24*原始巡检表!P84+输入条件!$C$25)/100*输入条件!$E$9*3.517*(1-2%*输入条件!$C$6)</f>
        <v>654.969085132858</v>
      </c>
      <c r="F84" s="61"/>
      <c r="G84" s="13">
        <f>输入条件!$D$9*原始巡检表!I84</f>
        <v>165.534271012007</v>
      </c>
      <c r="H84" s="13">
        <f>输入条件!$D$9*原始巡检表!Q84</f>
        <v>163.845145797599</v>
      </c>
      <c r="I84" s="12"/>
      <c r="J84" s="18">
        <f>IF(原始巡检表!I84=0,0,输入条件!$D$11*(40/50)^3/0.765)</f>
        <v>36.8104575163399</v>
      </c>
      <c r="K84" s="18">
        <f>IF(原始巡检表!Q84=0,0,输入条件!$D$11*(40/50)^3/0.765)</f>
        <v>36.8104575163399</v>
      </c>
      <c r="L84" s="17"/>
      <c r="M84" s="22">
        <f>IF(原始巡检表!I84=0,0,输入条件!$D$13*(40/50)^3/0.765)</f>
        <v>50.1960784313726</v>
      </c>
      <c r="N84" s="22">
        <f>IF(原始巡检表!Q84=0,0,输入条件!$D$13*(40/50)^3/0.765)</f>
        <v>50.1960784313726</v>
      </c>
      <c r="P84" s="24">
        <f>IF(原始巡检表!I84=0,0,输入条件!$D$15*(35/50)^3/0.9)</f>
        <v>8.38444444444444</v>
      </c>
      <c r="Q84" s="24">
        <f>IF(原始巡检表!Q84=0,0,输入条件!$D$15*(35/50)^3/0.9)</f>
        <v>8.38444444444444</v>
      </c>
      <c r="V84" s="61"/>
      <c r="W84" s="61"/>
      <c r="X84" s="61"/>
      <c r="Y84" s="12"/>
      <c r="Z84" s="12"/>
      <c r="AA84" s="12"/>
      <c r="AB84" s="16"/>
      <c r="AC84" s="16"/>
      <c r="AD84" s="17"/>
    </row>
    <row r="85" ht="17.25" spans="3:30">
      <c r="C85">
        <v>22</v>
      </c>
      <c r="D85" s="62">
        <f>IF(原始巡检表!I85=0,0,输入条件!$C$22*原始巡检表!I85+输入条件!$C$23*原始巡检表!E85+输入条件!$C$24*原始巡检表!H85+输入条件!$C$25)/100*输入条件!$E$9*3.517*(1-2%*输入条件!$C$6)</f>
        <v>652.105198956619</v>
      </c>
      <c r="E85" s="62">
        <f>IF(原始巡检表!Q85=0,0,输入条件!$C$22*原始巡检表!Q85+输入条件!$C$23*原始巡检表!M85+输入条件!$C$24*原始巡检表!P85+输入条件!$C$25)/100*输入条件!$E$9*3.517*(1-2%*输入条件!$C$6)</f>
        <v>654.969085132858</v>
      </c>
      <c r="F85" s="61"/>
      <c r="G85" s="13">
        <f>输入条件!$D$9*原始巡检表!I85</f>
        <v>165.534271012007</v>
      </c>
      <c r="H85" s="13">
        <f>输入条件!$D$9*原始巡检表!Q85</f>
        <v>163.845145797599</v>
      </c>
      <c r="I85" s="12"/>
      <c r="J85" s="18">
        <f>IF(原始巡检表!I85=0,0,输入条件!$D$11*(40/50)^3/0.765)</f>
        <v>36.8104575163399</v>
      </c>
      <c r="K85" s="18">
        <f>IF(原始巡检表!Q85=0,0,输入条件!$D$11*(40/50)^3/0.765)</f>
        <v>36.8104575163399</v>
      </c>
      <c r="L85" s="17"/>
      <c r="M85" s="22">
        <f>IF(原始巡检表!I85=0,0,输入条件!$D$13*(40/50)^3/0.765)</f>
        <v>50.1960784313726</v>
      </c>
      <c r="N85" s="22">
        <f>IF(原始巡检表!Q85=0,0,输入条件!$D$13*(40/50)^3/0.765)</f>
        <v>50.1960784313726</v>
      </c>
      <c r="P85" s="24">
        <f>IF(原始巡检表!I85=0,0,输入条件!$D$15*(35/50)^3/0.9)</f>
        <v>8.38444444444444</v>
      </c>
      <c r="Q85" s="24">
        <f>IF(原始巡检表!Q85=0,0,输入条件!$D$15*(35/50)^3/0.9)</f>
        <v>8.38444444444444</v>
      </c>
      <c r="V85" s="61"/>
      <c r="W85" s="61"/>
      <c r="X85" s="61"/>
      <c r="Y85" s="12"/>
      <c r="Z85" s="12"/>
      <c r="AA85" s="12"/>
      <c r="AB85" s="16"/>
      <c r="AC85" s="16"/>
      <c r="AD85" s="17"/>
    </row>
    <row r="86" ht="17.25" spans="3:30">
      <c r="C86">
        <v>23</v>
      </c>
      <c r="D86" s="62">
        <f>IF(原始巡检表!I86=0,0,输入条件!$C$22*原始巡检表!I86+输入条件!$C$23*原始巡检表!E86+输入条件!$C$24*原始巡检表!H86+输入条件!$C$25)/100*输入条件!$E$9*3.517*(1-2%*输入条件!$C$6)</f>
        <v>652.105198956619</v>
      </c>
      <c r="E86" s="62">
        <f>IF(原始巡检表!Q86=0,0,输入条件!$C$22*原始巡检表!Q86+输入条件!$C$23*原始巡检表!M86+输入条件!$C$24*原始巡检表!P86+输入条件!$C$25)/100*输入条件!$E$9*3.517*(1-2%*输入条件!$C$6)</f>
        <v>654.969085132858</v>
      </c>
      <c r="F86" s="61"/>
      <c r="G86" s="13">
        <f>输入条件!$D$9*原始巡检表!I86</f>
        <v>165.534271012007</v>
      </c>
      <c r="H86" s="13">
        <f>输入条件!$D$9*原始巡检表!Q86</f>
        <v>163.845145797599</v>
      </c>
      <c r="I86" s="12"/>
      <c r="J86" s="18">
        <f>IF(原始巡检表!I86=0,0,输入条件!$D$11*(40/50)^3/0.765)</f>
        <v>36.8104575163399</v>
      </c>
      <c r="K86" s="18">
        <f>IF(原始巡检表!Q86=0,0,输入条件!$D$11*(40/50)^3/0.765)</f>
        <v>36.8104575163399</v>
      </c>
      <c r="L86" s="17"/>
      <c r="M86" s="22">
        <f>IF(原始巡检表!I86=0,0,输入条件!$D$13*(40/50)^3/0.765)</f>
        <v>50.1960784313726</v>
      </c>
      <c r="N86" s="22">
        <f>IF(原始巡检表!Q86=0,0,输入条件!$D$13*(40/50)^3/0.765)</f>
        <v>50.1960784313726</v>
      </c>
      <c r="P86" s="24">
        <f>IF(原始巡检表!I86=0,0,输入条件!$D$15*(35/50)^3/0.9)</f>
        <v>8.38444444444444</v>
      </c>
      <c r="Q86" s="24">
        <f>IF(原始巡检表!Q86=0,0,输入条件!$D$15*(35/50)^3/0.9)</f>
        <v>8.38444444444444</v>
      </c>
      <c r="V86" s="61"/>
      <c r="W86" s="61"/>
      <c r="X86" s="61"/>
      <c r="Y86" s="12"/>
      <c r="Z86" s="12"/>
      <c r="AA86" s="12"/>
      <c r="AB86" s="16"/>
      <c r="AC86" s="16"/>
      <c r="AD86" s="17"/>
    </row>
    <row r="87" spans="4:30">
      <c r="D87" s="61"/>
      <c r="E87" s="61"/>
      <c r="F87" s="61"/>
      <c r="G87" s="12"/>
      <c r="H87" s="12"/>
      <c r="I87" s="12"/>
      <c r="J87" s="16"/>
      <c r="K87" s="16"/>
      <c r="L87" s="17"/>
      <c r="V87" s="61"/>
      <c r="W87" s="61"/>
      <c r="X87" s="61"/>
      <c r="Y87" s="12"/>
      <c r="Z87" s="12"/>
      <c r="AA87" s="12"/>
      <c r="AB87" s="16"/>
      <c r="AC87" s="16"/>
      <c r="AD87" s="17"/>
    </row>
    <row r="88" spans="2:30">
      <c r="B88" t="s">
        <v>75</v>
      </c>
      <c r="D88" s="61"/>
      <c r="E88" s="61"/>
      <c r="F88" s="61"/>
      <c r="G88" s="12"/>
      <c r="H88" s="12"/>
      <c r="I88" s="12"/>
      <c r="J88" s="16"/>
      <c r="K88" s="16"/>
      <c r="L88" s="17"/>
      <c r="T88" t="s">
        <v>75</v>
      </c>
      <c r="V88" s="61"/>
      <c r="W88" s="61"/>
      <c r="X88" s="61"/>
      <c r="Y88" s="12"/>
      <c r="Z88" s="12"/>
      <c r="AA88" s="12"/>
      <c r="AB88" s="16"/>
      <c r="AC88" s="16"/>
      <c r="AD88" s="17"/>
    </row>
    <row r="89" spans="4:30">
      <c r="D89" s="61"/>
      <c r="E89" s="61"/>
      <c r="F89" s="61"/>
      <c r="G89" s="12"/>
      <c r="H89" s="12"/>
      <c r="I89" s="12"/>
      <c r="J89" s="16"/>
      <c r="K89" s="16"/>
      <c r="L89" s="17"/>
      <c r="V89" s="61"/>
      <c r="W89" s="61"/>
      <c r="X89" s="61"/>
      <c r="Y89" s="12"/>
      <c r="Z89" s="12"/>
      <c r="AA89" s="12"/>
      <c r="AB89" s="16"/>
      <c r="AC89" s="16"/>
      <c r="AD89" s="17"/>
    </row>
    <row r="90" spans="4:30">
      <c r="D90" s="61" t="s">
        <v>85</v>
      </c>
      <c r="E90" s="61"/>
      <c r="F90" s="61"/>
      <c r="G90" s="12"/>
      <c r="H90" s="12"/>
      <c r="I90" s="12"/>
      <c r="J90" s="16"/>
      <c r="K90" s="16"/>
      <c r="L90" s="17"/>
      <c r="V90" s="61"/>
      <c r="W90" s="61"/>
      <c r="X90" s="61"/>
      <c r="Y90" s="12"/>
      <c r="Z90" s="12"/>
      <c r="AA90" s="12"/>
      <c r="AB90" s="16"/>
      <c r="AC90" s="16"/>
      <c r="AD90" s="17"/>
    </row>
    <row r="91" ht="17.25" spans="3:36">
      <c r="C91">
        <v>0</v>
      </c>
      <c r="D91" s="62">
        <f>IF(原始巡检表!I91=0,0,输入条件!$C$22*原始巡检表!I91+输入条件!$C$23*原始巡检表!E91+输入条件!$C$24*原始巡检表!H91+输入条件!$C$25)/100*输入条件!$E$9*3.517*(1-2%*输入条件!$C$6)</f>
        <v>0</v>
      </c>
      <c r="E91" s="62">
        <f>IF(原始巡检表!Q91=0,0,输入条件!$C$22*原始巡检表!Q91+输入条件!$C$23*原始巡检表!M91+输入条件!$C$24*原始巡检表!P91+输入条件!$C$25)/100*输入条件!$E$9*3.517*(1-2%*输入条件!$C$6)</f>
        <v>0</v>
      </c>
      <c r="F91" s="61">
        <f>IF(原始巡检表!Y91=0,0,输入条件!$C$22*原始巡检表!Y91+输入条件!$C$23*原始巡检表!U91+输入条件!$C$24*原始巡检表!X91+输入条件!$C$25)/100*输入条件!$E$9*3.517*(1-2%*输入条件!$C$6)</f>
        <v>0</v>
      </c>
      <c r="G91" s="13">
        <f>输入条件!$D$9*原始巡检表!I91</f>
        <v>0</v>
      </c>
      <c r="H91" s="13">
        <f>输入条件!$D$9*原始巡检表!Q91</f>
        <v>0</v>
      </c>
      <c r="I91" s="13">
        <f>输入条件!$D$9*原始巡检表!Y91</f>
        <v>0</v>
      </c>
      <c r="J91" s="18">
        <f>IF(原始巡检表!I91=0,0,输入条件!$D$11*(40/50)^3/0.765)</f>
        <v>0</v>
      </c>
      <c r="K91" s="18">
        <f>IF(原始巡检表!Q91=0,0,输入条件!$D$11*(40/50)^3/0.765)</f>
        <v>0</v>
      </c>
      <c r="L91" s="19">
        <f>IF(原始巡检表!Y91=0,0,输入条件!$D$11*(40/50)^3/0.765)</f>
        <v>0</v>
      </c>
      <c r="M91" s="22">
        <f>IF(原始巡检表!I91=0,0,输入条件!$D$13*(40/50)^3/0.765)</f>
        <v>0</v>
      </c>
      <c r="N91" s="22">
        <f>IF(原始巡检表!Q91=0,0,输入条件!$D$13*(40/50)^3/0.765)</f>
        <v>0</v>
      </c>
      <c r="O91" s="23">
        <f>IF(原始巡检表!Y91=0,0,输入条件!$D$13*(40/50)^3/0.765)</f>
        <v>0</v>
      </c>
      <c r="P91" s="24">
        <f>IF(原始巡检表!I91=0,0,输入条件!$D$15*(35/50)^3/0.9)</f>
        <v>0</v>
      </c>
      <c r="Q91" s="24">
        <f>IF(原始巡检表!Q91=0,0,输入条件!$D$15*(35/50)^3/0.9)</f>
        <v>0</v>
      </c>
      <c r="R91" s="24">
        <f>IF(原始巡检表!Y91=0,0,输入条件!$D$15*(35/50)^3/0.9)</f>
        <v>0</v>
      </c>
      <c r="V91" s="61"/>
      <c r="W91" s="61"/>
      <c r="X91" s="61"/>
      <c r="Y91" s="12"/>
      <c r="Z91" s="12"/>
      <c r="AA91" s="12"/>
      <c r="AB91" s="16"/>
      <c r="AC91" s="16"/>
      <c r="AD91" s="17"/>
      <c r="AH91" s="24"/>
      <c r="AI91" s="24"/>
      <c r="AJ91" s="24"/>
    </row>
    <row r="92" ht="17.25" spans="3:36">
      <c r="C92">
        <v>1</v>
      </c>
      <c r="D92" s="62">
        <f>IF(原始巡检表!I92=0,0,输入条件!$C$22*原始巡检表!I92+输入条件!$C$23*原始巡检表!E92+输入条件!$C$24*原始巡检表!H92+输入条件!$C$25)/100*输入条件!$E$9*3.517*(1-2%*输入条件!$C$6)</f>
        <v>0</v>
      </c>
      <c r="E92" s="62">
        <f>IF(原始巡检表!Q92=0,0,输入条件!$C$22*原始巡检表!Q92+输入条件!$C$23*原始巡检表!M92+输入条件!$C$24*原始巡检表!P92+输入条件!$C$25)/100*输入条件!$E$9*3.517*(1-2%*输入条件!$C$6)</f>
        <v>0</v>
      </c>
      <c r="F92" s="61">
        <f>IF(原始巡检表!Y92=0,0,输入条件!$C$22*原始巡检表!Y92+输入条件!$C$23*原始巡检表!U92+输入条件!$C$24*原始巡检表!X92+输入条件!$C$25)/100*输入条件!$E$9*3.517*(1-2%*输入条件!$C$6)</f>
        <v>0</v>
      </c>
      <c r="G92" s="13">
        <f>输入条件!$D$9*原始巡检表!I92</f>
        <v>0</v>
      </c>
      <c r="H92" s="13">
        <f>输入条件!$D$9*原始巡检表!Q92</f>
        <v>0</v>
      </c>
      <c r="I92" s="13">
        <f>输入条件!$D$9*原始巡检表!Y92</f>
        <v>0</v>
      </c>
      <c r="J92" s="18">
        <f>IF(原始巡检表!I92=0,0,输入条件!$D$11*(40/50)^3/0.765)</f>
        <v>0</v>
      </c>
      <c r="K92" s="18">
        <f>IF(原始巡检表!Q92=0,0,输入条件!$D$11*(40/50)^3/0.765)</f>
        <v>0</v>
      </c>
      <c r="L92" s="19">
        <f>IF(原始巡检表!Y92=0,0,输入条件!$D$11*(40/50)^3/0.765)</f>
        <v>0</v>
      </c>
      <c r="M92" s="22">
        <f>IF(原始巡检表!I92=0,0,输入条件!$D$13*(40/50)^3/0.765)</f>
        <v>0</v>
      </c>
      <c r="N92" s="22">
        <f>IF(原始巡检表!Q92=0,0,输入条件!$D$13*(40/50)^3/0.765)</f>
        <v>0</v>
      </c>
      <c r="O92" s="23">
        <f>IF(原始巡检表!Y92=0,0,输入条件!$D$13*(40/50)^3/0.765)</f>
        <v>0</v>
      </c>
      <c r="P92" s="24">
        <f>IF(原始巡检表!I92=0,0,输入条件!$D$15*(35/50)^3/0.9)</f>
        <v>0</v>
      </c>
      <c r="Q92" s="24">
        <f>IF(原始巡检表!Q92=0,0,输入条件!$D$15*(35/50)^3/0.9)</f>
        <v>0</v>
      </c>
      <c r="R92" s="24">
        <f>IF(原始巡检表!Y92=0,0,输入条件!$D$15*(35/50)^3/0.9)</f>
        <v>0</v>
      </c>
      <c r="V92" s="61"/>
      <c r="W92" s="61"/>
      <c r="X92" s="61"/>
      <c r="Y92" s="12"/>
      <c r="Z92" s="12"/>
      <c r="AA92" s="12"/>
      <c r="AB92" s="16"/>
      <c r="AC92" s="16"/>
      <c r="AD92" s="17"/>
      <c r="AH92" s="24"/>
      <c r="AI92" s="24"/>
      <c r="AJ92" s="24"/>
    </row>
    <row r="93" ht="17.25" spans="3:36">
      <c r="C93">
        <v>2</v>
      </c>
      <c r="D93" s="62">
        <f>IF(原始巡检表!I93=0,0,输入条件!$C$22*原始巡检表!I93+输入条件!$C$23*原始巡检表!E93+输入条件!$C$24*原始巡检表!H93+输入条件!$C$25)/100*输入条件!$E$9*3.517*(1-2%*输入条件!$C$6)</f>
        <v>0</v>
      </c>
      <c r="E93" s="62">
        <f>IF(原始巡检表!Q93=0,0,输入条件!$C$22*原始巡检表!Q93+输入条件!$C$23*原始巡检表!M93+输入条件!$C$24*原始巡检表!P93+输入条件!$C$25)/100*输入条件!$E$9*3.517*(1-2%*输入条件!$C$6)</f>
        <v>0</v>
      </c>
      <c r="F93" s="61">
        <f>IF(原始巡检表!Y93=0,0,输入条件!$C$22*原始巡检表!Y93+输入条件!$C$23*原始巡检表!U93+输入条件!$C$24*原始巡检表!X93+输入条件!$C$25)/100*输入条件!$E$9*3.517*(1-2%*输入条件!$C$6)</f>
        <v>0</v>
      </c>
      <c r="G93" s="13">
        <f>输入条件!$D$9*原始巡检表!I93</f>
        <v>0</v>
      </c>
      <c r="H93" s="13">
        <f>输入条件!$D$9*原始巡检表!Q93</f>
        <v>0</v>
      </c>
      <c r="I93" s="13">
        <f>输入条件!$D$9*原始巡检表!Y93</f>
        <v>0</v>
      </c>
      <c r="J93" s="18">
        <f>IF(原始巡检表!I93=0,0,输入条件!$D$11*(40/50)^3/0.765)</f>
        <v>0</v>
      </c>
      <c r="K93" s="18">
        <f>IF(原始巡检表!Q93=0,0,输入条件!$D$11*(40/50)^3/0.765)</f>
        <v>0</v>
      </c>
      <c r="L93" s="19">
        <f>IF(原始巡检表!Y93=0,0,输入条件!$D$11*(40/50)^3/0.765)</f>
        <v>0</v>
      </c>
      <c r="M93" s="22">
        <f>IF(原始巡检表!I93=0,0,输入条件!$D$13*(40/50)^3/0.765)</f>
        <v>0</v>
      </c>
      <c r="N93" s="22">
        <f>IF(原始巡检表!Q93=0,0,输入条件!$D$13*(40/50)^3/0.765)</f>
        <v>0</v>
      </c>
      <c r="O93" s="23">
        <f>IF(原始巡检表!Y93=0,0,输入条件!$D$13*(40/50)^3/0.765)</f>
        <v>0</v>
      </c>
      <c r="P93" s="24">
        <f>IF(原始巡检表!I93=0,0,输入条件!$D$15*(35/50)^3/0.9)</f>
        <v>0</v>
      </c>
      <c r="Q93" s="24">
        <f>IF(原始巡检表!Q93=0,0,输入条件!$D$15*(35/50)^3/0.9)</f>
        <v>0</v>
      </c>
      <c r="R93" s="24">
        <f>IF(原始巡检表!Y93=0,0,输入条件!$D$15*(35/50)^3/0.9)</f>
        <v>0</v>
      </c>
      <c r="V93" s="61"/>
      <c r="W93" s="61"/>
      <c r="X93" s="61"/>
      <c r="Y93" s="12"/>
      <c r="Z93" s="12"/>
      <c r="AA93" s="12"/>
      <c r="AB93" s="16"/>
      <c r="AC93" s="16"/>
      <c r="AD93" s="17"/>
      <c r="AH93" s="24"/>
      <c r="AI93" s="24"/>
      <c r="AJ93" s="24"/>
    </row>
    <row r="94" ht="17.25" spans="3:36">
      <c r="C94">
        <v>3</v>
      </c>
      <c r="D94" s="62">
        <f>IF(原始巡检表!I94=0,0,输入条件!$C$22*原始巡检表!I94+输入条件!$C$23*原始巡检表!E94+输入条件!$C$24*原始巡检表!H94+输入条件!$C$25)/100*输入条件!$E$9*3.517*(1-2%*输入条件!$C$6)</f>
        <v>0</v>
      </c>
      <c r="E94" s="62">
        <f>IF(原始巡检表!Q94=0,0,输入条件!$C$22*原始巡检表!Q94+输入条件!$C$23*原始巡检表!M94+输入条件!$C$24*原始巡检表!P94+输入条件!$C$25)/100*输入条件!$E$9*3.517*(1-2%*输入条件!$C$6)</f>
        <v>0</v>
      </c>
      <c r="F94" s="61">
        <f>IF(原始巡检表!Y94=0,0,输入条件!$C$22*原始巡检表!Y94+输入条件!$C$23*原始巡检表!U94+输入条件!$C$24*原始巡检表!X94+输入条件!$C$25)/100*输入条件!$E$9*3.517*(1-2%*输入条件!$C$6)</f>
        <v>0</v>
      </c>
      <c r="G94" s="13">
        <f>输入条件!$D$9*原始巡检表!I94</f>
        <v>0</v>
      </c>
      <c r="H94" s="13">
        <f>输入条件!$D$9*原始巡检表!Q94</f>
        <v>0</v>
      </c>
      <c r="I94" s="13">
        <f>输入条件!$D$9*原始巡检表!Y94</f>
        <v>0</v>
      </c>
      <c r="J94" s="18">
        <f>IF(原始巡检表!I94=0,0,输入条件!$D$11*(40/50)^3/0.765)</f>
        <v>0</v>
      </c>
      <c r="K94" s="18">
        <f>IF(原始巡检表!Q94=0,0,输入条件!$D$11*(40/50)^3/0.765)</f>
        <v>0</v>
      </c>
      <c r="L94" s="19">
        <f>IF(原始巡检表!Y94=0,0,输入条件!$D$11*(40/50)^3/0.765)</f>
        <v>0</v>
      </c>
      <c r="M94" s="22">
        <f>IF(原始巡检表!I94=0,0,输入条件!$D$13*(40/50)^3/0.765)</f>
        <v>0</v>
      </c>
      <c r="N94" s="22">
        <f>IF(原始巡检表!Q94=0,0,输入条件!$D$13*(40/50)^3/0.765)</f>
        <v>0</v>
      </c>
      <c r="O94" s="23">
        <f>IF(原始巡检表!Y94=0,0,输入条件!$D$13*(40/50)^3/0.765)</f>
        <v>0</v>
      </c>
      <c r="P94" s="24">
        <f>IF(原始巡检表!I94=0,0,输入条件!$D$15*(35/50)^3/0.9)</f>
        <v>0</v>
      </c>
      <c r="Q94" s="24">
        <f>IF(原始巡检表!Q94=0,0,输入条件!$D$15*(35/50)^3/0.9)</f>
        <v>0</v>
      </c>
      <c r="R94" s="24">
        <f>IF(原始巡检表!Y94=0,0,输入条件!$D$15*(35/50)^3/0.9)</f>
        <v>0</v>
      </c>
      <c r="V94" s="61"/>
      <c r="W94" s="61"/>
      <c r="X94" s="61"/>
      <c r="Y94" s="12"/>
      <c r="Z94" s="12"/>
      <c r="AA94" s="12"/>
      <c r="AB94" s="16"/>
      <c r="AC94" s="16"/>
      <c r="AD94" s="17"/>
      <c r="AH94" s="24"/>
      <c r="AI94" s="24"/>
      <c r="AJ94" s="24"/>
    </row>
    <row r="95" ht="17.25" spans="3:36">
      <c r="C95">
        <v>4</v>
      </c>
      <c r="D95" s="62">
        <f>IF(原始巡检表!I95=0,0,输入条件!$C$22*原始巡检表!I95+输入条件!$C$23*原始巡检表!E95+输入条件!$C$24*原始巡检表!H95+输入条件!$C$25)/100*输入条件!$E$9*3.517*(1-2%*输入条件!$C$6)</f>
        <v>0</v>
      </c>
      <c r="E95" s="62">
        <f>IF(原始巡检表!Q95=0,0,输入条件!$C$22*原始巡检表!Q95+输入条件!$C$23*原始巡检表!M95+输入条件!$C$24*原始巡检表!P95+输入条件!$C$25)/100*输入条件!$E$9*3.517*(1-2%*输入条件!$C$6)</f>
        <v>0</v>
      </c>
      <c r="F95" s="61">
        <f>IF(原始巡检表!Y95=0,0,输入条件!$C$22*原始巡检表!Y95+输入条件!$C$23*原始巡检表!U95+输入条件!$C$24*原始巡检表!X95+输入条件!$C$25)/100*输入条件!$E$9*3.517*(1-2%*输入条件!$C$6)</f>
        <v>0</v>
      </c>
      <c r="G95" s="13">
        <f>输入条件!$D$9*原始巡检表!I95</f>
        <v>0</v>
      </c>
      <c r="H95" s="13">
        <f>输入条件!$D$9*原始巡检表!Q95</f>
        <v>0</v>
      </c>
      <c r="I95" s="13">
        <f>输入条件!$D$9*原始巡检表!Y95</f>
        <v>0</v>
      </c>
      <c r="J95" s="18">
        <f>IF(原始巡检表!I95=0,0,输入条件!$D$11*(40/50)^3/0.765)</f>
        <v>0</v>
      </c>
      <c r="K95" s="18">
        <f>IF(原始巡检表!Q95=0,0,输入条件!$D$11*(40/50)^3/0.765)</f>
        <v>0</v>
      </c>
      <c r="L95" s="19">
        <f>IF(原始巡检表!Y95=0,0,输入条件!$D$11*(40/50)^3/0.765)</f>
        <v>0</v>
      </c>
      <c r="M95" s="22">
        <f>IF(原始巡检表!I95=0,0,输入条件!$D$13*(40/50)^3/0.765)</f>
        <v>0</v>
      </c>
      <c r="N95" s="22">
        <f>IF(原始巡检表!Q95=0,0,输入条件!$D$13*(40/50)^3/0.765)</f>
        <v>0</v>
      </c>
      <c r="O95" s="23">
        <f>IF(原始巡检表!Y95=0,0,输入条件!$D$13*(40/50)^3/0.765)</f>
        <v>0</v>
      </c>
      <c r="P95" s="24">
        <f>IF(原始巡检表!I95=0,0,输入条件!$D$15*(35/50)^3/0.9)</f>
        <v>0</v>
      </c>
      <c r="Q95" s="24">
        <f>IF(原始巡检表!Q95=0,0,输入条件!$D$15*(35/50)^3/0.9)</f>
        <v>0</v>
      </c>
      <c r="R95" s="24">
        <f>IF(原始巡检表!Y95=0,0,输入条件!$D$15*(35/50)^3/0.9)</f>
        <v>0</v>
      </c>
      <c r="V95" s="61"/>
      <c r="W95" s="61"/>
      <c r="X95" s="61"/>
      <c r="Y95" s="12"/>
      <c r="Z95" s="12"/>
      <c r="AA95" s="12"/>
      <c r="AB95" s="16"/>
      <c r="AC95" s="16"/>
      <c r="AD95" s="17"/>
      <c r="AH95" s="24"/>
      <c r="AI95" s="24"/>
      <c r="AJ95" s="24"/>
    </row>
    <row r="96" ht="17.25" spans="3:36">
      <c r="C96">
        <v>5</v>
      </c>
      <c r="D96" s="62">
        <f>IF(原始巡检表!I96=0,0,输入条件!$C$22*原始巡检表!I96+输入条件!$C$23*原始巡检表!E96+输入条件!$C$24*原始巡检表!H96+输入条件!$C$25)/100*输入条件!$E$9*3.517*(1-2%*输入条件!$C$6)</f>
        <v>0</v>
      </c>
      <c r="E96" s="62">
        <f>IF(原始巡检表!Q96=0,0,输入条件!$C$22*原始巡检表!Q96+输入条件!$C$23*原始巡检表!M96+输入条件!$C$24*原始巡检表!P96+输入条件!$C$25)/100*输入条件!$E$9*3.517*(1-2%*输入条件!$C$6)</f>
        <v>0</v>
      </c>
      <c r="F96" s="61">
        <f>IF(原始巡检表!Y96=0,0,输入条件!$C$22*原始巡检表!Y96+输入条件!$C$23*原始巡检表!U96+输入条件!$C$24*原始巡检表!X96+输入条件!$C$25)/100*输入条件!$E$9*3.517*(1-2%*输入条件!$C$6)</f>
        <v>0</v>
      </c>
      <c r="G96" s="13">
        <f>输入条件!$D$9*原始巡检表!I96</f>
        <v>0</v>
      </c>
      <c r="H96" s="13">
        <f>输入条件!$D$9*原始巡检表!Q96</f>
        <v>0</v>
      </c>
      <c r="I96" s="13">
        <f>输入条件!$D$9*原始巡检表!Y96</f>
        <v>0</v>
      </c>
      <c r="J96" s="18">
        <f>IF(原始巡检表!I96=0,0,输入条件!$D$11*(40/50)^3/0.765)</f>
        <v>0</v>
      </c>
      <c r="K96" s="18">
        <f>IF(原始巡检表!Q96=0,0,输入条件!$D$11*(40/50)^3/0.765)</f>
        <v>0</v>
      </c>
      <c r="L96" s="19">
        <f>IF(原始巡检表!Y96=0,0,输入条件!$D$11*(40/50)^3/0.765)</f>
        <v>0</v>
      </c>
      <c r="M96" s="22">
        <f>IF(原始巡检表!I96=0,0,输入条件!$D$13*(40/50)^3/0.765)</f>
        <v>0</v>
      </c>
      <c r="N96" s="22">
        <f>IF(原始巡检表!Q96=0,0,输入条件!$D$13*(40/50)^3/0.765)</f>
        <v>0</v>
      </c>
      <c r="O96" s="23">
        <f>IF(原始巡检表!Y96=0,0,输入条件!$D$13*(40/50)^3/0.765)</f>
        <v>0</v>
      </c>
      <c r="P96" s="24">
        <f>IF(原始巡检表!I96=0,0,输入条件!$D$15*(35/50)^3/0.9)</f>
        <v>0</v>
      </c>
      <c r="Q96" s="24">
        <f>IF(原始巡检表!Q96=0,0,输入条件!$D$15*(35/50)^3/0.9)</f>
        <v>0</v>
      </c>
      <c r="R96" s="24">
        <f>IF(原始巡检表!Y96=0,0,输入条件!$D$15*(35/50)^3/0.9)</f>
        <v>0</v>
      </c>
      <c r="V96" s="61"/>
      <c r="W96" s="61"/>
      <c r="X96" s="61"/>
      <c r="Y96" s="12"/>
      <c r="Z96" s="12"/>
      <c r="AA96" s="12"/>
      <c r="AB96" s="16"/>
      <c r="AC96" s="16"/>
      <c r="AD96" s="17"/>
      <c r="AH96" s="24"/>
      <c r="AI96" s="24"/>
      <c r="AJ96" s="24"/>
    </row>
    <row r="97" ht="17.25" spans="3:36">
      <c r="C97">
        <v>6</v>
      </c>
      <c r="D97" s="62">
        <f>IF(原始巡检表!I97=0,0,输入条件!$C$22*原始巡检表!I97+输入条件!$C$23*原始巡检表!E97+输入条件!$C$24*原始巡检表!H97+输入条件!$C$25)/100*输入条件!$E$9*3.517*(1-2%*输入条件!$C$6)</f>
        <v>0</v>
      </c>
      <c r="E97" s="62">
        <f>IF(原始巡检表!Q97=0,0,输入条件!$C$22*原始巡检表!Q97+输入条件!$C$23*原始巡检表!M97+输入条件!$C$24*原始巡检表!P97+输入条件!$C$25)/100*输入条件!$E$9*3.517*(1-2%*输入条件!$C$6)</f>
        <v>0</v>
      </c>
      <c r="F97" s="61">
        <f>IF(原始巡检表!Y97=0,0,输入条件!$C$22*原始巡检表!Y97+输入条件!$C$23*原始巡检表!U97+输入条件!$C$24*原始巡检表!X97+输入条件!$C$25)/100*输入条件!$E$9*3.517*(1-2%*输入条件!$C$6)</f>
        <v>0</v>
      </c>
      <c r="G97" s="13">
        <f>输入条件!$D$9*原始巡检表!I97</f>
        <v>0</v>
      </c>
      <c r="H97" s="13">
        <f>输入条件!$D$9*原始巡检表!Q97</f>
        <v>0</v>
      </c>
      <c r="I97" s="13">
        <f>输入条件!$D$9*原始巡检表!Y97</f>
        <v>0</v>
      </c>
      <c r="J97" s="18">
        <f>IF(原始巡检表!I97=0,0,输入条件!$D$11*(40/50)^3/0.765)</f>
        <v>0</v>
      </c>
      <c r="K97" s="18">
        <f>IF(原始巡检表!Q97=0,0,输入条件!$D$11*(40/50)^3/0.765)</f>
        <v>0</v>
      </c>
      <c r="L97" s="19">
        <f>IF(原始巡检表!Y97=0,0,输入条件!$D$11*(40/50)^3/0.765)</f>
        <v>0</v>
      </c>
      <c r="M97" s="22">
        <f>IF(原始巡检表!I97=0,0,输入条件!$D$13*(40/50)^3/0.765)</f>
        <v>0</v>
      </c>
      <c r="N97" s="22">
        <f>IF(原始巡检表!Q97=0,0,输入条件!$D$13*(40/50)^3/0.765)</f>
        <v>0</v>
      </c>
      <c r="O97" s="23">
        <f>IF(原始巡检表!Y97=0,0,输入条件!$D$13*(40/50)^3/0.765)</f>
        <v>0</v>
      </c>
      <c r="P97" s="24">
        <f>IF(原始巡检表!I97=0,0,输入条件!$D$15*(35/50)^3/0.9)</f>
        <v>0</v>
      </c>
      <c r="Q97" s="24">
        <f>IF(原始巡检表!Q97=0,0,输入条件!$D$15*(35/50)^3/0.9)</f>
        <v>0</v>
      </c>
      <c r="R97" s="24">
        <f>IF(原始巡检表!Y97=0,0,输入条件!$D$15*(35/50)^3/0.9)</f>
        <v>0</v>
      </c>
      <c r="V97" s="61"/>
      <c r="W97" s="61"/>
      <c r="X97" s="61"/>
      <c r="Y97" s="12"/>
      <c r="Z97" s="12"/>
      <c r="AA97" s="12"/>
      <c r="AB97" s="16"/>
      <c r="AC97" s="16"/>
      <c r="AD97" s="17"/>
      <c r="AH97" s="24"/>
      <c r="AI97" s="24"/>
      <c r="AJ97" s="24"/>
    </row>
    <row r="98" ht="17.25" spans="3:36">
      <c r="C98">
        <v>7</v>
      </c>
      <c r="D98" s="62">
        <f>IF(原始巡检表!I98=0,0,输入条件!$C$22*原始巡检表!I98+输入条件!$C$23*原始巡检表!E98+输入条件!$C$24*原始巡检表!H98+输入条件!$C$25)/100*输入条件!$E$9*3.517*(1-2%*输入条件!$C$6)</f>
        <v>928.468347118377</v>
      </c>
      <c r="E98" s="62">
        <f>IF(原始巡检表!Q98=0,0,输入条件!$C$22*原始巡检表!Q98+输入条件!$C$23*原始巡检表!M98+输入条件!$C$24*原始巡检表!P98+输入条件!$C$25)/100*输入条件!$E$9*3.517*(1-2%*输入条件!$C$6)</f>
        <v>679.300470829777</v>
      </c>
      <c r="F98" s="61">
        <f>IF(原始巡检表!Y98=0,0,输入条件!$C$22*原始巡检表!Y98+输入条件!$C$23*原始巡检表!U98+输入条件!$C$24*原始巡检表!X98+输入条件!$C$25)/100*输入条件!$E$9*3.517*(1-2%*输入条件!$C$6)</f>
        <v>971.801735517921</v>
      </c>
      <c r="G98" s="13">
        <f>输入条件!$D$9*原始巡检表!I98</f>
        <v>236.477530017153</v>
      </c>
      <c r="H98" s="13">
        <f>输入条件!$D$9*原始巡检表!Q98</f>
        <v>164.267427101201</v>
      </c>
      <c r="I98" s="13">
        <f>输入条件!$D$9*原始巡检表!Y98</f>
        <v>246.19</v>
      </c>
      <c r="J98" s="18">
        <f>IF(原始巡检表!I98=0,0,输入条件!$D$11*(40/50)^3/0.765)</f>
        <v>36.8104575163399</v>
      </c>
      <c r="K98" s="18">
        <f>IF(原始巡检表!Q98=0,0,输入条件!$D$11*(40/50)^3/0.765)</f>
        <v>36.8104575163399</v>
      </c>
      <c r="L98" s="19">
        <f>IF(原始巡检表!Y98=0,0,输入条件!$D$11*(40/50)^3/0.765)</f>
        <v>36.8104575163399</v>
      </c>
      <c r="M98" s="22">
        <f>IF(原始巡检表!I98=0,0,输入条件!$D$13*(40/50)^3/0.765)</f>
        <v>50.1960784313726</v>
      </c>
      <c r="N98" s="22">
        <f>IF(原始巡检表!Q98=0,0,输入条件!$D$13*(40/50)^3/0.765)</f>
        <v>50.1960784313726</v>
      </c>
      <c r="O98" s="23">
        <f>IF(原始巡检表!Y98=0,0,输入条件!$D$13*(40/50)^3/0.765)</f>
        <v>50.1960784313726</v>
      </c>
      <c r="P98" s="24">
        <f>IF(原始巡检表!I98=0,0,输入条件!$D$15*(35/50)^3/0.9)</f>
        <v>8.38444444444444</v>
      </c>
      <c r="Q98" s="24">
        <f>IF(原始巡检表!Q98=0,0,输入条件!$D$15*(35/50)^3/0.9)</f>
        <v>8.38444444444444</v>
      </c>
      <c r="R98" s="24">
        <f>IF(原始巡检表!Y98=0,0,输入条件!$D$15*(35/50)^3/0.9)</f>
        <v>8.38444444444444</v>
      </c>
      <c r="V98" s="61"/>
      <c r="W98" s="61"/>
      <c r="X98" s="61"/>
      <c r="Y98" s="12"/>
      <c r="Z98" s="12"/>
      <c r="AA98" s="12"/>
      <c r="AB98" s="16"/>
      <c r="AC98" s="16"/>
      <c r="AD98" s="17"/>
      <c r="AH98" s="24"/>
      <c r="AI98" s="24"/>
      <c r="AJ98" s="24"/>
    </row>
    <row r="99" ht="17.25" spans="3:36">
      <c r="C99">
        <v>8</v>
      </c>
      <c r="D99" s="62">
        <f>IF(原始巡检表!I99=0,0,输入条件!$C$22*原始巡检表!I99+输入条件!$C$23*原始巡检表!E99+输入条件!$C$24*原始巡检表!H99+输入条件!$C$25)/100*输入条件!$E$9*3.517*(1-2%*输入条件!$C$6)</f>
        <v>928.468347118377</v>
      </c>
      <c r="E99" s="62">
        <f>IF(原始巡检表!Q99=0,0,输入条件!$C$22*原始巡检表!Q99+输入条件!$C$23*原始巡检表!M99+输入条件!$C$24*原始巡检表!P99+输入条件!$C$25)/100*输入条件!$E$9*3.517*(1-2%*输入条件!$C$6)</f>
        <v>679.300470829777</v>
      </c>
      <c r="F99" s="61">
        <f>IF(原始巡检表!Y99=0,0,输入条件!$C$22*原始巡检表!Y99+输入条件!$C$23*原始巡检表!U99+输入条件!$C$24*原始巡检表!X99+输入条件!$C$25)/100*输入条件!$E$9*3.517*(1-2%*输入条件!$C$6)</f>
        <v>971.801735517921</v>
      </c>
      <c r="G99" s="13">
        <f>输入条件!$D$9*原始巡检表!I99</f>
        <v>236.477530017153</v>
      </c>
      <c r="H99" s="13">
        <f>输入条件!$D$9*原始巡检表!Q99</f>
        <v>164.267427101201</v>
      </c>
      <c r="I99" s="13">
        <f>输入条件!$D$9*原始巡检表!Y99</f>
        <v>246.19</v>
      </c>
      <c r="J99" s="18">
        <f>IF(原始巡检表!I99=0,0,输入条件!$D$11*(40/50)^3/0.765)</f>
        <v>36.8104575163399</v>
      </c>
      <c r="K99" s="18">
        <f>IF(原始巡检表!Q99=0,0,输入条件!$D$11*(40/50)^3/0.765)</f>
        <v>36.8104575163399</v>
      </c>
      <c r="L99" s="19">
        <f>IF(原始巡检表!Y99=0,0,输入条件!$D$11*(40/50)^3/0.765)</f>
        <v>36.8104575163399</v>
      </c>
      <c r="M99" s="22">
        <f>IF(原始巡检表!I99=0,0,输入条件!$D$13*(40/50)^3/0.765)</f>
        <v>50.1960784313726</v>
      </c>
      <c r="N99" s="22">
        <f>IF(原始巡检表!Q99=0,0,输入条件!$D$13*(40/50)^3/0.765)</f>
        <v>50.1960784313726</v>
      </c>
      <c r="O99" s="23">
        <f>IF(原始巡检表!Y99=0,0,输入条件!$D$13*(40/50)^3/0.765)</f>
        <v>50.1960784313726</v>
      </c>
      <c r="P99" s="24">
        <f>IF(原始巡检表!I99=0,0,输入条件!$D$15*(35/50)^3/0.9)</f>
        <v>8.38444444444444</v>
      </c>
      <c r="Q99" s="24">
        <f>IF(原始巡检表!Q99=0,0,输入条件!$D$15*(35/50)^3/0.9)</f>
        <v>8.38444444444444</v>
      </c>
      <c r="R99" s="24">
        <f>IF(原始巡检表!Y99=0,0,输入条件!$D$15*(35/50)^3/0.9)</f>
        <v>8.38444444444444</v>
      </c>
      <c r="V99" s="61"/>
      <c r="W99" s="61"/>
      <c r="X99" s="61"/>
      <c r="Y99" s="12"/>
      <c r="Z99" s="12"/>
      <c r="AA99" s="12"/>
      <c r="AB99" s="16"/>
      <c r="AC99" s="16"/>
      <c r="AD99" s="17"/>
      <c r="AH99" s="24"/>
      <c r="AI99" s="24"/>
      <c r="AJ99" s="24"/>
    </row>
    <row r="100" ht="17.25" spans="3:36">
      <c r="C100">
        <v>9</v>
      </c>
      <c r="D100" s="62">
        <f>IF(原始巡检表!I100=0,0,输入条件!$C$22*原始巡检表!I100+输入条件!$C$23*原始巡检表!E100+输入条件!$C$24*原始巡检表!H100+输入条件!$C$25)/100*输入条件!$E$9*3.517*(1-2%*输入条件!$C$6)</f>
        <v>928.468347118377</v>
      </c>
      <c r="E100" s="62">
        <f>IF(原始巡检表!Q100=0,0,输入条件!$C$22*原始巡检表!Q100+输入条件!$C$23*原始巡检表!M100+输入条件!$C$24*原始巡检表!P100+输入条件!$C$25)/100*输入条件!$E$9*3.517*(1-2%*输入条件!$C$6)</f>
        <v>679.300470829777</v>
      </c>
      <c r="F100" s="61">
        <f>IF(原始巡检表!Y100=0,0,输入条件!$C$22*原始巡检表!Y100+输入条件!$C$23*原始巡检表!U100+输入条件!$C$24*原始巡检表!X100+输入条件!$C$25)/100*输入条件!$E$9*3.517*(1-2%*输入条件!$C$6)</f>
        <v>971.801735517921</v>
      </c>
      <c r="G100" s="13">
        <f>输入条件!$D$9*原始巡检表!I100</f>
        <v>236.477530017153</v>
      </c>
      <c r="H100" s="13">
        <f>输入条件!$D$9*原始巡检表!Q100</f>
        <v>164.267427101201</v>
      </c>
      <c r="I100" s="13">
        <f>输入条件!$D$9*原始巡检表!Y100</f>
        <v>246.19</v>
      </c>
      <c r="J100" s="18">
        <f>IF(原始巡检表!I100=0,0,输入条件!$D$11*(40/50)^3/0.765)</f>
        <v>36.8104575163399</v>
      </c>
      <c r="K100" s="18">
        <f>IF(原始巡检表!Q100=0,0,输入条件!$D$11*(40/50)^3/0.765)</f>
        <v>36.8104575163399</v>
      </c>
      <c r="L100" s="19">
        <f>IF(原始巡检表!Y100=0,0,输入条件!$D$11*(40/50)^3/0.765)</f>
        <v>36.8104575163399</v>
      </c>
      <c r="M100" s="22">
        <f>IF(原始巡检表!I100=0,0,输入条件!$D$13*(40/50)^3/0.765)</f>
        <v>50.1960784313726</v>
      </c>
      <c r="N100" s="22">
        <f>IF(原始巡检表!Q100=0,0,输入条件!$D$13*(40/50)^3/0.765)</f>
        <v>50.1960784313726</v>
      </c>
      <c r="O100" s="23">
        <f>IF(原始巡检表!Y100=0,0,输入条件!$D$13*(40/50)^3/0.765)</f>
        <v>50.1960784313726</v>
      </c>
      <c r="P100" s="24">
        <f>IF(原始巡检表!I100=0,0,输入条件!$D$15*(35/50)^3/0.9)</f>
        <v>8.38444444444444</v>
      </c>
      <c r="Q100" s="24">
        <f>IF(原始巡检表!Q100=0,0,输入条件!$D$15*(35/50)^3/0.9)</f>
        <v>8.38444444444444</v>
      </c>
      <c r="R100" s="24">
        <f>IF(原始巡检表!Y100=0,0,输入条件!$D$15*(35/50)^3/0.9)</f>
        <v>8.38444444444444</v>
      </c>
      <c r="V100" s="61"/>
      <c r="W100" s="61"/>
      <c r="X100" s="61"/>
      <c r="Y100" s="12"/>
      <c r="Z100" s="12"/>
      <c r="AA100" s="12"/>
      <c r="AB100" s="16"/>
      <c r="AC100" s="16"/>
      <c r="AD100" s="17"/>
      <c r="AH100" s="24"/>
      <c r="AI100" s="24"/>
      <c r="AJ100" s="24"/>
    </row>
    <row r="101" ht="17.25" spans="3:36">
      <c r="C101">
        <v>10</v>
      </c>
      <c r="D101" s="62">
        <f>IF(原始巡检表!I101=0,0,输入条件!$C$22*原始巡检表!I101+输入条件!$C$23*原始巡检表!E101+输入条件!$C$24*原始巡检表!H101+输入条件!$C$25)/100*输入条件!$E$9*3.517*(1-2%*输入条件!$C$6)</f>
        <v>928.468347118377</v>
      </c>
      <c r="E101" s="62">
        <f>IF(原始巡检表!Q101=0,0,输入条件!$C$22*原始巡检表!Q101+输入条件!$C$23*原始巡检表!M101+输入条件!$C$24*原始巡检表!P101+输入条件!$C$25)/100*输入条件!$E$9*3.517*(1-2%*输入条件!$C$6)</f>
        <v>679.300470829777</v>
      </c>
      <c r="F101" s="61">
        <f>IF(原始巡检表!Y101=0,0,输入条件!$C$22*原始巡检表!Y101+输入条件!$C$23*原始巡检表!U101+输入条件!$C$24*原始巡检表!X101+输入条件!$C$25)/100*输入条件!$E$9*3.517*(1-2%*输入条件!$C$6)</f>
        <v>971.801735517921</v>
      </c>
      <c r="G101" s="13">
        <f>输入条件!$D$9*原始巡检表!I101</f>
        <v>236.477530017153</v>
      </c>
      <c r="H101" s="13">
        <f>输入条件!$D$9*原始巡检表!Q101</f>
        <v>164.267427101201</v>
      </c>
      <c r="I101" s="13">
        <f>输入条件!$D$9*原始巡检表!Y101</f>
        <v>246.19</v>
      </c>
      <c r="J101" s="18">
        <f>IF(原始巡检表!I101=0,0,输入条件!$D$11*(40/50)^3/0.765)</f>
        <v>36.8104575163399</v>
      </c>
      <c r="K101" s="18">
        <f>IF(原始巡检表!Q101=0,0,输入条件!$D$11*(40/50)^3/0.765)</f>
        <v>36.8104575163399</v>
      </c>
      <c r="L101" s="19">
        <f>IF(原始巡检表!Y101=0,0,输入条件!$D$11*(40/50)^3/0.765)</f>
        <v>36.8104575163399</v>
      </c>
      <c r="M101" s="22">
        <f>IF(原始巡检表!I101=0,0,输入条件!$D$13*(40/50)^3/0.765)</f>
        <v>50.1960784313726</v>
      </c>
      <c r="N101" s="22">
        <f>IF(原始巡检表!Q101=0,0,输入条件!$D$13*(40/50)^3/0.765)</f>
        <v>50.1960784313726</v>
      </c>
      <c r="O101" s="23">
        <f>IF(原始巡检表!Y101=0,0,输入条件!$D$13*(40/50)^3/0.765)</f>
        <v>50.1960784313726</v>
      </c>
      <c r="P101" s="24">
        <f>IF(原始巡检表!I101=0,0,输入条件!$D$15*(35/50)^3/0.9)</f>
        <v>8.38444444444444</v>
      </c>
      <c r="Q101" s="24">
        <f>IF(原始巡检表!Q101=0,0,输入条件!$D$15*(35/50)^3/0.9)</f>
        <v>8.38444444444444</v>
      </c>
      <c r="R101" s="24">
        <f>IF(原始巡检表!Y101=0,0,输入条件!$D$15*(35/50)^3/0.9)</f>
        <v>8.38444444444444</v>
      </c>
      <c r="V101" s="61"/>
      <c r="W101" s="61"/>
      <c r="X101" s="61"/>
      <c r="Y101" s="12"/>
      <c r="Z101" s="12"/>
      <c r="AA101" s="12"/>
      <c r="AB101" s="16"/>
      <c r="AC101" s="16"/>
      <c r="AD101" s="17"/>
      <c r="AH101" s="24"/>
      <c r="AI101" s="24"/>
      <c r="AJ101" s="24"/>
    </row>
    <row r="102" ht="17.25" spans="3:36">
      <c r="C102">
        <v>11</v>
      </c>
      <c r="D102" s="62">
        <f>IF(原始巡检表!I102=0,0,输入条件!$C$22*原始巡检表!I102+输入条件!$C$23*原始巡检表!E102+输入条件!$C$24*原始巡检表!H102+输入条件!$C$25)/100*输入条件!$E$9*3.517*(1-2%*输入条件!$C$6)</f>
        <v>731.1713531094</v>
      </c>
      <c r="E102" s="62">
        <f>IF(原始巡检表!Q102=0,0,输入条件!$C$22*原始巡检表!Q102+输入条件!$C$23*原始巡检表!M102+输入条件!$C$24*原始巡检表!P102+输入条件!$C$25)/100*输入条件!$E$9*3.517*(1-2%*输入条件!$C$6)</f>
        <v>679.300470829777</v>
      </c>
      <c r="F102" s="61">
        <f>IF(原始巡检表!Y102=0,0,输入条件!$C$22*原始巡检表!Y102+输入条件!$C$23*原始巡检表!U102+输入条件!$C$24*原始巡检表!X102+输入条件!$C$25)/100*输入条件!$E$9*3.517*(1-2%*输入条件!$C$6)</f>
        <v>971.801735517921</v>
      </c>
      <c r="G102" s="13">
        <f>输入条件!$D$9*原始巡检表!I102</f>
        <v>186.64833619211</v>
      </c>
      <c r="H102" s="13">
        <f>输入条件!$D$9*原始巡检表!Q102</f>
        <v>164.267427101201</v>
      </c>
      <c r="I102" s="13">
        <f>输入条件!$D$9*原始巡检表!Y102</f>
        <v>246.19</v>
      </c>
      <c r="J102" s="18">
        <f>IF(原始巡检表!I102=0,0,输入条件!$D$11*(40/50)^3/0.765)</f>
        <v>36.8104575163399</v>
      </c>
      <c r="K102" s="18">
        <f>IF(原始巡检表!Q102=0,0,输入条件!$D$11*(40/50)^3/0.765)</f>
        <v>36.8104575163399</v>
      </c>
      <c r="L102" s="19">
        <f>IF(原始巡检表!Y102=0,0,输入条件!$D$11*(40/50)^3/0.765)</f>
        <v>36.8104575163399</v>
      </c>
      <c r="M102" s="22">
        <f>IF(原始巡检表!I102=0,0,输入条件!$D$13*(40/50)^3/0.765)</f>
        <v>50.1960784313726</v>
      </c>
      <c r="N102" s="22">
        <f>IF(原始巡检表!Q102=0,0,输入条件!$D$13*(40/50)^3/0.765)</f>
        <v>50.1960784313726</v>
      </c>
      <c r="O102" s="23">
        <f>IF(原始巡检表!Y102=0,0,输入条件!$D$13*(40/50)^3/0.765)</f>
        <v>50.1960784313726</v>
      </c>
      <c r="P102" s="24">
        <f>IF(原始巡检表!I102=0,0,输入条件!$D$15*(35/50)^3/0.9)</f>
        <v>8.38444444444444</v>
      </c>
      <c r="Q102" s="24">
        <f>IF(原始巡检表!Q102=0,0,输入条件!$D$15*(35/50)^3/0.9)</f>
        <v>8.38444444444444</v>
      </c>
      <c r="R102" s="24">
        <f>IF(原始巡检表!Y102=0,0,输入条件!$D$15*(35/50)^3/0.9)</f>
        <v>8.38444444444444</v>
      </c>
      <c r="V102" s="61"/>
      <c r="W102" s="61"/>
      <c r="X102" s="61"/>
      <c r="Y102" s="12"/>
      <c r="Z102" s="12"/>
      <c r="AA102" s="12"/>
      <c r="AB102" s="16"/>
      <c r="AC102" s="16"/>
      <c r="AD102" s="17"/>
      <c r="AH102" s="24"/>
      <c r="AI102" s="24"/>
      <c r="AJ102" s="24"/>
    </row>
    <row r="103" ht="17.25" spans="3:36">
      <c r="C103">
        <v>12</v>
      </c>
      <c r="D103" s="62">
        <f>IF(原始巡检表!I103=0,0,输入条件!$C$22*原始巡检表!I103+输入条件!$C$23*原始巡检表!E103+输入条件!$C$24*原始巡检表!H103+输入条件!$C$25)/100*输入条件!$E$9*3.517*(1-2%*输入条件!$C$6)</f>
        <v>731.1713531094</v>
      </c>
      <c r="E103" s="62">
        <f>IF(原始巡检表!Q103=0,0,输入条件!$C$22*原始巡检表!Q103+输入条件!$C$23*原始巡检表!M103+输入条件!$C$24*原始巡检表!P103+输入条件!$C$25)/100*输入条件!$E$9*3.517*(1-2%*输入条件!$C$6)</f>
        <v>679.300470829777</v>
      </c>
      <c r="F103" s="61">
        <f>IF(原始巡检表!Y103=0,0,输入条件!$C$22*原始巡检表!Y103+输入条件!$C$23*原始巡检表!U103+输入条件!$C$24*原始巡检表!X103+输入条件!$C$25)/100*输入条件!$E$9*3.517*(1-2%*输入条件!$C$6)</f>
        <v>971.801735517921</v>
      </c>
      <c r="G103" s="13">
        <f>输入条件!$D$9*原始巡检表!I103</f>
        <v>186.64833619211</v>
      </c>
      <c r="H103" s="13">
        <f>输入条件!$D$9*原始巡检表!Q103</f>
        <v>164.267427101201</v>
      </c>
      <c r="I103" s="13">
        <f>输入条件!$D$9*原始巡检表!Y103</f>
        <v>246.19</v>
      </c>
      <c r="J103" s="18">
        <f>IF(原始巡检表!I103=0,0,输入条件!$D$11*(40/50)^3/0.765)</f>
        <v>36.8104575163399</v>
      </c>
      <c r="K103" s="18">
        <f>IF(原始巡检表!Q103=0,0,输入条件!$D$11*(40/50)^3/0.765)</f>
        <v>36.8104575163399</v>
      </c>
      <c r="L103" s="19">
        <f>IF(原始巡检表!Y103=0,0,输入条件!$D$11*(40/50)^3/0.765)</f>
        <v>36.8104575163399</v>
      </c>
      <c r="M103" s="22">
        <f>IF(原始巡检表!I103=0,0,输入条件!$D$13*(40/50)^3/0.765)</f>
        <v>50.1960784313726</v>
      </c>
      <c r="N103" s="22">
        <f>IF(原始巡检表!Q103=0,0,输入条件!$D$13*(40/50)^3/0.765)</f>
        <v>50.1960784313726</v>
      </c>
      <c r="O103" s="23">
        <f>IF(原始巡检表!Y103=0,0,输入条件!$D$13*(40/50)^3/0.765)</f>
        <v>50.1960784313726</v>
      </c>
      <c r="P103" s="24">
        <f>IF(原始巡检表!I103=0,0,输入条件!$D$15*(35/50)^3/0.9)</f>
        <v>8.38444444444444</v>
      </c>
      <c r="Q103" s="24">
        <f>IF(原始巡检表!Q103=0,0,输入条件!$D$15*(35/50)^3/0.9)</f>
        <v>8.38444444444444</v>
      </c>
      <c r="R103" s="24">
        <f>IF(原始巡检表!Y103=0,0,输入条件!$D$15*(35/50)^3/0.9)</f>
        <v>8.38444444444444</v>
      </c>
      <c r="V103" s="61"/>
      <c r="W103" s="61"/>
      <c r="X103" s="61"/>
      <c r="Y103" s="12"/>
      <c r="Z103" s="12"/>
      <c r="AA103" s="12"/>
      <c r="AB103" s="16"/>
      <c r="AC103" s="16"/>
      <c r="AD103" s="17"/>
      <c r="AH103" s="24"/>
      <c r="AI103" s="24"/>
      <c r="AJ103" s="24"/>
    </row>
    <row r="104" ht="17.25" spans="3:36">
      <c r="C104">
        <v>13</v>
      </c>
      <c r="D104" s="62">
        <f>IF(原始巡检表!I104=0,0,输入条件!$C$22*原始巡检表!I104+输入条件!$C$23*原始巡检表!E104+输入条件!$C$24*原始巡检表!H104+输入条件!$C$25)/100*输入条件!$E$9*3.517*(1-2%*输入条件!$C$6)</f>
        <v>731.1713531094</v>
      </c>
      <c r="E104" s="62">
        <f>IF(原始巡检表!Q104=0,0,输入条件!$C$22*原始巡检表!Q104+输入条件!$C$23*原始巡检表!M104+输入条件!$C$24*原始巡检表!P104+输入条件!$C$25)/100*输入条件!$E$9*3.517*(1-2%*输入条件!$C$6)</f>
        <v>679.300470829777</v>
      </c>
      <c r="F104" s="61">
        <f>IF(原始巡检表!Y104=0,0,输入条件!$C$22*原始巡检表!Y104+输入条件!$C$23*原始巡检表!U104+输入条件!$C$24*原始巡检表!X104+输入条件!$C$25)/100*输入条件!$E$9*3.517*(1-2%*输入条件!$C$6)</f>
        <v>971.801735517921</v>
      </c>
      <c r="G104" s="13">
        <f>输入条件!$D$9*原始巡检表!I104</f>
        <v>186.64833619211</v>
      </c>
      <c r="H104" s="13">
        <f>输入条件!$D$9*原始巡检表!Q104</f>
        <v>164.267427101201</v>
      </c>
      <c r="I104" s="13">
        <f>输入条件!$D$9*原始巡检表!Y104</f>
        <v>246.19</v>
      </c>
      <c r="J104" s="18">
        <f>IF(原始巡检表!I104=0,0,输入条件!$D$11*(40/50)^3/0.765)</f>
        <v>36.8104575163399</v>
      </c>
      <c r="K104" s="18">
        <f>IF(原始巡检表!Q104=0,0,输入条件!$D$11*(40/50)^3/0.765)</f>
        <v>36.8104575163399</v>
      </c>
      <c r="L104" s="19">
        <f>IF(原始巡检表!Y104=0,0,输入条件!$D$11*(40/50)^3/0.765)</f>
        <v>36.8104575163399</v>
      </c>
      <c r="M104" s="22">
        <f>IF(原始巡检表!I104=0,0,输入条件!$D$13*(40/50)^3/0.765)</f>
        <v>50.1960784313726</v>
      </c>
      <c r="N104" s="22">
        <f>IF(原始巡检表!Q104=0,0,输入条件!$D$13*(40/50)^3/0.765)</f>
        <v>50.1960784313726</v>
      </c>
      <c r="O104" s="23">
        <f>IF(原始巡检表!Y104=0,0,输入条件!$D$13*(40/50)^3/0.765)</f>
        <v>50.1960784313726</v>
      </c>
      <c r="P104" s="24">
        <f>IF(原始巡检表!I104=0,0,输入条件!$D$15*(35/50)^3/0.9)</f>
        <v>8.38444444444444</v>
      </c>
      <c r="Q104" s="24">
        <f>IF(原始巡检表!Q104=0,0,输入条件!$D$15*(35/50)^3/0.9)</f>
        <v>8.38444444444444</v>
      </c>
      <c r="R104" s="24">
        <f>IF(原始巡检表!Y104=0,0,输入条件!$D$15*(35/50)^3/0.9)</f>
        <v>8.38444444444444</v>
      </c>
      <c r="V104" s="61"/>
      <c r="W104" s="61"/>
      <c r="X104" s="61"/>
      <c r="Y104" s="12"/>
      <c r="Z104" s="12"/>
      <c r="AA104" s="12"/>
      <c r="AB104" s="16"/>
      <c r="AC104" s="16"/>
      <c r="AD104" s="17"/>
      <c r="AH104" s="24"/>
      <c r="AI104" s="24"/>
      <c r="AJ104" s="24"/>
    </row>
    <row r="105" ht="17.25" spans="3:36">
      <c r="C105">
        <v>14</v>
      </c>
      <c r="D105" s="62">
        <f>IF(原始巡检表!I105=0,0,输入条件!$C$22*原始巡检表!I105+输入条件!$C$23*原始巡检表!E105+输入条件!$C$24*原始巡检表!H105+输入条件!$C$25)/100*输入条件!$E$9*3.517*(1-2%*输入条件!$C$6)</f>
        <v>731.1713531094</v>
      </c>
      <c r="E105" s="62">
        <f>IF(原始巡检表!Q105=0,0,输入条件!$C$22*原始巡检表!Q105+输入条件!$C$23*原始巡检表!M105+输入条件!$C$24*原始巡检表!P105+输入条件!$C$25)/100*输入条件!$E$9*3.517*(1-2%*输入条件!$C$6)</f>
        <v>679.300470829777</v>
      </c>
      <c r="F105" s="61">
        <f>IF(原始巡检表!Y105=0,0,输入条件!$C$22*原始巡检表!Y105+输入条件!$C$23*原始巡检表!U105+输入条件!$C$24*原始巡检表!X105+输入条件!$C$25)/100*输入条件!$E$9*3.517*(1-2%*输入条件!$C$6)</f>
        <v>971.801735517921</v>
      </c>
      <c r="G105" s="13">
        <f>输入条件!$D$9*原始巡检表!I105</f>
        <v>186.64833619211</v>
      </c>
      <c r="H105" s="13">
        <f>输入条件!$D$9*原始巡检表!Q105</f>
        <v>164.267427101201</v>
      </c>
      <c r="I105" s="13">
        <f>输入条件!$D$9*原始巡检表!Y105</f>
        <v>246.19</v>
      </c>
      <c r="J105" s="18">
        <f>IF(原始巡检表!I105=0,0,输入条件!$D$11*(40/50)^3/0.765)</f>
        <v>36.8104575163399</v>
      </c>
      <c r="K105" s="18">
        <f>IF(原始巡检表!Q105=0,0,输入条件!$D$11*(40/50)^3/0.765)</f>
        <v>36.8104575163399</v>
      </c>
      <c r="L105" s="19">
        <f>IF(原始巡检表!Y105=0,0,输入条件!$D$11*(40/50)^3/0.765)</f>
        <v>36.8104575163399</v>
      </c>
      <c r="M105" s="22">
        <f>IF(原始巡检表!I105=0,0,输入条件!$D$13*(40/50)^3/0.765)</f>
        <v>50.1960784313726</v>
      </c>
      <c r="N105" s="22">
        <f>IF(原始巡检表!Q105=0,0,输入条件!$D$13*(40/50)^3/0.765)</f>
        <v>50.1960784313726</v>
      </c>
      <c r="O105" s="23">
        <f>IF(原始巡检表!Y105=0,0,输入条件!$D$13*(40/50)^3/0.765)</f>
        <v>50.1960784313726</v>
      </c>
      <c r="P105" s="24">
        <f>IF(原始巡检表!I105=0,0,输入条件!$D$15*(35/50)^3/0.9)</f>
        <v>8.38444444444444</v>
      </c>
      <c r="Q105" s="24">
        <f>IF(原始巡检表!Q105=0,0,输入条件!$D$15*(35/50)^3/0.9)</f>
        <v>8.38444444444444</v>
      </c>
      <c r="R105" s="24">
        <f>IF(原始巡检表!Y105=0,0,输入条件!$D$15*(35/50)^3/0.9)</f>
        <v>8.38444444444444</v>
      </c>
      <c r="V105" s="61"/>
      <c r="W105" s="61"/>
      <c r="X105" s="61"/>
      <c r="Y105" s="12"/>
      <c r="Z105" s="12"/>
      <c r="AA105" s="12"/>
      <c r="AB105" s="16"/>
      <c r="AC105" s="16"/>
      <c r="AD105" s="17"/>
      <c r="AH105" s="24"/>
      <c r="AI105" s="24"/>
      <c r="AJ105" s="24"/>
    </row>
    <row r="106" ht="17.25" spans="3:36">
      <c r="C106">
        <v>15</v>
      </c>
      <c r="D106" s="62">
        <f>IF(原始巡检表!I106=0,0,输入条件!$C$22*原始巡检表!I106+输入条件!$C$23*原始巡检表!E106+输入条件!$C$24*原始巡检表!H106+输入条件!$C$25)/100*输入条件!$E$9*3.517*(1-2%*输入条件!$C$6)</f>
        <v>731.1713531094</v>
      </c>
      <c r="E106" s="62">
        <f>IF(原始巡检表!Q106=0,0,输入条件!$C$22*原始巡检表!Q106+输入条件!$C$23*原始巡检表!M106+输入条件!$C$24*原始巡检表!P106+输入条件!$C$25)/100*输入条件!$E$9*3.517*(1-2%*输入条件!$C$6)</f>
        <v>679.300470829777</v>
      </c>
      <c r="F106" s="61">
        <f>IF(原始巡检表!Y106=0,0,输入条件!$C$22*原始巡检表!Y106+输入条件!$C$23*原始巡检表!U106+输入条件!$C$24*原始巡检表!X106+输入条件!$C$25)/100*输入条件!$E$9*3.517*(1-2%*输入条件!$C$6)</f>
        <v>971.801735517921</v>
      </c>
      <c r="G106" s="13">
        <f>输入条件!$D$9*原始巡检表!I106</f>
        <v>186.64833619211</v>
      </c>
      <c r="H106" s="13">
        <f>输入条件!$D$9*原始巡检表!Q106</f>
        <v>164.267427101201</v>
      </c>
      <c r="I106" s="13">
        <f>输入条件!$D$9*原始巡检表!Y106</f>
        <v>246.19</v>
      </c>
      <c r="J106" s="18">
        <f>IF(原始巡检表!I106=0,0,输入条件!$D$11*(40/50)^3/0.765)</f>
        <v>36.8104575163399</v>
      </c>
      <c r="K106" s="18">
        <f>IF(原始巡检表!Q106=0,0,输入条件!$D$11*(40/50)^3/0.765)</f>
        <v>36.8104575163399</v>
      </c>
      <c r="L106" s="19">
        <f>IF(原始巡检表!Y106=0,0,输入条件!$D$11*(40/50)^3/0.765)</f>
        <v>36.8104575163399</v>
      </c>
      <c r="M106" s="22">
        <f>IF(原始巡检表!I106=0,0,输入条件!$D$13*(40/50)^3/0.765)</f>
        <v>50.1960784313726</v>
      </c>
      <c r="N106" s="22">
        <f>IF(原始巡检表!Q106=0,0,输入条件!$D$13*(40/50)^3/0.765)</f>
        <v>50.1960784313726</v>
      </c>
      <c r="O106" s="23">
        <f>IF(原始巡检表!Y106=0,0,输入条件!$D$13*(40/50)^3/0.765)</f>
        <v>50.1960784313726</v>
      </c>
      <c r="P106" s="24">
        <f>IF(原始巡检表!I106=0,0,输入条件!$D$15*(35/50)^3/0.9)</f>
        <v>8.38444444444444</v>
      </c>
      <c r="Q106" s="24">
        <f>IF(原始巡检表!Q106=0,0,输入条件!$D$15*(35/50)^3/0.9)</f>
        <v>8.38444444444444</v>
      </c>
      <c r="R106" s="24">
        <f>IF(原始巡检表!Y106=0,0,输入条件!$D$15*(35/50)^3/0.9)</f>
        <v>8.38444444444444</v>
      </c>
      <c r="V106" s="61"/>
      <c r="W106" s="61"/>
      <c r="X106" s="61"/>
      <c r="Y106" s="12"/>
      <c r="Z106" s="12"/>
      <c r="AA106" s="12"/>
      <c r="AB106" s="16"/>
      <c r="AC106" s="16"/>
      <c r="AD106" s="17"/>
      <c r="AH106" s="24"/>
      <c r="AI106" s="24"/>
      <c r="AJ106" s="24"/>
    </row>
    <row r="107" ht="17.25" spans="3:36">
      <c r="C107">
        <v>16</v>
      </c>
      <c r="D107" s="62">
        <f>IF(原始巡检表!I107=0,0,输入条件!$C$22*原始巡检表!I107+输入条件!$C$23*原始巡检表!E107+输入条件!$C$24*原始巡检表!H107+输入条件!$C$25)/100*输入条件!$E$9*3.517*(1-2%*输入条件!$C$6)</f>
        <v>731.1713531094</v>
      </c>
      <c r="E107" s="62">
        <f>IF(原始巡检表!Q107=0,0,输入条件!$C$22*原始巡检表!Q107+输入条件!$C$23*原始巡检表!M107+输入条件!$C$24*原始巡检表!P107+输入条件!$C$25)/100*输入条件!$E$9*3.517*(1-2%*输入条件!$C$6)</f>
        <v>679.300470829777</v>
      </c>
      <c r="F107" s="61">
        <f>IF(原始巡检表!Y107=0,0,输入条件!$C$22*原始巡检表!Y107+输入条件!$C$23*原始巡检表!U107+输入条件!$C$24*原始巡检表!X107+输入条件!$C$25)/100*输入条件!$E$9*3.517*(1-2%*输入条件!$C$6)</f>
        <v>738.260340334719</v>
      </c>
      <c r="G107" s="13">
        <f>输入条件!$D$9*原始巡检表!I107</f>
        <v>186.64833619211</v>
      </c>
      <c r="H107" s="13">
        <f>输入条件!$D$9*原始巡检表!Q107</f>
        <v>164.267427101201</v>
      </c>
      <c r="I107" s="13">
        <f>输入条件!$D$9*原始巡检表!Y107</f>
        <v>194.249399656947</v>
      </c>
      <c r="J107" s="18">
        <f>IF(原始巡检表!I107=0,0,输入条件!$D$11*(40/50)^3/0.765)</f>
        <v>36.8104575163399</v>
      </c>
      <c r="K107" s="18">
        <f>IF(原始巡检表!Q107=0,0,输入条件!$D$11*(40/50)^3/0.765)</f>
        <v>36.8104575163399</v>
      </c>
      <c r="L107" s="19">
        <f>IF(原始巡检表!Y107=0,0,输入条件!$D$11*(40/50)^3/0.765)</f>
        <v>36.8104575163399</v>
      </c>
      <c r="M107" s="22">
        <f>IF(原始巡检表!I107=0,0,输入条件!$D$13*(40/50)^3/0.765)</f>
        <v>50.1960784313726</v>
      </c>
      <c r="N107" s="22">
        <f>IF(原始巡检表!Q107=0,0,输入条件!$D$13*(40/50)^3/0.765)</f>
        <v>50.1960784313726</v>
      </c>
      <c r="O107" s="23">
        <f>IF(原始巡检表!Y107=0,0,输入条件!$D$13*(40/50)^3/0.765)</f>
        <v>50.1960784313726</v>
      </c>
      <c r="P107" s="24">
        <f>IF(原始巡检表!I107=0,0,输入条件!$D$15*(35/50)^3/0.9)</f>
        <v>8.38444444444444</v>
      </c>
      <c r="Q107" s="24">
        <f>IF(原始巡检表!Q107=0,0,输入条件!$D$15*(35/50)^3/0.9)</f>
        <v>8.38444444444444</v>
      </c>
      <c r="R107" s="24">
        <f>IF(原始巡检表!Y107=0,0,输入条件!$D$15*(35/50)^3/0.9)</f>
        <v>8.38444444444444</v>
      </c>
      <c r="V107" s="61"/>
      <c r="W107" s="61"/>
      <c r="X107" s="61"/>
      <c r="Y107" s="12"/>
      <c r="Z107" s="12"/>
      <c r="AA107" s="12"/>
      <c r="AB107" s="16"/>
      <c r="AC107" s="16"/>
      <c r="AD107" s="17"/>
      <c r="AH107" s="24"/>
      <c r="AI107" s="24"/>
      <c r="AJ107" s="24"/>
    </row>
    <row r="108" ht="17.25" spans="3:36">
      <c r="C108">
        <v>17</v>
      </c>
      <c r="D108" s="62">
        <f>IF(原始巡检表!I108=0,0,输入条件!$C$22*原始巡检表!I108+输入条件!$C$23*原始巡检表!E108+输入条件!$C$24*原始巡检表!H108+输入条件!$C$25)/100*输入条件!$E$9*3.517*(1-2%*输入条件!$C$6)</f>
        <v>731.1713531094</v>
      </c>
      <c r="E108" s="62">
        <f>IF(原始巡检表!Q108=0,0,输入条件!$C$22*原始巡检表!Q108+输入条件!$C$23*原始巡检表!M108+输入条件!$C$24*原始巡检表!P108+输入条件!$C$25)/100*输入条件!$E$9*3.517*(1-2%*输入条件!$C$6)</f>
        <v>679.300470829777</v>
      </c>
      <c r="F108" s="61">
        <f>IF(原始巡检表!Y108=0,0,输入条件!$C$22*原始巡检表!Y108+输入条件!$C$23*原始巡检表!U108+输入条件!$C$24*原始巡检表!X108+输入条件!$C$25)/100*输入条件!$E$9*3.517*(1-2%*输入条件!$C$6)</f>
        <v>738.260340334719</v>
      </c>
      <c r="G108" s="13">
        <f>输入条件!$D$9*原始巡检表!I108</f>
        <v>186.64833619211</v>
      </c>
      <c r="H108" s="13">
        <f>输入条件!$D$9*原始巡检表!Q108</f>
        <v>164.267427101201</v>
      </c>
      <c r="I108" s="13">
        <f>输入条件!$D$9*原始巡检表!Y108</f>
        <v>194.249399656947</v>
      </c>
      <c r="J108" s="18">
        <f>IF(原始巡检表!I108=0,0,输入条件!$D$11*(40/50)^3/0.765)</f>
        <v>36.8104575163399</v>
      </c>
      <c r="K108" s="18">
        <f>IF(原始巡检表!Q108=0,0,输入条件!$D$11*(40/50)^3/0.765)</f>
        <v>36.8104575163399</v>
      </c>
      <c r="L108" s="19">
        <f>IF(原始巡检表!Y108=0,0,输入条件!$D$11*(40/50)^3/0.765)</f>
        <v>36.8104575163399</v>
      </c>
      <c r="M108" s="22">
        <f>IF(原始巡检表!I108=0,0,输入条件!$D$13*(40/50)^3/0.765)</f>
        <v>50.1960784313726</v>
      </c>
      <c r="N108" s="22">
        <f>IF(原始巡检表!Q108=0,0,输入条件!$D$13*(40/50)^3/0.765)</f>
        <v>50.1960784313726</v>
      </c>
      <c r="O108" s="23">
        <f>IF(原始巡检表!Y108=0,0,输入条件!$D$13*(40/50)^3/0.765)</f>
        <v>50.1960784313726</v>
      </c>
      <c r="P108" s="24">
        <f>IF(原始巡检表!I108=0,0,输入条件!$D$15*(35/50)^3/0.9)</f>
        <v>8.38444444444444</v>
      </c>
      <c r="Q108" s="24">
        <f>IF(原始巡检表!Q108=0,0,输入条件!$D$15*(35/50)^3/0.9)</f>
        <v>8.38444444444444</v>
      </c>
      <c r="R108" s="24">
        <f>IF(原始巡检表!Y108=0,0,输入条件!$D$15*(35/50)^3/0.9)</f>
        <v>8.38444444444444</v>
      </c>
      <c r="V108" s="61"/>
      <c r="W108" s="61"/>
      <c r="X108" s="61"/>
      <c r="Y108" s="12"/>
      <c r="Z108" s="12"/>
      <c r="AA108" s="12"/>
      <c r="AB108" s="16"/>
      <c r="AC108" s="16"/>
      <c r="AD108" s="17"/>
      <c r="AH108" s="24"/>
      <c r="AI108" s="24"/>
      <c r="AJ108" s="24"/>
    </row>
    <row r="109" ht="17.25" spans="3:36">
      <c r="C109">
        <v>18</v>
      </c>
      <c r="D109" s="62">
        <f>IF(原始巡检表!I109=0,0,输入条件!$C$22*原始巡检表!I109+输入条件!$C$23*原始巡检表!E109+输入条件!$C$24*原始巡检表!H109+输入条件!$C$25)/100*输入条件!$E$9*3.517*(1-2%*输入条件!$C$6)</f>
        <v>731.1713531094</v>
      </c>
      <c r="E109" s="62">
        <f>IF(原始巡检表!Q109=0,0,输入条件!$C$22*原始巡检表!Q109+输入条件!$C$23*原始巡检表!M109+输入条件!$C$24*原始巡检表!P109+输入条件!$C$25)/100*输入条件!$E$9*3.517*(1-2%*输入条件!$C$6)</f>
        <v>679.300470829777</v>
      </c>
      <c r="F109" s="61">
        <f>IF(原始巡检表!Y109=0,0,输入条件!$C$22*原始巡检表!Y109+输入条件!$C$23*原始巡检表!U109+输入条件!$C$24*原始巡检表!X109+输入条件!$C$25)/100*输入条件!$E$9*3.517*(1-2%*输入条件!$C$6)</f>
        <v>738.260340334719</v>
      </c>
      <c r="G109" s="13">
        <f>输入条件!$D$9*原始巡检表!I109</f>
        <v>186.64833619211</v>
      </c>
      <c r="H109" s="13">
        <f>输入条件!$D$9*原始巡检表!Q109</f>
        <v>164.267427101201</v>
      </c>
      <c r="I109" s="13">
        <f>输入条件!$D$9*原始巡检表!Y109</f>
        <v>194.249399656947</v>
      </c>
      <c r="J109" s="18">
        <f>IF(原始巡检表!I109=0,0,输入条件!$D$11*(40/50)^3/0.765)</f>
        <v>36.8104575163399</v>
      </c>
      <c r="K109" s="18">
        <f>IF(原始巡检表!Q109=0,0,输入条件!$D$11*(40/50)^3/0.765)</f>
        <v>36.8104575163399</v>
      </c>
      <c r="L109" s="19">
        <f>IF(原始巡检表!Y109=0,0,输入条件!$D$11*(40/50)^3/0.765)</f>
        <v>36.8104575163399</v>
      </c>
      <c r="M109" s="22">
        <f>IF(原始巡检表!I109=0,0,输入条件!$D$13*(40/50)^3/0.765)</f>
        <v>50.1960784313726</v>
      </c>
      <c r="N109" s="22">
        <f>IF(原始巡检表!Q109=0,0,输入条件!$D$13*(40/50)^3/0.765)</f>
        <v>50.1960784313726</v>
      </c>
      <c r="O109" s="23">
        <f>IF(原始巡检表!Y109=0,0,输入条件!$D$13*(40/50)^3/0.765)</f>
        <v>50.1960784313726</v>
      </c>
      <c r="P109" s="24">
        <f>IF(原始巡检表!I109=0,0,输入条件!$D$15*(35/50)^3/0.9)</f>
        <v>8.38444444444444</v>
      </c>
      <c r="Q109" s="24">
        <f>IF(原始巡检表!Q109=0,0,输入条件!$D$15*(35/50)^3/0.9)</f>
        <v>8.38444444444444</v>
      </c>
      <c r="R109" s="24">
        <f>IF(原始巡检表!Y109=0,0,输入条件!$D$15*(35/50)^3/0.9)</f>
        <v>8.38444444444444</v>
      </c>
      <c r="V109" s="61"/>
      <c r="W109" s="61"/>
      <c r="X109" s="61"/>
      <c r="Y109" s="12"/>
      <c r="Z109" s="12"/>
      <c r="AA109" s="12"/>
      <c r="AB109" s="16"/>
      <c r="AC109" s="16"/>
      <c r="AD109" s="17"/>
      <c r="AH109" s="24"/>
      <c r="AI109" s="24"/>
      <c r="AJ109" s="24"/>
    </row>
    <row r="110" ht="17.25" spans="3:36">
      <c r="C110">
        <v>19</v>
      </c>
      <c r="D110" s="62">
        <f>IF(原始巡检表!I110=0,0,输入条件!$C$22*原始巡检表!I110+输入条件!$C$23*原始巡检表!E110+输入条件!$C$24*原始巡检表!H110+输入条件!$C$25)/100*输入条件!$E$9*3.517*(1-2%*输入条件!$C$6)</f>
        <v>731.1713531094</v>
      </c>
      <c r="E110" s="62">
        <f>IF(原始巡检表!Q110=0,0,输入条件!$C$22*原始巡检表!Q110+输入条件!$C$23*原始巡检表!M110+输入条件!$C$24*原始巡检表!P110+输入条件!$C$25)/100*输入条件!$E$9*3.517*(1-2%*输入条件!$C$6)</f>
        <v>679.300470829777</v>
      </c>
      <c r="F110" s="61">
        <f>IF(原始巡检表!Y110=0,0,输入条件!$C$22*原始巡检表!Y110+输入条件!$C$23*原始巡检表!U110+输入条件!$C$24*原始巡检表!X110+输入条件!$C$25)/100*输入条件!$E$9*3.517*(1-2%*输入条件!$C$6)</f>
        <v>738.260340334719</v>
      </c>
      <c r="G110" s="13">
        <f>输入条件!$D$9*原始巡检表!I110</f>
        <v>186.64833619211</v>
      </c>
      <c r="H110" s="13">
        <f>输入条件!$D$9*原始巡检表!Q110</f>
        <v>164.267427101201</v>
      </c>
      <c r="I110" s="13">
        <f>输入条件!$D$9*原始巡检表!Y110</f>
        <v>194.249399656947</v>
      </c>
      <c r="J110" s="18">
        <f>IF(原始巡检表!I110=0,0,输入条件!$D$11*(40/50)^3/0.765)</f>
        <v>36.8104575163399</v>
      </c>
      <c r="K110" s="18">
        <f>IF(原始巡检表!Q110=0,0,输入条件!$D$11*(40/50)^3/0.765)</f>
        <v>36.8104575163399</v>
      </c>
      <c r="L110" s="19">
        <f>IF(原始巡检表!Y110=0,0,输入条件!$D$11*(40/50)^3/0.765)</f>
        <v>36.8104575163399</v>
      </c>
      <c r="M110" s="22">
        <f>IF(原始巡检表!I110=0,0,输入条件!$D$13*(40/50)^3/0.765)</f>
        <v>50.1960784313726</v>
      </c>
      <c r="N110" s="22">
        <f>IF(原始巡检表!Q110=0,0,输入条件!$D$13*(40/50)^3/0.765)</f>
        <v>50.1960784313726</v>
      </c>
      <c r="O110" s="23">
        <f>IF(原始巡检表!Y110=0,0,输入条件!$D$13*(40/50)^3/0.765)</f>
        <v>50.1960784313726</v>
      </c>
      <c r="P110" s="24">
        <f>IF(原始巡检表!I110=0,0,输入条件!$D$15*(35/50)^3/0.9)</f>
        <v>8.38444444444444</v>
      </c>
      <c r="Q110" s="24">
        <f>IF(原始巡检表!Q110=0,0,输入条件!$D$15*(35/50)^3/0.9)</f>
        <v>8.38444444444444</v>
      </c>
      <c r="R110" s="24">
        <f>IF(原始巡检表!Y110=0,0,输入条件!$D$15*(35/50)^3/0.9)</f>
        <v>8.38444444444444</v>
      </c>
      <c r="V110" s="61"/>
      <c r="W110" s="61"/>
      <c r="X110" s="61"/>
      <c r="Y110" s="12"/>
      <c r="Z110" s="12"/>
      <c r="AA110" s="12"/>
      <c r="AB110" s="16"/>
      <c r="AC110" s="16"/>
      <c r="AD110" s="17"/>
      <c r="AH110" s="24"/>
      <c r="AI110" s="24"/>
      <c r="AJ110" s="24"/>
    </row>
    <row r="111" ht="17.25" spans="3:36">
      <c r="C111">
        <v>20</v>
      </c>
      <c r="D111" s="62">
        <f>IF(原始巡检表!I111=0,0,输入条件!$C$22*原始巡检表!I111+输入条件!$C$23*原始巡检表!E111+输入条件!$C$24*原始巡检表!H111+输入条件!$C$25)/100*输入条件!$E$9*3.517*(1-2%*输入条件!$C$6)</f>
        <v>731.1713531094</v>
      </c>
      <c r="E111" s="62">
        <f>IF(原始巡检表!Q111=0,0,输入条件!$C$22*原始巡检表!Q111+输入条件!$C$23*原始巡检表!M111+输入条件!$C$24*原始巡检表!P111+输入条件!$C$25)/100*输入条件!$E$9*3.517*(1-2%*输入条件!$C$6)</f>
        <v>679.300470829777</v>
      </c>
      <c r="F111" s="61">
        <f>IF(原始巡检表!Y111=0,0,输入条件!$C$22*原始巡检表!Y111+输入条件!$C$23*原始巡检表!U111+输入条件!$C$24*原始巡检表!X111+输入条件!$C$25)/100*输入条件!$E$9*3.517*(1-2%*输入条件!$C$6)</f>
        <v>738.260340334719</v>
      </c>
      <c r="G111" s="13">
        <f>输入条件!$D$9*原始巡检表!I111</f>
        <v>186.64833619211</v>
      </c>
      <c r="H111" s="13">
        <f>输入条件!$D$9*原始巡检表!Q111</f>
        <v>164.267427101201</v>
      </c>
      <c r="I111" s="13">
        <f>输入条件!$D$9*原始巡检表!Y111</f>
        <v>194.249399656947</v>
      </c>
      <c r="J111" s="18">
        <f>IF(原始巡检表!I111=0,0,输入条件!$D$11*(40/50)^3/0.765)</f>
        <v>36.8104575163399</v>
      </c>
      <c r="K111" s="18">
        <f>IF(原始巡检表!Q111=0,0,输入条件!$D$11*(40/50)^3/0.765)</f>
        <v>36.8104575163399</v>
      </c>
      <c r="L111" s="19">
        <f>IF(原始巡检表!Y111=0,0,输入条件!$D$11*(40/50)^3/0.765)</f>
        <v>36.8104575163399</v>
      </c>
      <c r="M111" s="22">
        <f>IF(原始巡检表!I111=0,0,输入条件!$D$13*(40/50)^3/0.765)</f>
        <v>50.1960784313726</v>
      </c>
      <c r="N111" s="22">
        <f>IF(原始巡检表!Q111=0,0,输入条件!$D$13*(40/50)^3/0.765)</f>
        <v>50.1960784313726</v>
      </c>
      <c r="O111" s="23">
        <f>IF(原始巡检表!Y111=0,0,输入条件!$D$13*(40/50)^3/0.765)</f>
        <v>50.1960784313726</v>
      </c>
      <c r="P111" s="24">
        <f>IF(原始巡检表!I111=0,0,输入条件!$D$15*(35/50)^3/0.9)</f>
        <v>8.38444444444444</v>
      </c>
      <c r="Q111" s="24">
        <f>IF(原始巡检表!Q111=0,0,输入条件!$D$15*(35/50)^3/0.9)</f>
        <v>8.38444444444444</v>
      </c>
      <c r="R111" s="24">
        <f>IF(原始巡检表!Y111=0,0,输入条件!$D$15*(35/50)^3/0.9)</f>
        <v>8.38444444444444</v>
      </c>
      <c r="V111" s="61"/>
      <c r="W111" s="61"/>
      <c r="X111" s="61"/>
      <c r="Y111" s="12"/>
      <c r="Z111" s="12"/>
      <c r="AA111" s="12"/>
      <c r="AB111" s="16"/>
      <c r="AC111" s="16"/>
      <c r="AD111" s="17"/>
      <c r="AH111" s="24"/>
      <c r="AI111" s="24"/>
      <c r="AJ111" s="24"/>
    </row>
    <row r="112" ht="17.25" spans="3:36">
      <c r="C112">
        <v>21</v>
      </c>
      <c r="D112" s="62">
        <f>IF(原始巡检表!I112=0,0,输入条件!$C$22*原始巡检表!I112+输入条件!$C$23*原始巡检表!E112+输入条件!$C$24*原始巡检表!H112+输入条件!$C$25)/100*输入条件!$E$9*3.517*(1-2%*输入条件!$C$6)</f>
        <v>731.1713531094</v>
      </c>
      <c r="E112" s="62">
        <f>IF(原始巡检表!Q112=0,0,输入条件!$C$22*原始巡检表!Q112+输入条件!$C$23*原始巡检表!M112+输入条件!$C$24*原始巡检表!P112+输入条件!$C$25)/100*输入条件!$E$9*3.517*(1-2%*输入条件!$C$6)</f>
        <v>679.300470829777</v>
      </c>
      <c r="F112" s="61">
        <f>IF(原始巡检表!Y112=0,0,输入条件!$C$22*原始巡检表!Y112+输入条件!$C$23*原始巡检表!U112+输入条件!$C$24*原始巡检表!X112+输入条件!$C$25)/100*输入条件!$E$9*3.517*(1-2%*输入条件!$C$6)</f>
        <v>738.260340334719</v>
      </c>
      <c r="G112" s="13">
        <f>输入条件!$D$9*原始巡检表!I112</f>
        <v>186.64833619211</v>
      </c>
      <c r="H112" s="13">
        <f>输入条件!$D$9*原始巡检表!Q112</f>
        <v>164.267427101201</v>
      </c>
      <c r="I112" s="13">
        <f>输入条件!$D$9*原始巡检表!Y112</f>
        <v>194.249399656947</v>
      </c>
      <c r="J112" s="18">
        <f>IF(原始巡检表!I112=0,0,输入条件!$D$11*(40/50)^3/0.765)</f>
        <v>36.8104575163399</v>
      </c>
      <c r="K112" s="18">
        <f>IF(原始巡检表!Q112=0,0,输入条件!$D$11*(40/50)^3/0.765)</f>
        <v>36.8104575163399</v>
      </c>
      <c r="L112" s="19">
        <f>IF(原始巡检表!Y112=0,0,输入条件!$D$11*(40/50)^3/0.765)</f>
        <v>36.8104575163399</v>
      </c>
      <c r="M112" s="22">
        <f>IF(原始巡检表!I112=0,0,输入条件!$D$13*(40/50)^3/0.765)</f>
        <v>50.1960784313726</v>
      </c>
      <c r="N112" s="22">
        <f>IF(原始巡检表!Q112=0,0,输入条件!$D$13*(40/50)^3/0.765)</f>
        <v>50.1960784313726</v>
      </c>
      <c r="O112" s="23">
        <f>IF(原始巡检表!Y112=0,0,输入条件!$D$13*(40/50)^3/0.765)</f>
        <v>50.1960784313726</v>
      </c>
      <c r="P112" s="24">
        <f>IF(原始巡检表!I112=0,0,输入条件!$D$15*(35/50)^3/0.9)</f>
        <v>8.38444444444444</v>
      </c>
      <c r="Q112" s="24">
        <f>IF(原始巡检表!Q112=0,0,输入条件!$D$15*(35/50)^3/0.9)</f>
        <v>8.38444444444444</v>
      </c>
      <c r="R112" s="24">
        <f>IF(原始巡检表!Y112=0,0,输入条件!$D$15*(35/50)^3/0.9)</f>
        <v>8.38444444444444</v>
      </c>
      <c r="V112" s="61"/>
      <c r="W112" s="61"/>
      <c r="X112" s="61"/>
      <c r="Y112" s="12"/>
      <c r="Z112" s="12"/>
      <c r="AA112" s="12"/>
      <c r="AB112" s="16"/>
      <c r="AC112" s="16"/>
      <c r="AD112" s="17"/>
      <c r="AH112" s="24"/>
      <c r="AI112" s="24"/>
      <c r="AJ112" s="24"/>
    </row>
    <row r="113" ht="17.25" spans="3:36">
      <c r="C113">
        <v>22</v>
      </c>
      <c r="D113" s="62">
        <f>IF(原始巡检表!I113=0,0,输入条件!$C$22*原始巡检表!I113+输入条件!$C$23*原始巡检表!E113+输入条件!$C$24*原始巡检表!H113+输入条件!$C$25)/100*输入条件!$E$9*3.517*(1-2%*输入条件!$C$6)</f>
        <v>731.1713531094</v>
      </c>
      <c r="E113" s="62">
        <f>IF(原始巡检表!Q113=0,0,输入条件!$C$22*原始巡检表!Q113+输入条件!$C$23*原始巡检表!M113+输入条件!$C$24*原始巡检表!P113+输入条件!$C$25)/100*输入条件!$E$9*3.517*(1-2%*输入条件!$C$6)</f>
        <v>679.300470829777</v>
      </c>
      <c r="F113" s="61">
        <f>IF(原始巡检表!Y113=0,0,输入条件!$C$22*原始巡检表!Y113+输入条件!$C$23*原始巡检表!U113+输入条件!$C$24*原始巡检表!X113+输入条件!$C$25)/100*输入条件!$E$9*3.517*(1-2%*输入条件!$C$6)</f>
        <v>738.260340334719</v>
      </c>
      <c r="G113" s="13">
        <f>输入条件!$D$9*原始巡检表!I113</f>
        <v>186.64833619211</v>
      </c>
      <c r="H113" s="13">
        <f>输入条件!$D$9*原始巡检表!Q113</f>
        <v>164.267427101201</v>
      </c>
      <c r="I113" s="13">
        <f>输入条件!$D$9*原始巡检表!Y113</f>
        <v>194.249399656947</v>
      </c>
      <c r="J113" s="18">
        <f>IF(原始巡检表!I113=0,0,输入条件!$D$11*(40/50)^3/0.765)</f>
        <v>36.8104575163399</v>
      </c>
      <c r="K113" s="18">
        <f>IF(原始巡检表!Q113=0,0,输入条件!$D$11*(40/50)^3/0.765)</f>
        <v>36.8104575163399</v>
      </c>
      <c r="L113" s="19">
        <f>IF(原始巡检表!Y113=0,0,输入条件!$D$11*(40/50)^3/0.765)</f>
        <v>36.8104575163399</v>
      </c>
      <c r="M113" s="22">
        <f>IF(原始巡检表!I113=0,0,输入条件!$D$13*(40/50)^3/0.765)</f>
        <v>50.1960784313726</v>
      </c>
      <c r="N113" s="22">
        <f>IF(原始巡检表!Q113=0,0,输入条件!$D$13*(40/50)^3/0.765)</f>
        <v>50.1960784313726</v>
      </c>
      <c r="O113" s="23">
        <f>IF(原始巡检表!Y113=0,0,输入条件!$D$13*(40/50)^3/0.765)</f>
        <v>50.1960784313726</v>
      </c>
      <c r="P113" s="24">
        <f>IF(原始巡检表!I113=0,0,输入条件!$D$15*(35/50)^3/0.9)</f>
        <v>8.38444444444444</v>
      </c>
      <c r="Q113" s="24">
        <f>IF(原始巡检表!Q113=0,0,输入条件!$D$15*(35/50)^3/0.9)</f>
        <v>8.38444444444444</v>
      </c>
      <c r="R113" s="24">
        <f>IF(原始巡检表!Y113=0,0,输入条件!$D$15*(35/50)^3/0.9)</f>
        <v>8.38444444444444</v>
      </c>
      <c r="V113" s="61"/>
      <c r="W113" s="61"/>
      <c r="X113" s="61"/>
      <c r="Y113" s="12"/>
      <c r="Z113" s="12"/>
      <c r="AA113" s="12"/>
      <c r="AB113" s="16"/>
      <c r="AC113" s="16"/>
      <c r="AD113" s="17"/>
      <c r="AH113" s="24"/>
      <c r="AI113" s="24"/>
      <c r="AJ113" s="24"/>
    </row>
    <row r="114" ht="17.25" spans="3:36">
      <c r="C114">
        <v>23</v>
      </c>
      <c r="D114" s="62">
        <f>IF(原始巡检表!I114=0,0,输入条件!$C$22*原始巡检表!I114+输入条件!$C$23*原始巡检表!E114+输入条件!$C$24*原始巡检表!H114+输入条件!$C$25)/100*输入条件!$E$9*3.517*(1-2%*输入条件!$C$6)</f>
        <v>731.1713531094</v>
      </c>
      <c r="E114" s="62">
        <f>IF(原始巡检表!Q114=0,0,输入条件!$C$22*原始巡检表!Q114+输入条件!$C$23*原始巡检表!M114+输入条件!$C$24*原始巡检表!P114+输入条件!$C$25)/100*输入条件!$E$9*3.517*(1-2%*输入条件!$C$6)</f>
        <v>679.300470829777</v>
      </c>
      <c r="F114" s="61">
        <f>IF(原始巡检表!Y114=0,0,输入条件!$C$22*原始巡检表!Y114+输入条件!$C$23*原始巡检表!U114+输入条件!$C$24*原始巡检表!X114+输入条件!$C$25)/100*输入条件!$E$9*3.517*(1-2%*输入条件!$C$6)</f>
        <v>738.260340334719</v>
      </c>
      <c r="G114" s="13">
        <f>输入条件!$D$9*原始巡检表!I114</f>
        <v>186.64833619211</v>
      </c>
      <c r="H114" s="13">
        <f>输入条件!$D$9*原始巡检表!Q114</f>
        <v>164.267427101201</v>
      </c>
      <c r="I114" s="13">
        <f>输入条件!$D$9*原始巡检表!Y114</f>
        <v>194.249399656947</v>
      </c>
      <c r="J114" s="18">
        <f>IF(原始巡检表!I114=0,0,输入条件!$D$11*(40/50)^3/0.765)</f>
        <v>36.8104575163399</v>
      </c>
      <c r="K114" s="18">
        <f>IF(原始巡检表!Q114=0,0,输入条件!$D$11*(40/50)^3/0.765)</f>
        <v>36.8104575163399</v>
      </c>
      <c r="L114" s="19">
        <f>IF(原始巡检表!Y114=0,0,输入条件!$D$11*(40/50)^3/0.765)</f>
        <v>36.8104575163399</v>
      </c>
      <c r="M114" s="22">
        <f>IF(原始巡检表!I114=0,0,输入条件!$D$13*(40/50)^3/0.765)</f>
        <v>50.1960784313726</v>
      </c>
      <c r="N114" s="22">
        <f>IF(原始巡检表!Q114=0,0,输入条件!$D$13*(40/50)^3/0.765)</f>
        <v>50.1960784313726</v>
      </c>
      <c r="O114" s="23">
        <f>IF(原始巡检表!Y114=0,0,输入条件!$D$13*(40/50)^3/0.765)</f>
        <v>50.1960784313726</v>
      </c>
      <c r="P114" s="24">
        <f>IF(原始巡检表!I114=0,0,输入条件!$D$15*(35/50)^3/0.9)</f>
        <v>8.38444444444444</v>
      </c>
      <c r="Q114" s="24">
        <f>IF(原始巡检表!Q114=0,0,输入条件!$D$15*(35/50)^3/0.9)</f>
        <v>8.38444444444444</v>
      </c>
      <c r="R114" s="24">
        <f>IF(原始巡检表!Y114=0,0,输入条件!$D$15*(35/50)^3/0.9)</f>
        <v>8.38444444444444</v>
      </c>
      <c r="V114" s="61"/>
      <c r="W114" s="61"/>
      <c r="X114" s="61"/>
      <c r="Y114" s="12"/>
      <c r="Z114" s="12"/>
      <c r="AA114" s="12"/>
      <c r="AB114" s="16"/>
      <c r="AC114" s="16"/>
      <c r="AD114" s="17"/>
      <c r="AH114" s="24"/>
      <c r="AI114" s="24"/>
      <c r="AJ114" s="24"/>
    </row>
    <row r="115" spans="4:30">
      <c r="D115" s="61"/>
      <c r="E115" s="61"/>
      <c r="F115" s="61"/>
      <c r="G115" s="12"/>
      <c r="H115" s="12"/>
      <c r="I115" s="12"/>
      <c r="J115" s="16"/>
      <c r="K115" s="16"/>
      <c r="L115" s="17"/>
      <c r="V115" s="61"/>
      <c r="W115" s="61"/>
      <c r="X115" s="61"/>
      <c r="Y115" s="12"/>
      <c r="Z115" s="12"/>
      <c r="AA115" s="12"/>
      <c r="AB115" s="16"/>
      <c r="AC115" s="16"/>
      <c r="AD115" s="17"/>
    </row>
    <row r="116" spans="2:30">
      <c r="B116" t="s">
        <v>76</v>
      </c>
      <c r="D116" s="61"/>
      <c r="E116" s="61"/>
      <c r="F116" s="61"/>
      <c r="G116" s="12"/>
      <c r="H116" s="12"/>
      <c r="I116" s="12"/>
      <c r="J116" s="16"/>
      <c r="K116" s="16"/>
      <c r="L116" s="17"/>
      <c r="T116" t="s">
        <v>76</v>
      </c>
      <c r="V116" s="61"/>
      <c r="W116" s="61"/>
      <c r="X116" s="61"/>
      <c r="Y116" s="12"/>
      <c r="Z116" s="12"/>
      <c r="AA116" s="12"/>
      <c r="AB116" s="16"/>
      <c r="AC116" s="16"/>
      <c r="AD116" s="17"/>
    </row>
    <row r="117" spans="4:30">
      <c r="D117" s="61"/>
      <c r="E117" s="61"/>
      <c r="F117" s="61"/>
      <c r="G117" s="12"/>
      <c r="H117" s="12"/>
      <c r="I117" s="12"/>
      <c r="J117" s="16"/>
      <c r="K117" s="16"/>
      <c r="L117" s="17"/>
      <c r="V117" s="61"/>
      <c r="W117" s="61"/>
      <c r="X117" s="61"/>
      <c r="Y117" s="12"/>
      <c r="Z117" s="12"/>
      <c r="AA117" s="12"/>
      <c r="AB117" s="16"/>
      <c r="AC117" s="16"/>
      <c r="AD117" s="17"/>
    </row>
    <row r="118" spans="4:30">
      <c r="D118" s="61" t="s">
        <v>85</v>
      </c>
      <c r="E118" s="61" t="s">
        <v>85</v>
      </c>
      <c r="F118" s="61" t="s">
        <v>85</v>
      </c>
      <c r="G118" s="12"/>
      <c r="H118" s="12"/>
      <c r="I118" s="12"/>
      <c r="J118" s="16"/>
      <c r="K118" s="16"/>
      <c r="L118" s="17"/>
      <c r="U118" t="s">
        <v>85</v>
      </c>
      <c r="V118" s="61" t="s">
        <v>85</v>
      </c>
      <c r="W118" s="61" t="s">
        <v>85</v>
      </c>
      <c r="X118" s="61" t="s">
        <v>85</v>
      </c>
      <c r="Y118" s="12"/>
      <c r="Z118" s="12"/>
      <c r="AA118" s="12"/>
      <c r="AB118" s="16"/>
      <c r="AC118" s="16"/>
      <c r="AD118" s="17"/>
    </row>
    <row r="119" ht="17.25" spans="3:36">
      <c r="C119">
        <v>0</v>
      </c>
      <c r="D119" s="62">
        <f>IF(原始巡检表!I119=0,0,输入条件!$C$22*原始巡检表!I119+输入条件!$C$23*原始巡检表!E119+输入条件!$C$24*原始巡检表!H119+输入条件!$C$25)/100*输入条件!$E$9*3.517*(1-2%*输入条件!$C$6)</f>
        <v>0</v>
      </c>
      <c r="E119" s="62">
        <f>IF(原始巡检表!Q119=0,0,输入条件!$C$22*原始巡检表!Q119+输入条件!$C$23*原始巡检表!M119+输入条件!$C$24*原始巡检表!P119+输入条件!$C$25)/100*输入条件!$E$9*3.517*(1-2%*输入条件!$C$6)</f>
        <v>0</v>
      </c>
      <c r="F119" s="61">
        <f>IF(原始巡检表!Y119=0,0,输入条件!$C$22*原始巡检表!Y119+输入条件!$C$23*原始巡检表!U119+输入条件!$C$24*原始巡检表!X119+输入条件!$C$25)/100*输入条件!$E$9*3.517*(1-2%*输入条件!$C$6)</f>
        <v>0</v>
      </c>
      <c r="G119" s="13">
        <f>输入条件!$D$9*原始巡检表!I119</f>
        <v>0</v>
      </c>
      <c r="H119" s="13">
        <f>输入条件!$D$9*原始巡检表!Q119</f>
        <v>0</v>
      </c>
      <c r="I119" s="13">
        <f>输入条件!$D$9*原始巡检表!Y119</f>
        <v>0</v>
      </c>
      <c r="J119" s="18">
        <f>IF(原始巡检表!I119=0,0,输入条件!$D$11*(40/50)^3/0.765)</f>
        <v>0</v>
      </c>
      <c r="K119" s="18">
        <f>IF(原始巡检表!Q119=0,0,输入条件!$D$11*(40/50)^3/0.765)</f>
        <v>0</v>
      </c>
      <c r="L119" s="19">
        <f>IF(原始巡检表!Y119=0,0,输入条件!$D$11*(40/50)^3/0.765)</f>
        <v>0</v>
      </c>
      <c r="M119" s="22">
        <f>IF(原始巡检表!I119=0,0,输入条件!$D$13*(40/50)^3/0.765)</f>
        <v>0</v>
      </c>
      <c r="N119" s="22">
        <f>IF(原始巡检表!Q119=0,0,输入条件!$D$13*(40/50)^3/0.765)</f>
        <v>0</v>
      </c>
      <c r="O119" s="23">
        <f>IF(原始巡检表!Y119=0,0,输入条件!$D$13*(40/50)^3/0.765)</f>
        <v>0</v>
      </c>
      <c r="P119" s="24">
        <f>IF(原始巡检表!I119=0,0,输入条件!$D$15*(35/50)^3/0.9)</f>
        <v>0</v>
      </c>
      <c r="Q119" s="24">
        <f>IF(原始巡检表!Q119=0,0,输入条件!$D$15*(35/50)^3/0.9)</f>
        <v>0</v>
      </c>
      <c r="R119" s="24">
        <f>IF(原始巡检表!Y119=0,0,输入条件!$D$15*(35/50)^3/0.9)</f>
        <v>0</v>
      </c>
      <c r="U119">
        <v>0</v>
      </c>
      <c r="V119" s="61">
        <f>IF(原始巡检表!AH119=0,0,输入条件!$C$22*原始巡检表!AH119+输入条件!$C$23*原始巡检表!AD119+输入条件!$C$24*原始巡检表!AG119+输入条件!$C$25)/100*输入条件!$E$9*3.517*(1-2%*输入条件!$C$6)</f>
        <v>0</v>
      </c>
      <c r="W119" s="61">
        <f>IF(原始巡检表!AP119=0,0,输入条件!$C$22*原始巡检表!AP119+输入条件!$C$23*原始巡检表!AL119+输入条件!$C$24*原始巡检表!AO119+输入条件!$C$25)/100*输入条件!$E$9*3.517*(1-2%*输入条件!$C$6)</f>
        <v>0</v>
      </c>
      <c r="X119" s="61">
        <f>IF(原始巡检表!AX119=0,0,输入条件!$C$22*原始巡检表!AX119+输入条件!$C$23*原始巡检表!AT119+输入条件!$C$24*原始巡检表!AW119+输入条件!$C$25)/100*输入条件!$E$9*3.517*(1-2%*输入条件!$C$6)</f>
        <v>0</v>
      </c>
      <c r="Y119" s="13">
        <f>输入条件!$D$9*原始巡检表!AH119</f>
        <v>0</v>
      </c>
      <c r="Z119" s="13">
        <f>输入条件!$D$9*原始巡检表!AP119</f>
        <v>0</v>
      </c>
      <c r="AA119" s="13">
        <f>输入条件!$D$9*原始巡检表!AX119</f>
        <v>0</v>
      </c>
      <c r="AB119" s="18">
        <f>IF(原始巡检表!AH119=0,0,输入条件!$D$11*(40/50)^3/0.765)</f>
        <v>0</v>
      </c>
      <c r="AC119" s="18">
        <f>IF(原始巡检表!AP119=0,0,输入条件!$D$11*(40/50)^3/0.765)</f>
        <v>0</v>
      </c>
      <c r="AD119" s="19">
        <f>IF(原始巡检表!AX119=0,0,输入条件!$D$11*(40/50)^3/0.765)</f>
        <v>0</v>
      </c>
      <c r="AE119" s="22">
        <f>IF(原始巡检表!AH119=0,0,输入条件!$D$13*(40/50)^3/0.765)</f>
        <v>0</v>
      </c>
      <c r="AF119" s="22">
        <f>IF(原始巡检表!AP119=0,0,输入条件!$D$13*(40/50)^3/0.765)</f>
        <v>0</v>
      </c>
      <c r="AG119" s="22">
        <f>IF(原始巡检表!AX119=0,0,输入条件!$D$13*(40/50)^3/0.765)</f>
        <v>0</v>
      </c>
      <c r="AH119" s="24">
        <f>IF(原始巡检表!AH119=0,0,输入条件!$D$15*(35/50)^3/0.9)</f>
        <v>0</v>
      </c>
      <c r="AI119" s="24">
        <f>IF(原始巡检表!AP119=0,0,输入条件!$D$15*(35/50)^3/0.9)</f>
        <v>0</v>
      </c>
      <c r="AJ119" s="24">
        <f>IF(原始巡检表!AX119=0,0,输入条件!$D$15*(35/50)^3/0.9)</f>
        <v>0</v>
      </c>
    </row>
    <row r="120" ht="17.25" spans="3:36">
      <c r="C120">
        <v>1</v>
      </c>
      <c r="D120" s="62">
        <f>IF(原始巡检表!I120=0,0,输入条件!$C$22*原始巡检表!I120+输入条件!$C$23*原始巡检表!E120+输入条件!$C$24*原始巡检表!H120+输入条件!$C$25)/100*输入条件!$E$9*3.517*(1-2%*输入条件!$C$6)</f>
        <v>0</v>
      </c>
      <c r="E120" s="62">
        <f>IF(原始巡检表!Q120=0,0,输入条件!$C$22*原始巡检表!Q120+输入条件!$C$23*原始巡检表!M120+输入条件!$C$24*原始巡检表!P120+输入条件!$C$25)/100*输入条件!$E$9*3.517*(1-2%*输入条件!$C$6)</f>
        <v>0</v>
      </c>
      <c r="F120" s="61">
        <f>IF(原始巡检表!Y120=0,0,输入条件!$C$22*原始巡检表!Y120+输入条件!$C$23*原始巡检表!U120+输入条件!$C$24*原始巡检表!X120+输入条件!$C$25)/100*输入条件!$E$9*3.517*(1-2%*输入条件!$C$6)</f>
        <v>0</v>
      </c>
      <c r="G120" s="13">
        <f>输入条件!$D$9*原始巡检表!I120</f>
        <v>0</v>
      </c>
      <c r="H120" s="13">
        <f>输入条件!$D$9*原始巡检表!Q120</f>
        <v>0</v>
      </c>
      <c r="I120" s="13">
        <f>输入条件!$D$9*原始巡检表!Y120</f>
        <v>0</v>
      </c>
      <c r="J120" s="18">
        <f>IF(原始巡检表!I120=0,0,输入条件!$D$11*(40/50)^3/0.765)</f>
        <v>0</v>
      </c>
      <c r="K120" s="18">
        <f>IF(原始巡检表!Q120=0,0,输入条件!$D$11*(40/50)^3/0.765)</f>
        <v>0</v>
      </c>
      <c r="L120" s="19">
        <f>IF(原始巡检表!Y120=0,0,输入条件!$D$11*(40/50)^3/0.765)</f>
        <v>0</v>
      </c>
      <c r="M120" s="22">
        <f>IF(原始巡检表!I120=0,0,输入条件!$D$13*(40/50)^3/0.765)</f>
        <v>0</v>
      </c>
      <c r="N120" s="22">
        <f>IF(原始巡检表!Q120=0,0,输入条件!$D$13*(40/50)^3/0.765)</f>
        <v>0</v>
      </c>
      <c r="O120" s="23">
        <f>IF(原始巡检表!Y120=0,0,输入条件!$D$13*(40/50)^3/0.765)</f>
        <v>0</v>
      </c>
      <c r="P120" s="24">
        <f>IF(原始巡检表!I120=0,0,输入条件!$D$15*(35/50)^3/0.9)</f>
        <v>0</v>
      </c>
      <c r="Q120" s="24">
        <f>IF(原始巡检表!Q120=0,0,输入条件!$D$15*(35/50)^3/0.9)</f>
        <v>0</v>
      </c>
      <c r="R120" s="24">
        <f>IF(原始巡检表!Y120=0,0,输入条件!$D$15*(35/50)^3/0.9)</f>
        <v>0</v>
      </c>
      <c r="U120">
        <v>1</v>
      </c>
      <c r="V120" s="61">
        <f>IF(原始巡检表!AH120=0,0,输入条件!$C$22*原始巡检表!AH120+输入条件!$C$23*原始巡检表!AD120+输入条件!$C$24*原始巡检表!AG120+输入条件!$C$25)/100*输入条件!$E$9*3.517*(1-2%*输入条件!$C$6)</f>
        <v>0</v>
      </c>
      <c r="W120" s="61">
        <f>IF(原始巡检表!AP120=0,0,输入条件!$C$22*原始巡检表!AP120+输入条件!$C$23*原始巡检表!AL120+输入条件!$C$24*原始巡检表!AO120+输入条件!$C$25)/100*输入条件!$E$9*3.517*(1-2%*输入条件!$C$6)</f>
        <v>0</v>
      </c>
      <c r="X120" s="61">
        <f>IF(原始巡检表!AX120=0,0,输入条件!$C$22*原始巡检表!AX120+输入条件!$C$23*原始巡检表!AT120+输入条件!$C$24*原始巡检表!AW120+输入条件!$C$25)/100*输入条件!$E$9*3.517*(1-2%*输入条件!$C$6)</f>
        <v>0</v>
      </c>
      <c r="Y120" s="13">
        <f>输入条件!$D$9*原始巡检表!AH120</f>
        <v>0</v>
      </c>
      <c r="Z120" s="13">
        <f>输入条件!$D$9*原始巡检表!AP120</f>
        <v>0</v>
      </c>
      <c r="AA120" s="13">
        <f>输入条件!$D$9*原始巡检表!AX120</f>
        <v>0</v>
      </c>
      <c r="AB120" s="18">
        <f>IF(原始巡检表!AH120=0,0,输入条件!$D$11*(40/50)^3/0.765)</f>
        <v>0</v>
      </c>
      <c r="AC120" s="18">
        <f>IF(原始巡检表!AP120=0,0,输入条件!$D$11*(40/50)^3/0.765)</f>
        <v>0</v>
      </c>
      <c r="AD120" s="19">
        <f>IF(原始巡检表!AX120=0,0,输入条件!$D$11*(40/50)^3/0.765)</f>
        <v>0</v>
      </c>
      <c r="AE120" s="22">
        <f>IF(原始巡检表!AH120=0,0,输入条件!$D$13*(40/50)^3/0.765)</f>
        <v>0</v>
      </c>
      <c r="AF120" s="22">
        <f>IF(原始巡检表!AP120=0,0,输入条件!$D$13*(40/50)^3/0.765)</f>
        <v>0</v>
      </c>
      <c r="AG120" s="22">
        <f>IF(原始巡检表!AX120=0,0,输入条件!$D$13*(40/50)^3/0.765)</f>
        <v>0</v>
      </c>
      <c r="AH120" s="24">
        <f>IF(原始巡检表!AH120=0,0,输入条件!$D$15*(35/50)^3/0.9)</f>
        <v>0</v>
      </c>
      <c r="AI120" s="24">
        <f>IF(原始巡检表!AP120=0,0,输入条件!$D$15*(35/50)^3/0.9)</f>
        <v>0</v>
      </c>
      <c r="AJ120" s="24">
        <f>IF(原始巡检表!AX120=0,0,输入条件!$D$15*(35/50)^3/0.9)</f>
        <v>0</v>
      </c>
    </row>
    <row r="121" ht="17.25" spans="3:36">
      <c r="C121">
        <v>2</v>
      </c>
      <c r="D121" s="62">
        <f>IF(原始巡检表!I121=0,0,输入条件!$C$22*原始巡检表!I121+输入条件!$C$23*原始巡检表!E121+输入条件!$C$24*原始巡检表!H121+输入条件!$C$25)/100*输入条件!$E$9*3.517*(1-2%*输入条件!$C$6)</f>
        <v>0</v>
      </c>
      <c r="E121" s="62">
        <f>IF(原始巡检表!Q121=0,0,输入条件!$C$22*原始巡检表!Q121+输入条件!$C$23*原始巡检表!M121+输入条件!$C$24*原始巡检表!P121+输入条件!$C$25)/100*输入条件!$E$9*3.517*(1-2%*输入条件!$C$6)</f>
        <v>0</v>
      </c>
      <c r="F121" s="61">
        <f>IF(原始巡检表!Y121=0,0,输入条件!$C$22*原始巡检表!Y121+输入条件!$C$23*原始巡检表!U121+输入条件!$C$24*原始巡检表!X121+输入条件!$C$25)/100*输入条件!$E$9*3.517*(1-2%*输入条件!$C$6)</f>
        <v>0</v>
      </c>
      <c r="G121" s="13">
        <f>输入条件!$D$9*原始巡检表!I121</f>
        <v>0</v>
      </c>
      <c r="H121" s="13">
        <f>输入条件!$D$9*原始巡检表!Q121</f>
        <v>0</v>
      </c>
      <c r="I121" s="13">
        <f>输入条件!$D$9*原始巡检表!Y121</f>
        <v>0</v>
      </c>
      <c r="J121" s="18">
        <f>IF(原始巡检表!I121=0,0,输入条件!$D$11*(40/50)^3/0.765)</f>
        <v>0</v>
      </c>
      <c r="K121" s="18">
        <f>IF(原始巡检表!Q121=0,0,输入条件!$D$11*(40/50)^3/0.765)</f>
        <v>0</v>
      </c>
      <c r="L121" s="19">
        <f>IF(原始巡检表!Y121=0,0,输入条件!$D$11*(40/50)^3/0.765)</f>
        <v>0</v>
      </c>
      <c r="M121" s="22">
        <f>IF(原始巡检表!I121=0,0,输入条件!$D$13*(40/50)^3/0.765)</f>
        <v>0</v>
      </c>
      <c r="N121" s="22">
        <f>IF(原始巡检表!Q121=0,0,输入条件!$D$13*(40/50)^3/0.765)</f>
        <v>0</v>
      </c>
      <c r="O121" s="23">
        <f>IF(原始巡检表!Y121=0,0,输入条件!$D$13*(40/50)^3/0.765)</f>
        <v>0</v>
      </c>
      <c r="P121" s="24">
        <f>IF(原始巡检表!I121=0,0,输入条件!$D$15*(35/50)^3/0.9)</f>
        <v>0</v>
      </c>
      <c r="Q121" s="24">
        <f>IF(原始巡检表!Q121=0,0,输入条件!$D$15*(35/50)^3/0.9)</f>
        <v>0</v>
      </c>
      <c r="R121" s="24">
        <f>IF(原始巡检表!Y121=0,0,输入条件!$D$15*(35/50)^3/0.9)</f>
        <v>0</v>
      </c>
      <c r="U121">
        <v>2</v>
      </c>
      <c r="V121" s="61">
        <f>IF(原始巡检表!AH121=0,0,输入条件!$C$22*原始巡检表!AH121+输入条件!$C$23*原始巡检表!AD121+输入条件!$C$24*原始巡检表!AG121+输入条件!$C$25)/100*输入条件!$E$9*3.517*(1-2%*输入条件!$C$6)</f>
        <v>0</v>
      </c>
      <c r="W121" s="61">
        <f>IF(原始巡检表!AP121=0,0,输入条件!$C$22*原始巡检表!AP121+输入条件!$C$23*原始巡检表!AL121+输入条件!$C$24*原始巡检表!AO121+输入条件!$C$25)/100*输入条件!$E$9*3.517*(1-2%*输入条件!$C$6)</f>
        <v>0</v>
      </c>
      <c r="X121" s="61">
        <f>IF(原始巡检表!AX121=0,0,输入条件!$C$22*原始巡检表!AX121+输入条件!$C$23*原始巡检表!AT121+输入条件!$C$24*原始巡检表!AW121+输入条件!$C$25)/100*输入条件!$E$9*3.517*(1-2%*输入条件!$C$6)</f>
        <v>0</v>
      </c>
      <c r="Y121" s="13">
        <f>输入条件!$D$9*原始巡检表!AH121</f>
        <v>0</v>
      </c>
      <c r="Z121" s="13">
        <f>输入条件!$D$9*原始巡检表!AP121</f>
        <v>0</v>
      </c>
      <c r="AA121" s="13">
        <f>输入条件!$D$9*原始巡检表!AX121</f>
        <v>0</v>
      </c>
      <c r="AB121" s="18">
        <f>IF(原始巡检表!AH121=0,0,输入条件!$D$11*(40/50)^3/0.765)</f>
        <v>0</v>
      </c>
      <c r="AC121" s="18">
        <f>IF(原始巡检表!AP121=0,0,输入条件!$D$11*(40/50)^3/0.765)</f>
        <v>0</v>
      </c>
      <c r="AD121" s="19">
        <f>IF(原始巡检表!AX121=0,0,输入条件!$D$11*(40/50)^3/0.765)</f>
        <v>0</v>
      </c>
      <c r="AE121" s="22">
        <f>IF(原始巡检表!AH121=0,0,输入条件!$D$13*(40/50)^3/0.765)</f>
        <v>0</v>
      </c>
      <c r="AF121" s="22">
        <f>IF(原始巡检表!AP121=0,0,输入条件!$D$13*(40/50)^3/0.765)</f>
        <v>0</v>
      </c>
      <c r="AG121" s="22">
        <f>IF(原始巡检表!AX121=0,0,输入条件!$D$13*(40/50)^3/0.765)</f>
        <v>0</v>
      </c>
      <c r="AH121" s="24">
        <f>IF(原始巡检表!AH121=0,0,输入条件!$D$15*(35/50)^3/0.9)</f>
        <v>0</v>
      </c>
      <c r="AI121" s="24">
        <f>IF(原始巡检表!AP121=0,0,输入条件!$D$15*(35/50)^3/0.9)</f>
        <v>0</v>
      </c>
      <c r="AJ121" s="24">
        <f>IF(原始巡检表!AX121=0,0,输入条件!$D$15*(35/50)^3/0.9)</f>
        <v>0</v>
      </c>
    </row>
    <row r="122" ht="17.25" spans="3:36">
      <c r="C122">
        <v>3</v>
      </c>
      <c r="D122" s="62">
        <f>IF(原始巡检表!I122=0,0,输入条件!$C$22*原始巡检表!I122+输入条件!$C$23*原始巡检表!E122+输入条件!$C$24*原始巡检表!H122+输入条件!$C$25)/100*输入条件!$E$9*3.517*(1-2%*输入条件!$C$6)</f>
        <v>0</v>
      </c>
      <c r="E122" s="62">
        <f>IF(原始巡检表!Q122=0,0,输入条件!$C$22*原始巡检表!Q122+输入条件!$C$23*原始巡检表!M122+输入条件!$C$24*原始巡检表!P122+输入条件!$C$25)/100*输入条件!$E$9*3.517*(1-2%*输入条件!$C$6)</f>
        <v>0</v>
      </c>
      <c r="F122" s="61">
        <f>IF(原始巡检表!Y122=0,0,输入条件!$C$22*原始巡检表!Y122+输入条件!$C$23*原始巡检表!U122+输入条件!$C$24*原始巡检表!X122+输入条件!$C$25)/100*输入条件!$E$9*3.517*(1-2%*输入条件!$C$6)</f>
        <v>0</v>
      </c>
      <c r="G122" s="13">
        <f>输入条件!$D$9*原始巡检表!I122</f>
        <v>0</v>
      </c>
      <c r="H122" s="13">
        <f>输入条件!$D$9*原始巡检表!Q122</f>
        <v>0</v>
      </c>
      <c r="I122" s="13">
        <f>输入条件!$D$9*原始巡检表!Y122</f>
        <v>0</v>
      </c>
      <c r="J122" s="18">
        <f>IF(原始巡检表!I122=0,0,输入条件!$D$11*(40/50)^3/0.765)</f>
        <v>0</v>
      </c>
      <c r="K122" s="18">
        <f>IF(原始巡检表!Q122=0,0,输入条件!$D$11*(40/50)^3/0.765)</f>
        <v>0</v>
      </c>
      <c r="L122" s="19">
        <f>IF(原始巡检表!Y122=0,0,输入条件!$D$11*(40/50)^3/0.765)</f>
        <v>0</v>
      </c>
      <c r="M122" s="22">
        <f>IF(原始巡检表!I122=0,0,输入条件!$D$13*(40/50)^3/0.765)</f>
        <v>0</v>
      </c>
      <c r="N122" s="22">
        <f>IF(原始巡检表!Q122=0,0,输入条件!$D$13*(40/50)^3/0.765)</f>
        <v>0</v>
      </c>
      <c r="O122" s="23">
        <f>IF(原始巡检表!Y122=0,0,输入条件!$D$13*(40/50)^3/0.765)</f>
        <v>0</v>
      </c>
      <c r="P122" s="24">
        <f>IF(原始巡检表!I122=0,0,输入条件!$D$15*(35/50)^3/0.9)</f>
        <v>0</v>
      </c>
      <c r="Q122" s="24">
        <f>IF(原始巡检表!Q122=0,0,输入条件!$D$15*(35/50)^3/0.9)</f>
        <v>0</v>
      </c>
      <c r="R122" s="24">
        <f>IF(原始巡检表!Y122=0,0,输入条件!$D$15*(35/50)^3/0.9)</f>
        <v>0</v>
      </c>
      <c r="U122">
        <v>3</v>
      </c>
      <c r="V122" s="61">
        <f>IF(原始巡检表!AH122=0,0,输入条件!$C$22*原始巡检表!AH122+输入条件!$C$23*原始巡检表!AD122+输入条件!$C$24*原始巡检表!AG122+输入条件!$C$25)/100*输入条件!$E$9*3.517*(1-2%*输入条件!$C$6)</f>
        <v>0</v>
      </c>
      <c r="W122" s="61">
        <f>IF(原始巡检表!AP122=0,0,输入条件!$C$22*原始巡检表!AP122+输入条件!$C$23*原始巡检表!AL122+输入条件!$C$24*原始巡检表!AO122+输入条件!$C$25)/100*输入条件!$E$9*3.517*(1-2%*输入条件!$C$6)</f>
        <v>0</v>
      </c>
      <c r="X122" s="61">
        <f>IF(原始巡检表!AX122=0,0,输入条件!$C$22*原始巡检表!AX122+输入条件!$C$23*原始巡检表!AT122+输入条件!$C$24*原始巡检表!AW122+输入条件!$C$25)/100*输入条件!$E$9*3.517*(1-2%*输入条件!$C$6)</f>
        <v>0</v>
      </c>
      <c r="Y122" s="13">
        <f>输入条件!$D$9*原始巡检表!AH122</f>
        <v>0</v>
      </c>
      <c r="Z122" s="13">
        <f>输入条件!$D$9*原始巡检表!AP122</f>
        <v>0</v>
      </c>
      <c r="AA122" s="13">
        <f>输入条件!$D$9*原始巡检表!AX122</f>
        <v>0</v>
      </c>
      <c r="AB122" s="18">
        <f>IF(原始巡检表!AH122=0,0,输入条件!$D$11*(40/50)^3/0.765)</f>
        <v>0</v>
      </c>
      <c r="AC122" s="18">
        <f>IF(原始巡检表!AP122=0,0,输入条件!$D$11*(40/50)^3/0.765)</f>
        <v>0</v>
      </c>
      <c r="AD122" s="19">
        <f>IF(原始巡检表!AX122=0,0,输入条件!$D$11*(40/50)^3/0.765)</f>
        <v>0</v>
      </c>
      <c r="AE122" s="22">
        <f>IF(原始巡检表!AH122=0,0,输入条件!$D$13*(40/50)^3/0.765)</f>
        <v>0</v>
      </c>
      <c r="AF122" s="22">
        <f>IF(原始巡检表!AP122=0,0,输入条件!$D$13*(40/50)^3/0.765)</f>
        <v>0</v>
      </c>
      <c r="AG122" s="22">
        <f>IF(原始巡检表!AX122=0,0,输入条件!$D$13*(40/50)^3/0.765)</f>
        <v>0</v>
      </c>
      <c r="AH122" s="24">
        <f>IF(原始巡检表!AH122=0,0,输入条件!$D$15*(35/50)^3/0.9)</f>
        <v>0</v>
      </c>
      <c r="AI122" s="24">
        <f>IF(原始巡检表!AP122=0,0,输入条件!$D$15*(35/50)^3/0.9)</f>
        <v>0</v>
      </c>
      <c r="AJ122" s="24">
        <f>IF(原始巡检表!AX122=0,0,输入条件!$D$15*(35/50)^3/0.9)</f>
        <v>0</v>
      </c>
    </row>
    <row r="123" ht="17.25" spans="3:36">
      <c r="C123">
        <v>4</v>
      </c>
      <c r="D123" s="62">
        <f>IF(原始巡检表!I123=0,0,输入条件!$C$22*原始巡检表!I123+输入条件!$C$23*原始巡检表!E123+输入条件!$C$24*原始巡检表!H123+输入条件!$C$25)/100*输入条件!$E$9*3.517*(1-2%*输入条件!$C$6)</f>
        <v>0</v>
      </c>
      <c r="E123" s="62">
        <f>IF(原始巡检表!Q123=0,0,输入条件!$C$22*原始巡检表!Q123+输入条件!$C$23*原始巡检表!M123+输入条件!$C$24*原始巡检表!P123+输入条件!$C$25)/100*输入条件!$E$9*3.517*(1-2%*输入条件!$C$6)</f>
        <v>0</v>
      </c>
      <c r="F123" s="61">
        <f>IF(原始巡检表!Y123=0,0,输入条件!$C$22*原始巡检表!Y123+输入条件!$C$23*原始巡检表!U123+输入条件!$C$24*原始巡检表!X123+输入条件!$C$25)/100*输入条件!$E$9*3.517*(1-2%*输入条件!$C$6)</f>
        <v>0</v>
      </c>
      <c r="G123" s="13">
        <f>输入条件!$D$9*原始巡检表!I123</f>
        <v>0</v>
      </c>
      <c r="H123" s="13">
        <f>输入条件!$D$9*原始巡检表!Q123</f>
        <v>0</v>
      </c>
      <c r="I123" s="13">
        <f>输入条件!$D$9*原始巡检表!Y123</f>
        <v>0</v>
      </c>
      <c r="J123" s="18">
        <f>IF(原始巡检表!I123=0,0,输入条件!$D$11*(40/50)^3/0.765)</f>
        <v>0</v>
      </c>
      <c r="K123" s="18">
        <f>IF(原始巡检表!Q123=0,0,输入条件!$D$11*(40/50)^3/0.765)</f>
        <v>0</v>
      </c>
      <c r="L123" s="19">
        <f>IF(原始巡检表!Y123=0,0,输入条件!$D$11*(40/50)^3/0.765)</f>
        <v>0</v>
      </c>
      <c r="M123" s="22">
        <f>IF(原始巡检表!I123=0,0,输入条件!$D$13*(40/50)^3/0.765)</f>
        <v>0</v>
      </c>
      <c r="N123" s="22">
        <f>IF(原始巡检表!Q123=0,0,输入条件!$D$13*(40/50)^3/0.765)</f>
        <v>0</v>
      </c>
      <c r="O123" s="23">
        <f>IF(原始巡检表!Y123=0,0,输入条件!$D$13*(40/50)^3/0.765)</f>
        <v>0</v>
      </c>
      <c r="P123" s="24">
        <f>IF(原始巡检表!I123=0,0,输入条件!$D$15*(35/50)^3/0.9)</f>
        <v>0</v>
      </c>
      <c r="Q123" s="24">
        <f>IF(原始巡检表!Q123=0,0,输入条件!$D$15*(35/50)^3/0.9)</f>
        <v>0</v>
      </c>
      <c r="R123" s="24">
        <f>IF(原始巡检表!Y123=0,0,输入条件!$D$15*(35/50)^3/0.9)</f>
        <v>0</v>
      </c>
      <c r="U123">
        <v>4</v>
      </c>
      <c r="V123" s="61">
        <f>IF(原始巡检表!AH123=0,0,输入条件!$C$22*原始巡检表!AH123+输入条件!$C$23*原始巡检表!AD123+输入条件!$C$24*原始巡检表!AG123+输入条件!$C$25)/100*输入条件!$E$9*3.517*(1-2%*输入条件!$C$6)</f>
        <v>0</v>
      </c>
      <c r="W123" s="61">
        <f>IF(原始巡检表!AP123=0,0,输入条件!$C$22*原始巡检表!AP123+输入条件!$C$23*原始巡检表!AL123+输入条件!$C$24*原始巡检表!AO123+输入条件!$C$25)/100*输入条件!$E$9*3.517*(1-2%*输入条件!$C$6)</f>
        <v>0</v>
      </c>
      <c r="X123" s="61">
        <f>IF(原始巡检表!AX123=0,0,输入条件!$C$22*原始巡检表!AX123+输入条件!$C$23*原始巡检表!AT123+输入条件!$C$24*原始巡检表!AW123+输入条件!$C$25)/100*输入条件!$E$9*3.517*(1-2%*输入条件!$C$6)</f>
        <v>0</v>
      </c>
      <c r="Y123" s="13">
        <f>输入条件!$D$9*原始巡检表!AH123</f>
        <v>0</v>
      </c>
      <c r="Z123" s="13">
        <f>输入条件!$D$9*原始巡检表!AP123</f>
        <v>0</v>
      </c>
      <c r="AA123" s="13">
        <f>输入条件!$D$9*原始巡检表!AX123</f>
        <v>0</v>
      </c>
      <c r="AB123" s="18">
        <f>IF(原始巡检表!AH123=0,0,输入条件!$D$11*(40/50)^3/0.765)</f>
        <v>0</v>
      </c>
      <c r="AC123" s="18">
        <f>IF(原始巡检表!AP123=0,0,输入条件!$D$11*(40/50)^3/0.765)</f>
        <v>0</v>
      </c>
      <c r="AD123" s="19">
        <f>IF(原始巡检表!AX123=0,0,输入条件!$D$11*(40/50)^3/0.765)</f>
        <v>0</v>
      </c>
      <c r="AE123" s="22">
        <f>IF(原始巡检表!AH123=0,0,输入条件!$D$13*(40/50)^3/0.765)</f>
        <v>0</v>
      </c>
      <c r="AF123" s="22">
        <f>IF(原始巡检表!AP123=0,0,输入条件!$D$13*(40/50)^3/0.765)</f>
        <v>0</v>
      </c>
      <c r="AG123" s="22">
        <f>IF(原始巡检表!AX123=0,0,输入条件!$D$13*(40/50)^3/0.765)</f>
        <v>0</v>
      </c>
      <c r="AH123" s="24">
        <f>IF(原始巡检表!AH123=0,0,输入条件!$D$15*(35/50)^3/0.9)</f>
        <v>0</v>
      </c>
      <c r="AI123" s="24">
        <f>IF(原始巡检表!AP123=0,0,输入条件!$D$15*(35/50)^3/0.9)</f>
        <v>0</v>
      </c>
      <c r="AJ123" s="24">
        <f>IF(原始巡检表!AX123=0,0,输入条件!$D$15*(35/50)^3/0.9)</f>
        <v>0</v>
      </c>
    </row>
    <row r="124" ht="17.25" spans="3:36">
      <c r="C124">
        <v>5</v>
      </c>
      <c r="D124" s="62">
        <f>IF(原始巡检表!I124=0,0,输入条件!$C$22*原始巡检表!I124+输入条件!$C$23*原始巡检表!E124+输入条件!$C$24*原始巡检表!H124+输入条件!$C$25)/100*输入条件!$E$9*3.517*(1-2%*输入条件!$C$6)</f>
        <v>0</v>
      </c>
      <c r="E124" s="62">
        <f>IF(原始巡检表!Q124=0,0,输入条件!$C$22*原始巡检表!Q124+输入条件!$C$23*原始巡检表!M124+输入条件!$C$24*原始巡检表!P124+输入条件!$C$25)/100*输入条件!$E$9*3.517*(1-2%*输入条件!$C$6)</f>
        <v>0</v>
      </c>
      <c r="F124" s="61">
        <f>IF(原始巡检表!Y124=0,0,输入条件!$C$22*原始巡检表!Y124+输入条件!$C$23*原始巡检表!U124+输入条件!$C$24*原始巡检表!X124+输入条件!$C$25)/100*输入条件!$E$9*3.517*(1-2%*输入条件!$C$6)</f>
        <v>0</v>
      </c>
      <c r="G124" s="13">
        <f>输入条件!$D$9*原始巡检表!I124</f>
        <v>0</v>
      </c>
      <c r="H124" s="13">
        <f>输入条件!$D$9*原始巡检表!Q124</f>
        <v>0</v>
      </c>
      <c r="I124" s="13">
        <f>输入条件!$D$9*原始巡检表!Y124</f>
        <v>0</v>
      </c>
      <c r="J124" s="18">
        <f>IF(原始巡检表!I124=0,0,输入条件!$D$11*(40/50)^3/0.765)</f>
        <v>0</v>
      </c>
      <c r="K124" s="18">
        <f>IF(原始巡检表!Q124=0,0,输入条件!$D$11*(40/50)^3/0.765)</f>
        <v>0</v>
      </c>
      <c r="L124" s="19">
        <f>IF(原始巡检表!Y124=0,0,输入条件!$D$11*(40/50)^3/0.765)</f>
        <v>0</v>
      </c>
      <c r="M124" s="22">
        <f>IF(原始巡检表!I124=0,0,输入条件!$D$13*(40/50)^3/0.765)</f>
        <v>0</v>
      </c>
      <c r="N124" s="22">
        <f>IF(原始巡检表!Q124=0,0,输入条件!$D$13*(40/50)^3/0.765)</f>
        <v>0</v>
      </c>
      <c r="O124" s="23">
        <f>IF(原始巡检表!Y124=0,0,输入条件!$D$13*(40/50)^3/0.765)</f>
        <v>0</v>
      </c>
      <c r="P124" s="24">
        <f>IF(原始巡检表!I124=0,0,输入条件!$D$15*(35/50)^3/0.9)</f>
        <v>0</v>
      </c>
      <c r="Q124" s="24">
        <f>IF(原始巡检表!Q124=0,0,输入条件!$D$15*(35/50)^3/0.9)</f>
        <v>0</v>
      </c>
      <c r="R124" s="24">
        <f>IF(原始巡检表!Y124=0,0,输入条件!$D$15*(35/50)^3/0.9)</f>
        <v>0</v>
      </c>
      <c r="U124">
        <v>5</v>
      </c>
      <c r="V124" s="61">
        <f>IF(原始巡检表!AH124=0,0,输入条件!$C$22*原始巡检表!AH124+输入条件!$C$23*原始巡检表!AD124+输入条件!$C$24*原始巡检表!AG124+输入条件!$C$25)/100*输入条件!$E$9*3.517*(1-2%*输入条件!$C$6)</f>
        <v>0</v>
      </c>
      <c r="W124" s="61">
        <f>IF(原始巡检表!AP124=0,0,输入条件!$C$22*原始巡检表!AP124+输入条件!$C$23*原始巡检表!AL124+输入条件!$C$24*原始巡检表!AO124+输入条件!$C$25)/100*输入条件!$E$9*3.517*(1-2%*输入条件!$C$6)</f>
        <v>0</v>
      </c>
      <c r="X124" s="61">
        <f>IF(原始巡检表!AX124=0,0,输入条件!$C$22*原始巡检表!AX124+输入条件!$C$23*原始巡检表!AT124+输入条件!$C$24*原始巡检表!AW124+输入条件!$C$25)/100*输入条件!$E$9*3.517*(1-2%*输入条件!$C$6)</f>
        <v>0</v>
      </c>
      <c r="Y124" s="13">
        <f>输入条件!$D$9*原始巡检表!AH124</f>
        <v>0</v>
      </c>
      <c r="Z124" s="13">
        <f>输入条件!$D$9*原始巡检表!AP124</f>
        <v>0</v>
      </c>
      <c r="AA124" s="13">
        <f>输入条件!$D$9*原始巡检表!AX124</f>
        <v>0</v>
      </c>
      <c r="AB124" s="18">
        <f>IF(原始巡检表!AH124=0,0,输入条件!$D$11*(40/50)^3/0.765)</f>
        <v>0</v>
      </c>
      <c r="AC124" s="18">
        <f>IF(原始巡检表!AP124=0,0,输入条件!$D$11*(40/50)^3/0.765)</f>
        <v>0</v>
      </c>
      <c r="AD124" s="19">
        <f>IF(原始巡检表!AX124=0,0,输入条件!$D$11*(40/50)^3/0.765)</f>
        <v>0</v>
      </c>
      <c r="AE124" s="22">
        <f>IF(原始巡检表!AH124=0,0,输入条件!$D$13*(40/50)^3/0.765)</f>
        <v>0</v>
      </c>
      <c r="AF124" s="22">
        <f>IF(原始巡检表!AP124=0,0,输入条件!$D$13*(40/50)^3/0.765)</f>
        <v>0</v>
      </c>
      <c r="AG124" s="22">
        <f>IF(原始巡检表!AX124=0,0,输入条件!$D$13*(40/50)^3/0.765)</f>
        <v>0</v>
      </c>
      <c r="AH124" s="24">
        <f>IF(原始巡检表!AH124=0,0,输入条件!$D$15*(35/50)^3/0.9)</f>
        <v>0</v>
      </c>
      <c r="AI124" s="24">
        <f>IF(原始巡检表!AP124=0,0,输入条件!$D$15*(35/50)^3/0.9)</f>
        <v>0</v>
      </c>
      <c r="AJ124" s="24">
        <f>IF(原始巡检表!AX124=0,0,输入条件!$D$15*(35/50)^3/0.9)</f>
        <v>0</v>
      </c>
    </row>
    <row r="125" ht="17.25" spans="3:36">
      <c r="C125">
        <v>6</v>
      </c>
      <c r="D125" s="62">
        <f>IF(原始巡检表!I125=0,0,输入条件!$C$22*原始巡检表!I125+输入条件!$C$23*原始巡检表!E125+输入条件!$C$24*原始巡检表!H125+输入条件!$C$25)/100*输入条件!$E$9*3.517*(1-2%*输入条件!$C$6)</f>
        <v>0</v>
      </c>
      <c r="E125" s="62">
        <f>IF(原始巡检表!Q125=0,0,输入条件!$C$22*原始巡检表!Q125+输入条件!$C$23*原始巡检表!M125+输入条件!$C$24*原始巡检表!P125+输入条件!$C$25)/100*输入条件!$E$9*3.517*(1-2%*输入条件!$C$6)</f>
        <v>0</v>
      </c>
      <c r="F125" s="61">
        <f>IF(原始巡检表!Y125=0,0,输入条件!$C$22*原始巡检表!Y125+输入条件!$C$23*原始巡检表!U125+输入条件!$C$24*原始巡检表!X125+输入条件!$C$25)/100*输入条件!$E$9*3.517*(1-2%*输入条件!$C$6)</f>
        <v>0</v>
      </c>
      <c r="G125" s="13">
        <f>输入条件!$D$9*原始巡检表!I125</f>
        <v>0</v>
      </c>
      <c r="H125" s="13">
        <f>输入条件!$D$9*原始巡检表!Q125</f>
        <v>0</v>
      </c>
      <c r="I125" s="13">
        <f>输入条件!$D$9*原始巡检表!Y125</f>
        <v>0</v>
      </c>
      <c r="J125" s="18">
        <f>IF(原始巡检表!I125=0,0,输入条件!$D$11*(40/50)^3/0.765)</f>
        <v>0</v>
      </c>
      <c r="K125" s="18">
        <f>IF(原始巡检表!Q125=0,0,输入条件!$D$11*(40/50)^3/0.765)</f>
        <v>0</v>
      </c>
      <c r="L125" s="19">
        <f>IF(原始巡检表!Y125=0,0,输入条件!$D$11*(40/50)^3/0.765)</f>
        <v>0</v>
      </c>
      <c r="M125" s="22">
        <f>IF(原始巡检表!I125=0,0,输入条件!$D$13*(40/50)^3/0.765)</f>
        <v>0</v>
      </c>
      <c r="N125" s="22">
        <f>IF(原始巡检表!Q125=0,0,输入条件!$D$13*(40/50)^3/0.765)</f>
        <v>0</v>
      </c>
      <c r="O125" s="23">
        <f>IF(原始巡检表!Y125=0,0,输入条件!$D$13*(40/50)^3/0.765)</f>
        <v>0</v>
      </c>
      <c r="P125" s="24">
        <f>IF(原始巡检表!I125=0,0,输入条件!$D$15*(35/50)^3/0.9)</f>
        <v>0</v>
      </c>
      <c r="Q125" s="24">
        <f>IF(原始巡检表!Q125=0,0,输入条件!$D$15*(35/50)^3/0.9)</f>
        <v>0</v>
      </c>
      <c r="R125" s="24">
        <f>IF(原始巡检表!Y125=0,0,输入条件!$D$15*(35/50)^3/0.9)</f>
        <v>0</v>
      </c>
      <c r="U125">
        <v>6</v>
      </c>
      <c r="V125" s="61">
        <f>IF(原始巡检表!AH125=0,0,输入条件!$C$22*原始巡检表!AH125+输入条件!$C$23*原始巡检表!AD125+输入条件!$C$24*原始巡检表!AG125+输入条件!$C$25)/100*输入条件!$E$9*3.517*(1-2%*输入条件!$C$6)</f>
        <v>0</v>
      </c>
      <c r="W125" s="61">
        <f>IF(原始巡检表!AP125=0,0,输入条件!$C$22*原始巡检表!AP125+输入条件!$C$23*原始巡检表!AL125+输入条件!$C$24*原始巡检表!AO125+输入条件!$C$25)/100*输入条件!$E$9*3.517*(1-2%*输入条件!$C$6)</f>
        <v>0</v>
      </c>
      <c r="X125" s="61">
        <f>IF(原始巡检表!AX125=0,0,输入条件!$C$22*原始巡检表!AX125+输入条件!$C$23*原始巡检表!AT125+输入条件!$C$24*原始巡检表!AW125+输入条件!$C$25)/100*输入条件!$E$9*3.517*(1-2%*输入条件!$C$6)</f>
        <v>0</v>
      </c>
      <c r="Y125" s="13">
        <f>输入条件!$D$9*原始巡检表!AH125</f>
        <v>0</v>
      </c>
      <c r="Z125" s="13">
        <f>输入条件!$D$9*原始巡检表!AP125</f>
        <v>0</v>
      </c>
      <c r="AA125" s="13">
        <f>输入条件!$D$9*原始巡检表!AX125</f>
        <v>0</v>
      </c>
      <c r="AB125" s="18">
        <f>IF(原始巡检表!AH125=0,0,输入条件!$D$11*(40/50)^3/0.765)</f>
        <v>0</v>
      </c>
      <c r="AC125" s="18">
        <f>IF(原始巡检表!AP125=0,0,输入条件!$D$11*(40/50)^3/0.765)</f>
        <v>0</v>
      </c>
      <c r="AD125" s="19">
        <f>IF(原始巡检表!AX125=0,0,输入条件!$D$11*(40/50)^3/0.765)</f>
        <v>0</v>
      </c>
      <c r="AE125" s="22">
        <f>IF(原始巡检表!AH125=0,0,输入条件!$D$13*(40/50)^3/0.765)</f>
        <v>0</v>
      </c>
      <c r="AF125" s="22">
        <f>IF(原始巡检表!AP125=0,0,输入条件!$D$13*(40/50)^3/0.765)</f>
        <v>0</v>
      </c>
      <c r="AG125" s="22">
        <f>IF(原始巡检表!AX125=0,0,输入条件!$D$13*(40/50)^3/0.765)</f>
        <v>0</v>
      </c>
      <c r="AH125" s="24">
        <f>IF(原始巡检表!AH125=0,0,输入条件!$D$15*(35/50)^3/0.9)</f>
        <v>0</v>
      </c>
      <c r="AI125" s="24">
        <f>IF(原始巡检表!AP125=0,0,输入条件!$D$15*(35/50)^3/0.9)</f>
        <v>0</v>
      </c>
      <c r="AJ125" s="24">
        <f>IF(原始巡检表!AX125=0,0,输入条件!$D$15*(35/50)^3/0.9)</f>
        <v>0</v>
      </c>
    </row>
    <row r="126" ht="17.25" spans="3:36">
      <c r="C126">
        <v>7</v>
      </c>
      <c r="D126" s="62">
        <f>IF(原始巡检表!I126=0,0,输入条件!$C$22*原始巡检表!I126+输入条件!$C$23*原始巡检表!E126+输入条件!$C$24*原始巡检表!H126+输入条件!$C$25)/100*输入条件!$E$9*3.517*(1-2%*输入条件!$C$6)</f>
        <v>849.005608269727</v>
      </c>
      <c r="E126" s="62">
        <f>IF(原始巡检表!Q126=0,0,输入条件!$C$22*原始巡检表!Q126+输入条件!$C$23*原始巡检表!M126+输入条件!$C$24*原始巡检表!P126+输入条件!$C$25)/100*输入条件!$E$9*3.517*(1-2%*输入条件!$C$6)</f>
        <v>739.916686552736</v>
      </c>
      <c r="F126" s="61">
        <f>IF(原始巡检表!Y126=0,0,输入条件!$C$22*原始巡检表!Y126+输入条件!$C$23*原始巡检表!U126+输入条件!$C$24*原始巡检表!X126+输入条件!$C$25)/100*输入条件!$E$9*3.517*(1-2%*输入条件!$C$6)</f>
        <v>839.815481451255</v>
      </c>
      <c r="G126" s="13">
        <f>输入条件!$D$9*原始巡检表!I126</f>
        <v>211.7234</v>
      </c>
      <c r="H126" s="13">
        <f>输入条件!$D$9*原始巡检表!Q126</f>
        <v>187.1044</v>
      </c>
      <c r="I126" s="13">
        <f>输入条件!$D$9*原始巡检表!Y126</f>
        <v>211.7234</v>
      </c>
      <c r="J126" s="18">
        <f>IF(原始巡检表!I126=0,0,输入条件!$D$11*(40/50)^3/0.765)</f>
        <v>36.8104575163399</v>
      </c>
      <c r="K126" s="18">
        <f>IF(原始巡检表!Q126=0,0,输入条件!$D$11*(40/50)^3/0.765)</f>
        <v>36.8104575163399</v>
      </c>
      <c r="L126" s="19">
        <f>IF(原始巡检表!Y126=0,0,输入条件!$D$11*(40/50)^3/0.765)</f>
        <v>36.8104575163399</v>
      </c>
      <c r="M126" s="22">
        <f>IF(原始巡检表!I126=0,0,输入条件!$D$13*(40/50)^3/0.765)</f>
        <v>50.1960784313726</v>
      </c>
      <c r="N126" s="22">
        <f>IF(原始巡检表!Q126=0,0,输入条件!$D$13*(40/50)^3/0.765)</f>
        <v>50.1960784313726</v>
      </c>
      <c r="O126" s="23">
        <f>IF(原始巡检表!Y126=0,0,输入条件!$D$13*(40/50)^3/0.765)</f>
        <v>50.1960784313726</v>
      </c>
      <c r="P126" s="24">
        <f>IF(原始巡检表!I126=0,0,输入条件!$D$15*(35/50)^3/0.9)</f>
        <v>8.38444444444444</v>
      </c>
      <c r="Q126" s="24">
        <f>IF(原始巡检表!Q126=0,0,输入条件!$D$15*(35/50)^3/0.9)</f>
        <v>8.38444444444444</v>
      </c>
      <c r="R126" s="24">
        <f>IF(原始巡检表!Y126=0,0,输入条件!$D$15*(35/50)^3/0.9)</f>
        <v>8.38444444444444</v>
      </c>
      <c r="U126">
        <v>7</v>
      </c>
      <c r="V126" s="61">
        <f>IF(原始巡检表!AH126=0,0,输入条件!$C$22*原始巡检表!AH126+输入条件!$C$23*原始巡检表!AD126+输入条件!$C$24*原始巡检表!AG126+输入条件!$C$25)/100*输入条件!$E$9*3.517*(1-2%*输入条件!$C$6)</f>
        <v>849.005608269727</v>
      </c>
      <c r="W126" s="61">
        <f>IF(原始巡检表!AP126=0,0,输入条件!$C$22*原始巡检表!AP126+输入条件!$C$23*原始巡检表!AL126+输入条件!$C$24*原始巡检表!AO126+输入条件!$C$25)/100*输入条件!$E$9*3.517*(1-2%*输入条件!$C$6)</f>
        <v>739.916686552736</v>
      </c>
      <c r="X126" s="61">
        <f>IF(原始巡检表!AX126=0,0,输入条件!$C$22*原始巡检表!AX126+输入条件!$C$23*原始巡检表!AT126+输入条件!$C$24*原始巡检表!AW126+输入条件!$C$25)/100*输入条件!$E$9*3.517*(1-2%*输入条件!$C$6)</f>
        <v>839.815481451255</v>
      </c>
      <c r="Y126" s="13">
        <f>输入条件!$D$9*原始巡检表!AH126</f>
        <v>211.7234</v>
      </c>
      <c r="Z126" s="13">
        <f>输入条件!$D$9*原始巡检表!AP126</f>
        <v>187.1044</v>
      </c>
      <c r="AA126" s="13">
        <f>输入条件!$D$9*原始巡检表!AX126</f>
        <v>211.7234</v>
      </c>
      <c r="AB126" s="18">
        <f>IF(原始巡检表!AH126=0,0,输入条件!$D$11*(40/50)^3/0.765)</f>
        <v>36.8104575163399</v>
      </c>
      <c r="AC126" s="18">
        <f>IF(原始巡检表!AP126=0,0,输入条件!$D$11*(40/50)^3/0.765)</f>
        <v>36.8104575163399</v>
      </c>
      <c r="AD126" s="19">
        <f>IF(原始巡检表!AX126=0,0,输入条件!$D$11*(40/50)^3/0.765)</f>
        <v>36.8104575163399</v>
      </c>
      <c r="AE126" s="22">
        <f>IF(原始巡检表!AH126=0,0,输入条件!$D$13*(40/50)^3/0.765)</f>
        <v>50.1960784313726</v>
      </c>
      <c r="AF126" s="22">
        <f>IF(原始巡检表!AP126=0,0,输入条件!$D$13*(40/50)^3/0.765)</f>
        <v>50.1960784313726</v>
      </c>
      <c r="AG126" s="22">
        <f>IF(原始巡检表!AX126=0,0,输入条件!$D$13*(40/50)^3/0.765)</f>
        <v>50.1960784313726</v>
      </c>
      <c r="AH126" s="24">
        <f>IF(原始巡检表!AH126=0,0,输入条件!$D$15*(35/50)^3/0.9)</f>
        <v>8.38444444444444</v>
      </c>
      <c r="AI126" s="24">
        <f>IF(原始巡检表!AP126=0,0,输入条件!$D$15*(35/50)^3/0.9)</f>
        <v>8.38444444444444</v>
      </c>
      <c r="AJ126" s="24">
        <f>IF(原始巡检表!AX126=0,0,输入条件!$D$15*(35/50)^3/0.9)</f>
        <v>8.38444444444444</v>
      </c>
    </row>
    <row r="127" ht="17.25" spans="3:36">
      <c r="C127">
        <v>8</v>
      </c>
      <c r="D127" s="62">
        <f>IF(原始巡检表!I127=0,0,输入条件!$C$22*原始巡检表!I127+输入条件!$C$23*原始巡检表!E127+输入条件!$C$24*原始巡检表!H127+输入条件!$C$25)/100*输入条件!$E$9*3.517*(1-2%*输入条件!$C$6)</f>
        <v>849.005608269727</v>
      </c>
      <c r="E127" s="62">
        <f>IF(原始巡检表!Q127=0,0,输入条件!$C$22*原始巡检表!Q127+输入条件!$C$23*原始巡检表!M127+输入条件!$C$24*原始巡检表!P127+输入条件!$C$25)/100*输入条件!$E$9*3.517*(1-2%*输入条件!$C$6)</f>
        <v>739.916686552736</v>
      </c>
      <c r="F127" s="61">
        <f>IF(原始巡检表!Y127=0,0,输入条件!$C$22*原始巡检表!Y127+输入条件!$C$23*原始巡检表!U127+输入条件!$C$24*原始巡检表!X127+输入条件!$C$25)/100*输入条件!$E$9*3.517*(1-2%*输入条件!$C$6)</f>
        <v>839.815481451255</v>
      </c>
      <c r="G127" s="13">
        <f>输入条件!$D$9*原始巡检表!I127</f>
        <v>211.7234</v>
      </c>
      <c r="H127" s="13">
        <f>输入条件!$D$9*原始巡检表!Q127</f>
        <v>187.1044</v>
      </c>
      <c r="I127" s="13">
        <f>输入条件!$D$9*原始巡检表!Y127</f>
        <v>211.7234</v>
      </c>
      <c r="J127" s="18">
        <f>IF(原始巡检表!I127=0,0,输入条件!$D$11*(40/50)^3/0.765)</f>
        <v>36.8104575163399</v>
      </c>
      <c r="K127" s="18">
        <f>IF(原始巡检表!Q127=0,0,输入条件!$D$11*(40/50)^3/0.765)</f>
        <v>36.8104575163399</v>
      </c>
      <c r="L127" s="19">
        <f>IF(原始巡检表!Y127=0,0,输入条件!$D$11*(40/50)^3/0.765)</f>
        <v>36.8104575163399</v>
      </c>
      <c r="M127" s="22">
        <f>IF(原始巡检表!I127=0,0,输入条件!$D$13*(40/50)^3/0.765)</f>
        <v>50.1960784313726</v>
      </c>
      <c r="N127" s="22">
        <f>IF(原始巡检表!Q127=0,0,输入条件!$D$13*(40/50)^3/0.765)</f>
        <v>50.1960784313726</v>
      </c>
      <c r="O127" s="23">
        <f>IF(原始巡检表!Y127=0,0,输入条件!$D$13*(40/50)^3/0.765)</f>
        <v>50.1960784313726</v>
      </c>
      <c r="P127" s="24">
        <f>IF(原始巡检表!I127=0,0,输入条件!$D$15*(35/50)^3/0.9)</f>
        <v>8.38444444444444</v>
      </c>
      <c r="Q127" s="24">
        <f>IF(原始巡检表!Q127=0,0,输入条件!$D$15*(35/50)^3/0.9)</f>
        <v>8.38444444444444</v>
      </c>
      <c r="R127" s="24">
        <f>IF(原始巡检表!Y127=0,0,输入条件!$D$15*(35/50)^3/0.9)</f>
        <v>8.38444444444444</v>
      </c>
      <c r="U127">
        <v>8</v>
      </c>
      <c r="V127" s="61">
        <f>IF(原始巡检表!AH127=0,0,输入条件!$C$22*原始巡检表!AH127+输入条件!$C$23*原始巡检表!AD127+输入条件!$C$24*原始巡检表!AG127+输入条件!$C$25)/100*输入条件!$E$9*3.517*(1-2%*输入条件!$C$6)</f>
        <v>849.005608269727</v>
      </c>
      <c r="W127" s="61">
        <f>IF(原始巡检表!AP127=0,0,输入条件!$C$22*原始巡检表!AP127+输入条件!$C$23*原始巡检表!AL127+输入条件!$C$24*原始巡检表!AO127+输入条件!$C$25)/100*输入条件!$E$9*3.517*(1-2%*输入条件!$C$6)</f>
        <v>739.916686552736</v>
      </c>
      <c r="X127" s="61">
        <f>IF(原始巡检表!AX127=0,0,输入条件!$C$22*原始巡检表!AX127+输入条件!$C$23*原始巡检表!AT127+输入条件!$C$24*原始巡检表!AW127+输入条件!$C$25)/100*输入条件!$E$9*3.517*(1-2%*输入条件!$C$6)</f>
        <v>839.815481451255</v>
      </c>
      <c r="Y127" s="13">
        <f>输入条件!$D$9*原始巡检表!AH127</f>
        <v>211.7234</v>
      </c>
      <c r="Z127" s="13">
        <f>输入条件!$D$9*原始巡检表!AP127</f>
        <v>187.1044</v>
      </c>
      <c r="AA127" s="13">
        <f>输入条件!$D$9*原始巡检表!AX127</f>
        <v>211.7234</v>
      </c>
      <c r="AB127" s="18">
        <f>IF(原始巡检表!AH127=0,0,输入条件!$D$11*(40/50)^3/0.765)</f>
        <v>36.8104575163399</v>
      </c>
      <c r="AC127" s="18">
        <f>IF(原始巡检表!AP127=0,0,输入条件!$D$11*(40/50)^3/0.765)</f>
        <v>36.8104575163399</v>
      </c>
      <c r="AD127" s="19">
        <f>IF(原始巡检表!AX127=0,0,输入条件!$D$11*(40/50)^3/0.765)</f>
        <v>36.8104575163399</v>
      </c>
      <c r="AE127" s="22">
        <f>IF(原始巡检表!AH127=0,0,输入条件!$D$13*(40/50)^3/0.765)</f>
        <v>50.1960784313726</v>
      </c>
      <c r="AF127" s="22">
        <f>IF(原始巡检表!AP127=0,0,输入条件!$D$13*(40/50)^3/0.765)</f>
        <v>50.1960784313726</v>
      </c>
      <c r="AG127" s="22">
        <f>IF(原始巡检表!AX127=0,0,输入条件!$D$13*(40/50)^3/0.765)</f>
        <v>50.1960784313726</v>
      </c>
      <c r="AH127" s="24">
        <f>IF(原始巡检表!AH127=0,0,输入条件!$D$15*(35/50)^3/0.9)</f>
        <v>8.38444444444444</v>
      </c>
      <c r="AI127" s="24">
        <f>IF(原始巡检表!AP127=0,0,输入条件!$D$15*(35/50)^3/0.9)</f>
        <v>8.38444444444444</v>
      </c>
      <c r="AJ127" s="24">
        <f>IF(原始巡检表!AX127=0,0,输入条件!$D$15*(35/50)^3/0.9)</f>
        <v>8.38444444444444</v>
      </c>
    </row>
    <row r="128" ht="17.25" spans="3:36">
      <c r="C128">
        <v>9</v>
      </c>
      <c r="D128" s="62">
        <f>IF(原始巡检表!I128=0,0,输入条件!$C$22*原始巡检表!I128+输入条件!$C$23*原始巡检表!E128+输入条件!$C$24*原始巡检表!H128+输入条件!$C$25)/100*输入条件!$E$9*3.517*(1-2%*输入条件!$C$6)</f>
        <v>849.005608269727</v>
      </c>
      <c r="E128" s="62">
        <f>IF(原始巡检表!Q128=0,0,输入条件!$C$22*原始巡检表!Q128+输入条件!$C$23*原始巡检表!M128+输入条件!$C$24*原始巡检表!P128+输入条件!$C$25)/100*输入条件!$E$9*3.517*(1-2%*输入条件!$C$6)</f>
        <v>739.916686552736</v>
      </c>
      <c r="F128" s="61">
        <f>IF(原始巡检表!Y128=0,0,输入条件!$C$22*原始巡检表!Y128+输入条件!$C$23*原始巡检表!U128+输入条件!$C$24*原始巡检表!X128+输入条件!$C$25)/100*输入条件!$E$9*3.517*(1-2%*输入条件!$C$6)</f>
        <v>839.815481451255</v>
      </c>
      <c r="G128" s="13">
        <f>输入条件!$D$9*原始巡检表!I128</f>
        <v>211.7234</v>
      </c>
      <c r="H128" s="13">
        <f>输入条件!$D$9*原始巡检表!Q128</f>
        <v>187.1044</v>
      </c>
      <c r="I128" s="13">
        <f>输入条件!$D$9*原始巡检表!Y128</f>
        <v>211.7234</v>
      </c>
      <c r="J128" s="18">
        <f>IF(原始巡检表!I128=0,0,输入条件!$D$11*(40/50)^3/0.765)</f>
        <v>36.8104575163399</v>
      </c>
      <c r="K128" s="18">
        <f>IF(原始巡检表!Q128=0,0,输入条件!$D$11*(40/50)^3/0.765)</f>
        <v>36.8104575163399</v>
      </c>
      <c r="L128" s="19">
        <f>IF(原始巡检表!Y128=0,0,输入条件!$D$11*(40/50)^3/0.765)</f>
        <v>36.8104575163399</v>
      </c>
      <c r="M128" s="22">
        <f>IF(原始巡检表!I128=0,0,输入条件!$D$13*(40/50)^3/0.765)</f>
        <v>50.1960784313726</v>
      </c>
      <c r="N128" s="22">
        <f>IF(原始巡检表!Q128=0,0,输入条件!$D$13*(40/50)^3/0.765)</f>
        <v>50.1960784313726</v>
      </c>
      <c r="O128" s="23">
        <f>IF(原始巡检表!Y128=0,0,输入条件!$D$13*(40/50)^3/0.765)</f>
        <v>50.1960784313726</v>
      </c>
      <c r="P128" s="24">
        <f>IF(原始巡检表!I128=0,0,输入条件!$D$15*(35/50)^3/0.9)</f>
        <v>8.38444444444444</v>
      </c>
      <c r="Q128" s="24">
        <f>IF(原始巡检表!Q128=0,0,输入条件!$D$15*(35/50)^3/0.9)</f>
        <v>8.38444444444444</v>
      </c>
      <c r="R128" s="24">
        <f>IF(原始巡检表!Y128=0,0,输入条件!$D$15*(35/50)^3/0.9)</f>
        <v>8.38444444444444</v>
      </c>
      <c r="U128">
        <v>9</v>
      </c>
      <c r="V128" s="61">
        <f>IF(原始巡检表!AH128=0,0,输入条件!$C$22*原始巡检表!AH128+输入条件!$C$23*原始巡检表!AD128+输入条件!$C$24*原始巡检表!AG128+输入条件!$C$25)/100*输入条件!$E$9*3.517*(1-2%*输入条件!$C$6)</f>
        <v>849.005608269727</v>
      </c>
      <c r="W128" s="61">
        <f>IF(原始巡检表!AP128=0,0,输入条件!$C$22*原始巡检表!AP128+输入条件!$C$23*原始巡检表!AL128+输入条件!$C$24*原始巡检表!AO128+输入条件!$C$25)/100*输入条件!$E$9*3.517*(1-2%*输入条件!$C$6)</f>
        <v>739.916686552736</v>
      </c>
      <c r="X128" s="61">
        <f>IF(原始巡检表!AX128=0,0,输入条件!$C$22*原始巡检表!AX128+输入条件!$C$23*原始巡检表!AT128+输入条件!$C$24*原始巡检表!AW128+输入条件!$C$25)/100*输入条件!$E$9*3.517*(1-2%*输入条件!$C$6)</f>
        <v>839.815481451255</v>
      </c>
      <c r="Y128" s="13">
        <f>输入条件!$D$9*原始巡检表!AH128</f>
        <v>211.7234</v>
      </c>
      <c r="Z128" s="13">
        <f>输入条件!$D$9*原始巡检表!AP128</f>
        <v>187.1044</v>
      </c>
      <c r="AA128" s="13">
        <f>输入条件!$D$9*原始巡检表!AX128</f>
        <v>211.7234</v>
      </c>
      <c r="AB128" s="18">
        <f>IF(原始巡检表!AH128=0,0,输入条件!$D$11*(40/50)^3/0.765)</f>
        <v>36.8104575163399</v>
      </c>
      <c r="AC128" s="18">
        <f>IF(原始巡检表!AP128=0,0,输入条件!$D$11*(40/50)^3/0.765)</f>
        <v>36.8104575163399</v>
      </c>
      <c r="AD128" s="19">
        <f>IF(原始巡检表!AX128=0,0,输入条件!$D$11*(40/50)^3/0.765)</f>
        <v>36.8104575163399</v>
      </c>
      <c r="AE128" s="22">
        <f>IF(原始巡检表!AH128=0,0,输入条件!$D$13*(40/50)^3/0.765)</f>
        <v>50.1960784313726</v>
      </c>
      <c r="AF128" s="22">
        <f>IF(原始巡检表!AP128=0,0,输入条件!$D$13*(40/50)^3/0.765)</f>
        <v>50.1960784313726</v>
      </c>
      <c r="AG128" s="22">
        <f>IF(原始巡检表!AX128=0,0,输入条件!$D$13*(40/50)^3/0.765)</f>
        <v>50.1960784313726</v>
      </c>
      <c r="AH128" s="24">
        <f>IF(原始巡检表!AH128=0,0,输入条件!$D$15*(35/50)^3/0.9)</f>
        <v>8.38444444444444</v>
      </c>
      <c r="AI128" s="24">
        <f>IF(原始巡检表!AP128=0,0,输入条件!$D$15*(35/50)^3/0.9)</f>
        <v>8.38444444444444</v>
      </c>
      <c r="AJ128" s="24">
        <f>IF(原始巡检表!AX128=0,0,输入条件!$D$15*(35/50)^3/0.9)</f>
        <v>8.38444444444444</v>
      </c>
    </row>
    <row r="129" ht="17.25" spans="3:36">
      <c r="C129">
        <v>10</v>
      </c>
      <c r="D129" s="62">
        <f>IF(原始巡检表!I129=0,0,输入条件!$C$22*原始巡检表!I129+输入条件!$C$23*原始巡检表!E129+输入条件!$C$24*原始巡检表!H129+输入条件!$C$25)/100*输入条件!$E$9*3.517*(1-2%*输入条件!$C$6)</f>
        <v>849.005608269727</v>
      </c>
      <c r="E129" s="62">
        <f>IF(原始巡检表!Q129=0,0,输入条件!$C$22*原始巡检表!Q129+输入条件!$C$23*原始巡检表!M129+输入条件!$C$24*原始巡检表!P129+输入条件!$C$25)/100*输入条件!$E$9*3.517*(1-2%*输入条件!$C$6)</f>
        <v>739.916686552736</v>
      </c>
      <c r="F129" s="61">
        <f>IF(原始巡检表!Y129=0,0,输入条件!$C$22*原始巡检表!Y129+输入条件!$C$23*原始巡检表!U129+输入条件!$C$24*原始巡检表!X129+输入条件!$C$25)/100*输入条件!$E$9*3.517*(1-2%*输入条件!$C$6)</f>
        <v>839.815481451255</v>
      </c>
      <c r="G129" s="13">
        <f>输入条件!$D$9*原始巡检表!I129</f>
        <v>211.7234</v>
      </c>
      <c r="H129" s="13">
        <f>输入条件!$D$9*原始巡检表!Q129</f>
        <v>187.1044</v>
      </c>
      <c r="I129" s="13">
        <f>输入条件!$D$9*原始巡检表!Y129</f>
        <v>211.7234</v>
      </c>
      <c r="J129" s="18">
        <f>IF(原始巡检表!I129=0,0,输入条件!$D$11*(40/50)^3/0.765)</f>
        <v>36.8104575163399</v>
      </c>
      <c r="K129" s="18">
        <f>IF(原始巡检表!Q129=0,0,输入条件!$D$11*(40/50)^3/0.765)</f>
        <v>36.8104575163399</v>
      </c>
      <c r="L129" s="19">
        <f>IF(原始巡检表!Y129=0,0,输入条件!$D$11*(40/50)^3/0.765)</f>
        <v>36.8104575163399</v>
      </c>
      <c r="M129" s="22">
        <f>IF(原始巡检表!I129=0,0,输入条件!$D$13*(40/50)^3/0.765)</f>
        <v>50.1960784313726</v>
      </c>
      <c r="N129" s="22">
        <f>IF(原始巡检表!Q129=0,0,输入条件!$D$13*(40/50)^3/0.765)</f>
        <v>50.1960784313726</v>
      </c>
      <c r="O129" s="23">
        <f>IF(原始巡检表!Y129=0,0,输入条件!$D$13*(40/50)^3/0.765)</f>
        <v>50.1960784313726</v>
      </c>
      <c r="P129" s="24">
        <f>IF(原始巡检表!I129=0,0,输入条件!$D$15*(35/50)^3/0.9)</f>
        <v>8.38444444444444</v>
      </c>
      <c r="Q129" s="24">
        <f>IF(原始巡检表!Q129=0,0,输入条件!$D$15*(35/50)^3/0.9)</f>
        <v>8.38444444444444</v>
      </c>
      <c r="R129" s="24">
        <f>IF(原始巡检表!Y129=0,0,输入条件!$D$15*(35/50)^3/0.9)</f>
        <v>8.38444444444444</v>
      </c>
      <c r="U129">
        <v>10</v>
      </c>
      <c r="V129" s="61">
        <f>IF(原始巡检表!AH129=0,0,输入条件!$C$22*原始巡检表!AH129+输入条件!$C$23*原始巡检表!AD129+输入条件!$C$24*原始巡检表!AG129+输入条件!$C$25)/100*输入条件!$E$9*3.517*(1-2%*输入条件!$C$6)</f>
        <v>849.005608269727</v>
      </c>
      <c r="W129" s="61">
        <f>IF(原始巡检表!AP129=0,0,输入条件!$C$22*原始巡检表!AP129+输入条件!$C$23*原始巡检表!AL129+输入条件!$C$24*原始巡检表!AO129+输入条件!$C$25)/100*输入条件!$E$9*3.517*(1-2%*输入条件!$C$6)</f>
        <v>739.916686552736</v>
      </c>
      <c r="X129" s="61">
        <f>IF(原始巡检表!AX129=0,0,输入条件!$C$22*原始巡检表!AX129+输入条件!$C$23*原始巡检表!AT129+输入条件!$C$24*原始巡检表!AW129+输入条件!$C$25)/100*输入条件!$E$9*3.517*(1-2%*输入条件!$C$6)</f>
        <v>839.815481451255</v>
      </c>
      <c r="Y129" s="13">
        <f>输入条件!$D$9*原始巡检表!AH129</f>
        <v>211.7234</v>
      </c>
      <c r="Z129" s="13">
        <f>输入条件!$D$9*原始巡检表!AP129</f>
        <v>187.1044</v>
      </c>
      <c r="AA129" s="13">
        <f>输入条件!$D$9*原始巡检表!AX129</f>
        <v>211.7234</v>
      </c>
      <c r="AB129" s="18">
        <f>IF(原始巡检表!AH129=0,0,输入条件!$D$11*(40/50)^3/0.765)</f>
        <v>36.8104575163399</v>
      </c>
      <c r="AC129" s="18">
        <f>IF(原始巡检表!AP129=0,0,输入条件!$D$11*(40/50)^3/0.765)</f>
        <v>36.8104575163399</v>
      </c>
      <c r="AD129" s="19">
        <f>IF(原始巡检表!AX129=0,0,输入条件!$D$11*(40/50)^3/0.765)</f>
        <v>36.8104575163399</v>
      </c>
      <c r="AE129" s="22">
        <f>IF(原始巡检表!AH129=0,0,输入条件!$D$13*(40/50)^3/0.765)</f>
        <v>50.1960784313726</v>
      </c>
      <c r="AF129" s="22">
        <f>IF(原始巡检表!AP129=0,0,输入条件!$D$13*(40/50)^3/0.765)</f>
        <v>50.1960784313726</v>
      </c>
      <c r="AG129" s="22">
        <f>IF(原始巡检表!AX129=0,0,输入条件!$D$13*(40/50)^3/0.765)</f>
        <v>50.1960784313726</v>
      </c>
      <c r="AH129" s="24">
        <f>IF(原始巡检表!AH129=0,0,输入条件!$D$15*(35/50)^3/0.9)</f>
        <v>8.38444444444444</v>
      </c>
      <c r="AI129" s="24">
        <f>IF(原始巡检表!AP129=0,0,输入条件!$D$15*(35/50)^3/0.9)</f>
        <v>8.38444444444444</v>
      </c>
      <c r="AJ129" s="24">
        <f>IF(原始巡检表!AX129=0,0,输入条件!$D$15*(35/50)^3/0.9)</f>
        <v>8.38444444444444</v>
      </c>
    </row>
    <row r="130" ht="17.25" spans="3:36">
      <c r="C130">
        <v>11</v>
      </c>
      <c r="D130" s="62">
        <f>IF(原始巡检表!I130=0,0,输入条件!$C$22*原始巡检表!I130+输入条件!$C$23*原始巡检表!E130+输入条件!$C$24*原始巡检表!H130+输入条件!$C$25)/100*输入条件!$E$9*3.517*(1-2%*输入条件!$C$6)</f>
        <v>783.794059221777</v>
      </c>
      <c r="E130" s="62">
        <f>IF(原始巡检表!Q130=0,0,输入条件!$C$22*原始巡检表!Q130+输入条件!$C$23*原始巡检表!M130+输入条件!$C$24*原始巡检表!P130+输入条件!$C$25)/100*输入条件!$E$9*3.517*(1-2%*输入条件!$C$6)</f>
        <v>945.558433469377</v>
      </c>
      <c r="F130" s="61">
        <f>IF(原始巡检表!Y130=0,0,输入条件!$C$22*原始巡检表!Y130+输入条件!$C$23*原始巡检表!U130+输入条件!$C$24*原始巡检表!X130+输入条件!$C$25)/100*输入条件!$E$9*3.517*(1-2%*输入条件!$C$6)</f>
        <v>621.33542963201</v>
      </c>
      <c r="G130" s="13">
        <f>输入条件!$D$9*原始巡检表!I130</f>
        <v>196.952</v>
      </c>
      <c r="H130" s="13">
        <f>输入条件!$D$9*原始巡检表!Q130</f>
        <v>236.3424</v>
      </c>
      <c r="I130" s="13">
        <f>输入条件!$D$9*原始巡检表!Y130</f>
        <v>157.5616</v>
      </c>
      <c r="J130" s="18">
        <f>IF(原始巡检表!I130=0,0,输入条件!$D$11*(40/50)^3/0.765)</f>
        <v>36.8104575163399</v>
      </c>
      <c r="K130" s="18">
        <f>IF(原始巡检表!Q130=0,0,输入条件!$D$11*(40/50)^3/0.765)</f>
        <v>36.8104575163399</v>
      </c>
      <c r="L130" s="19">
        <f>IF(原始巡检表!Y130=0,0,输入条件!$D$11*(40/50)^3/0.765)</f>
        <v>36.8104575163399</v>
      </c>
      <c r="M130" s="22">
        <f>IF(原始巡检表!I130=0,0,输入条件!$D$13*(40/50)^3/0.765)</f>
        <v>50.1960784313726</v>
      </c>
      <c r="N130" s="22">
        <f>IF(原始巡检表!Q130=0,0,输入条件!$D$13*(40/50)^3/0.765)</f>
        <v>50.1960784313726</v>
      </c>
      <c r="O130" s="23">
        <f>IF(原始巡检表!Y130=0,0,输入条件!$D$13*(40/50)^3/0.765)</f>
        <v>50.1960784313726</v>
      </c>
      <c r="P130" s="24">
        <f>IF(原始巡检表!I130=0,0,输入条件!$D$15*(35/50)^3/0.9)</f>
        <v>8.38444444444444</v>
      </c>
      <c r="Q130" s="24">
        <f>IF(原始巡检表!Q130=0,0,输入条件!$D$15*(35/50)^3/0.9)</f>
        <v>8.38444444444444</v>
      </c>
      <c r="R130" s="24">
        <f>IF(原始巡检表!Y130=0,0,输入条件!$D$15*(35/50)^3/0.9)</f>
        <v>8.38444444444444</v>
      </c>
      <c r="U130">
        <v>11</v>
      </c>
      <c r="V130" s="61">
        <f>IF(原始巡检表!AH130=0,0,输入条件!$C$22*原始巡检表!AH130+输入条件!$C$23*原始巡检表!AD130+输入条件!$C$24*原始巡检表!AG130+输入条件!$C$25)/100*输入条件!$E$9*3.517*(1-2%*输入条件!$C$6)</f>
        <v>783.794059221777</v>
      </c>
      <c r="W130" s="61">
        <f>IF(原始巡检表!AP130=0,0,输入条件!$C$22*原始巡检表!AP130+输入条件!$C$23*原始巡检表!AL130+输入条件!$C$24*原始巡检表!AO130+输入条件!$C$25)/100*输入条件!$E$9*3.517*(1-2%*输入条件!$C$6)</f>
        <v>945.558433469377</v>
      </c>
      <c r="X130" s="61">
        <f>IF(原始巡检表!AX130=0,0,输入条件!$C$22*原始巡检表!AX130+输入条件!$C$23*原始巡检表!AT130+输入条件!$C$24*原始巡检表!AW130+输入条件!$C$25)/100*输入条件!$E$9*3.517*(1-2%*输入条件!$C$6)</f>
        <v>621.33542963201</v>
      </c>
      <c r="Y130" s="13">
        <f>输入条件!$D$9*原始巡检表!AH130</f>
        <v>196.952</v>
      </c>
      <c r="Z130" s="13">
        <f>输入条件!$D$9*原始巡检表!AP130</f>
        <v>236.3424</v>
      </c>
      <c r="AA130" s="13">
        <f>输入条件!$D$9*原始巡检表!AX130</f>
        <v>157.5616</v>
      </c>
      <c r="AB130" s="18">
        <f>IF(原始巡检表!AH130=0,0,输入条件!$D$11*(40/50)^3/0.765)</f>
        <v>36.8104575163399</v>
      </c>
      <c r="AC130" s="18">
        <f>IF(原始巡检表!AP130=0,0,输入条件!$D$11*(40/50)^3/0.765)</f>
        <v>36.8104575163399</v>
      </c>
      <c r="AD130" s="19">
        <f>IF(原始巡检表!AX130=0,0,输入条件!$D$11*(40/50)^3/0.765)</f>
        <v>36.8104575163399</v>
      </c>
      <c r="AE130" s="22">
        <f>IF(原始巡检表!AH130=0,0,输入条件!$D$13*(40/50)^3/0.765)</f>
        <v>50.1960784313726</v>
      </c>
      <c r="AF130" s="22">
        <f>IF(原始巡检表!AP130=0,0,输入条件!$D$13*(40/50)^3/0.765)</f>
        <v>50.1960784313726</v>
      </c>
      <c r="AG130" s="22">
        <f>IF(原始巡检表!AX130=0,0,输入条件!$D$13*(40/50)^3/0.765)</f>
        <v>50.1960784313726</v>
      </c>
      <c r="AH130" s="24">
        <f>IF(原始巡检表!AH130=0,0,输入条件!$D$15*(35/50)^3/0.9)</f>
        <v>8.38444444444444</v>
      </c>
      <c r="AI130" s="24">
        <f>IF(原始巡检表!AP130=0,0,输入条件!$D$15*(35/50)^3/0.9)</f>
        <v>8.38444444444444</v>
      </c>
      <c r="AJ130" s="24">
        <f>IF(原始巡检表!AX130=0,0,输入条件!$D$15*(35/50)^3/0.9)</f>
        <v>8.38444444444444</v>
      </c>
    </row>
    <row r="131" ht="17.25" spans="3:36">
      <c r="C131">
        <v>12</v>
      </c>
      <c r="D131" s="62">
        <f>IF(原始巡检表!I131=0,0,输入条件!$C$22*原始巡检表!I131+输入条件!$C$23*原始巡检表!E131+输入条件!$C$24*原始巡检表!H131+输入条件!$C$25)/100*输入条件!$E$9*3.517*(1-2%*输入条件!$C$6)</f>
        <v>783.794059221777</v>
      </c>
      <c r="E131" s="62">
        <f>IF(原始巡检表!Q131=0,0,输入条件!$C$22*原始巡检表!Q131+输入条件!$C$23*原始巡检表!M131+输入条件!$C$24*原始巡检表!P131+输入条件!$C$25)/100*输入条件!$E$9*3.517*(1-2%*输入条件!$C$6)</f>
        <v>945.558433469377</v>
      </c>
      <c r="F131" s="61">
        <f>IF(原始巡检表!Y131=0,0,输入条件!$C$22*原始巡检表!Y131+输入条件!$C$23*原始巡检表!U131+输入条件!$C$24*原始巡检表!X131+输入条件!$C$25)/100*输入条件!$E$9*3.517*(1-2%*输入条件!$C$6)</f>
        <v>621.33542963201</v>
      </c>
      <c r="G131" s="13">
        <f>输入条件!$D$9*原始巡检表!I131</f>
        <v>196.952</v>
      </c>
      <c r="H131" s="13">
        <f>输入条件!$D$9*原始巡检表!Q131</f>
        <v>236.3424</v>
      </c>
      <c r="I131" s="13">
        <f>输入条件!$D$9*原始巡检表!Y131</f>
        <v>157.5616</v>
      </c>
      <c r="J131" s="18">
        <f>IF(原始巡检表!I131=0,0,输入条件!$D$11*(40/50)^3/0.765)</f>
        <v>36.8104575163399</v>
      </c>
      <c r="K131" s="18">
        <f>IF(原始巡检表!Q131=0,0,输入条件!$D$11*(40/50)^3/0.765)</f>
        <v>36.8104575163399</v>
      </c>
      <c r="L131" s="19">
        <f>IF(原始巡检表!Y131=0,0,输入条件!$D$11*(40/50)^3/0.765)</f>
        <v>36.8104575163399</v>
      </c>
      <c r="M131" s="22">
        <f>IF(原始巡检表!I131=0,0,输入条件!$D$13*(40/50)^3/0.765)</f>
        <v>50.1960784313726</v>
      </c>
      <c r="N131" s="22">
        <f>IF(原始巡检表!Q131=0,0,输入条件!$D$13*(40/50)^3/0.765)</f>
        <v>50.1960784313726</v>
      </c>
      <c r="O131" s="23">
        <f>IF(原始巡检表!Y131=0,0,输入条件!$D$13*(40/50)^3/0.765)</f>
        <v>50.1960784313726</v>
      </c>
      <c r="P131" s="24">
        <f>IF(原始巡检表!I131=0,0,输入条件!$D$15*(35/50)^3/0.9)</f>
        <v>8.38444444444444</v>
      </c>
      <c r="Q131" s="24">
        <f>IF(原始巡检表!Q131=0,0,输入条件!$D$15*(35/50)^3/0.9)</f>
        <v>8.38444444444444</v>
      </c>
      <c r="R131" s="24">
        <f>IF(原始巡检表!Y131=0,0,输入条件!$D$15*(35/50)^3/0.9)</f>
        <v>8.38444444444444</v>
      </c>
      <c r="U131">
        <v>12</v>
      </c>
      <c r="V131" s="61">
        <f>IF(原始巡检表!AH131=0,0,输入条件!$C$22*原始巡检表!AH131+输入条件!$C$23*原始巡检表!AD131+输入条件!$C$24*原始巡检表!AG131+输入条件!$C$25)/100*输入条件!$E$9*3.517*(1-2%*输入条件!$C$6)</f>
        <v>783.794059221777</v>
      </c>
      <c r="W131" s="61">
        <f>IF(原始巡检表!AP131=0,0,输入条件!$C$22*原始巡检表!AP131+输入条件!$C$23*原始巡检表!AL131+输入条件!$C$24*原始巡检表!AO131+输入条件!$C$25)/100*输入条件!$E$9*3.517*(1-2%*输入条件!$C$6)</f>
        <v>945.558433469377</v>
      </c>
      <c r="X131" s="61">
        <f>IF(原始巡检表!AX131=0,0,输入条件!$C$22*原始巡检表!AX131+输入条件!$C$23*原始巡检表!AT131+输入条件!$C$24*原始巡检表!AW131+输入条件!$C$25)/100*输入条件!$E$9*3.517*(1-2%*输入条件!$C$6)</f>
        <v>621.33542963201</v>
      </c>
      <c r="Y131" s="13">
        <f>输入条件!$D$9*原始巡检表!AH131</f>
        <v>196.952</v>
      </c>
      <c r="Z131" s="13">
        <f>输入条件!$D$9*原始巡检表!AP131</f>
        <v>236.3424</v>
      </c>
      <c r="AA131" s="13">
        <f>输入条件!$D$9*原始巡检表!AX131</f>
        <v>157.5616</v>
      </c>
      <c r="AB131" s="18">
        <f>IF(原始巡检表!AH131=0,0,输入条件!$D$11*(40/50)^3/0.765)</f>
        <v>36.8104575163399</v>
      </c>
      <c r="AC131" s="18">
        <f>IF(原始巡检表!AP131=0,0,输入条件!$D$11*(40/50)^3/0.765)</f>
        <v>36.8104575163399</v>
      </c>
      <c r="AD131" s="19">
        <f>IF(原始巡检表!AX131=0,0,输入条件!$D$11*(40/50)^3/0.765)</f>
        <v>36.8104575163399</v>
      </c>
      <c r="AE131" s="22">
        <f>IF(原始巡检表!AH131=0,0,输入条件!$D$13*(40/50)^3/0.765)</f>
        <v>50.1960784313726</v>
      </c>
      <c r="AF131" s="22">
        <f>IF(原始巡检表!AP131=0,0,输入条件!$D$13*(40/50)^3/0.765)</f>
        <v>50.1960784313726</v>
      </c>
      <c r="AG131" s="22">
        <f>IF(原始巡检表!AX131=0,0,输入条件!$D$13*(40/50)^3/0.765)</f>
        <v>50.1960784313726</v>
      </c>
      <c r="AH131" s="24">
        <f>IF(原始巡检表!AH131=0,0,输入条件!$D$15*(35/50)^3/0.9)</f>
        <v>8.38444444444444</v>
      </c>
      <c r="AI131" s="24">
        <f>IF(原始巡检表!AP131=0,0,输入条件!$D$15*(35/50)^3/0.9)</f>
        <v>8.38444444444444</v>
      </c>
      <c r="AJ131" s="24">
        <f>IF(原始巡检表!AX131=0,0,输入条件!$D$15*(35/50)^3/0.9)</f>
        <v>8.38444444444444</v>
      </c>
    </row>
    <row r="132" ht="17.25" spans="3:36">
      <c r="C132">
        <v>13</v>
      </c>
      <c r="D132" s="62">
        <f>IF(原始巡检表!I132=0,0,输入条件!$C$22*原始巡检表!I132+输入条件!$C$23*原始巡检表!E132+输入条件!$C$24*原始巡检表!H132+输入条件!$C$25)/100*输入条件!$E$9*3.517*(1-2%*输入条件!$C$6)</f>
        <v>783.794059221777</v>
      </c>
      <c r="E132" s="62">
        <f>IF(原始巡检表!Q132=0,0,输入条件!$C$22*原始巡检表!Q132+输入条件!$C$23*原始巡检表!M132+输入条件!$C$24*原始巡检表!P132+输入条件!$C$25)/100*输入条件!$E$9*3.517*(1-2%*输入条件!$C$6)</f>
        <v>945.558433469377</v>
      </c>
      <c r="F132" s="61">
        <f>IF(原始巡检表!Y132=0,0,输入条件!$C$22*原始巡检表!Y132+输入条件!$C$23*原始巡检表!U132+输入条件!$C$24*原始巡检表!X132+输入条件!$C$25)/100*输入条件!$E$9*3.517*(1-2%*输入条件!$C$6)</f>
        <v>621.33542963201</v>
      </c>
      <c r="G132" s="13">
        <f>输入条件!$D$9*原始巡检表!I132</f>
        <v>196.952</v>
      </c>
      <c r="H132" s="13">
        <f>输入条件!$D$9*原始巡检表!Q132</f>
        <v>236.3424</v>
      </c>
      <c r="I132" s="13">
        <f>输入条件!$D$9*原始巡检表!Y132</f>
        <v>157.5616</v>
      </c>
      <c r="J132" s="18">
        <f>IF(原始巡检表!I132=0,0,输入条件!$D$11*(40/50)^3/0.765)</f>
        <v>36.8104575163399</v>
      </c>
      <c r="K132" s="18">
        <f>IF(原始巡检表!Q132=0,0,输入条件!$D$11*(40/50)^3/0.765)</f>
        <v>36.8104575163399</v>
      </c>
      <c r="L132" s="19">
        <f>IF(原始巡检表!Y132=0,0,输入条件!$D$11*(40/50)^3/0.765)</f>
        <v>36.8104575163399</v>
      </c>
      <c r="M132" s="22">
        <f>IF(原始巡检表!I132=0,0,输入条件!$D$13*(40/50)^3/0.765)</f>
        <v>50.1960784313726</v>
      </c>
      <c r="N132" s="22">
        <f>IF(原始巡检表!Q132=0,0,输入条件!$D$13*(40/50)^3/0.765)</f>
        <v>50.1960784313726</v>
      </c>
      <c r="O132" s="23">
        <f>IF(原始巡检表!Y132=0,0,输入条件!$D$13*(40/50)^3/0.765)</f>
        <v>50.1960784313726</v>
      </c>
      <c r="P132" s="24">
        <f>IF(原始巡检表!I132=0,0,输入条件!$D$15*(35/50)^3/0.9)</f>
        <v>8.38444444444444</v>
      </c>
      <c r="Q132" s="24">
        <f>IF(原始巡检表!Q132=0,0,输入条件!$D$15*(35/50)^3/0.9)</f>
        <v>8.38444444444444</v>
      </c>
      <c r="R132" s="24">
        <f>IF(原始巡检表!Y132=0,0,输入条件!$D$15*(35/50)^3/0.9)</f>
        <v>8.38444444444444</v>
      </c>
      <c r="U132">
        <v>13</v>
      </c>
      <c r="V132" s="61">
        <f>IF(原始巡检表!AH132=0,0,输入条件!$C$22*原始巡检表!AH132+输入条件!$C$23*原始巡检表!AD132+输入条件!$C$24*原始巡检表!AG132+输入条件!$C$25)/100*输入条件!$E$9*3.517*(1-2%*输入条件!$C$6)</f>
        <v>783.794059221777</v>
      </c>
      <c r="W132" s="61">
        <f>IF(原始巡检表!AP132=0,0,输入条件!$C$22*原始巡检表!AP132+输入条件!$C$23*原始巡检表!AL132+输入条件!$C$24*原始巡检表!AO132+输入条件!$C$25)/100*输入条件!$E$9*3.517*(1-2%*输入条件!$C$6)</f>
        <v>945.558433469377</v>
      </c>
      <c r="X132" s="61">
        <f>IF(原始巡检表!AX132=0,0,输入条件!$C$22*原始巡检表!AX132+输入条件!$C$23*原始巡检表!AT132+输入条件!$C$24*原始巡检表!AW132+输入条件!$C$25)/100*输入条件!$E$9*3.517*(1-2%*输入条件!$C$6)</f>
        <v>621.33542963201</v>
      </c>
      <c r="Y132" s="13">
        <f>输入条件!$D$9*原始巡检表!AH132</f>
        <v>196.952</v>
      </c>
      <c r="Z132" s="13">
        <f>输入条件!$D$9*原始巡检表!AP132</f>
        <v>236.3424</v>
      </c>
      <c r="AA132" s="13">
        <f>输入条件!$D$9*原始巡检表!AX132</f>
        <v>157.5616</v>
      </c>
      <c r="AB132" s="18">
        <f>IF(原始巡检表!AH132=0,0,输入条件!$D$11*(40/50)^3/0.765)</f>
        <v>36.8104575163399</v>
      </c>
      <c r="AC132" s="18">
        <f>IF(原始巡检表!AP132=0,0,输入条件!$D$11*(40/50)^3/0.765)</f>
        <v>36.8104575163399</v>
      </c>
      <c r="AD132" s="19">
        <f>IF(原始巡检表!AX132=0,0,输入条件!$D$11*(40/50)^3/0.765)</f>
        <v>36.8104575163399</v>
      </c>
      <c r="AE132" s="22">
        <f>IF(原始巡检表!AH132=0,0,输入条件!$D$13*(40/50)^3/0.765)</f>
        <v>50.1960784313726</v>
      </c>
      <c r="AF132" s="22">
        <f>IF(原始巡检表!AP132=0,0,输入条件!$D$13*(40/50)^3/0.765)</f>
        <v>50.1960784313726</v>
      </c>
      <c r="AG132" s="22">
        <f>IF(原始巡检表!AX132=0,0,输入条件!$D$13*(40/50)^3/0.765)</f>
        <v>50.1960784313726</v>
      </c>
      <c r="AH132" s="24">
        <f>IF(原始巡检表!AH132=0,0,输入条件!$D$15*(35/50)^3/0.9)</f>
        <v>8.38444444444444</v>
      </c>
      <c r="AI132" s="24">
        <f>IF(原始巡检表!AP132=0,0,输入条件!$D$15*(35/50)^3/0.9)</f>
        <v>8.38444444444444</v>
      </c>
      <c r="AJ132" s="24">
        <f>IF(原始巡检表!AX132=0,0,输入条件!$D$15*(35/50)^3/0.9)</f>
        <v>8.38444444444444</v>
      </c>
    </row>
    <row r="133" ht="17.25" spans="3:36">
      <c r="C133">
        <v>14</v>
      </c>
      <c r="D133" s="62">
        <f>IF(原始巡检表!I133=0,0,输入条件!$C$22*原始巡检表!I133+输入条件!$C$23*原始巡检表!E133+输入条件!$C$24*原始巡检表!H133+输入条件!$C$25)/100*输入条件!$E$9*3.517*(1-2%*输入条件!$C$6)</f>
        <v>783.794059221777</v>
      </c>
      <c r="E133" s="62">
        <f>IF(原始巡检表!Q133=0,0,输入条件!$C$22*原始巡检表!Q133+输入条件!$C$23*原始巡检表!M133+输入条件!$C$24*原始巡检表!P133+输入条件!$C$25)/100*输入条件!$E$9*3.517*(1-2%*输入条件!$C$6)</f>
        <v>945.558433469377</v>
      </c>
      <c r="F133" s="61">
        <f>IF(原始巡检表!Y133=0,0,输入条件!$C$22*原始巡检表!Y133+输入条件!$C$23*原始巡检表!U133+输入条件!$C$24*原始巡检表!X133+输入条件!$C$25)/100*输入条件!$E$9*3.517*(1-2%*输入条件!$C$6)</f>
        <v>621.33542963201</v>
      </c>
      <c r="G133" s="13">
        <f>输入条件!$D$9*原始巡检表!I133</f>
        <v>196.952</v>
      </c>
      <c r="H133" s="13">
        <f>输入条件!$D$9*原始巡检表!Q133</f>
        <v>236.3424</v>
      </c>
      <c r="I133" s="13">
        <f>输入条件!$D$9*原始巡检表!Y133</f>
        <v>157.5616</v>
      </c>
      <c r="J133" s="18">
        <f>IF(原始巡检表!I133=0,0,输入条件!$D$11*(40/50)^3/0.765)</f>
        <v>36.8104575163399</v>
      </c>
      <c r="K133" s="18">
        <f>IF(原始巡检表!Q133=0,0,输入条件!$D$11*(40/50)^3/0.765)</f>
        <v>36.8104575163399</v>
      </c>
      <c r="L133" s="19">
        <f>IF(原始巡检表!Y133=0,0,输入条件!$D$11*(40/50)^3/0.765)</f>
        <v>36.8104575163399</v>
      </c>
      <c r="M133" s="22">
        <f>IF(原始巡检表!I133=0,0,输入条件!$D$13*(40/50)^3/0.765)</f>
        <v>50.1960784313726</v>
      </c>
      <c r="N133" s="22">
        <f>IF(原始巡检表!Q133=0,0,输入条件!$D$13*(40/50)^3/0.765)</f>
        <v>50.1960784313726</v>
      </c>
      <c r="O133" s="23">
        <f>IF(原始巡检表!Y133=0,0,输入条件!$D$13*(40/50)^3/0.765)</f>
        <v>50.1960784313726</v>
      </c>
      <c r="P133" s="24">
        <f>IF(原始巡检表!I133=0,0,输入条件!$D$15*(35/50)^3/0.9)</f>
        <v>8.38444444444444</v>
      </c>
      <c r="Q133" s="24">
        <f>IF(原始巡检表!Q133=0,0,输入条件!$D$15*(35/50)^3/0.9)</f>
        <v>8.38444444444444</v>
      </c>
      <c r="R133" s="24">
        <f>IF(原始巡检表!Y133=0,0,输入条件!$D$15*(35/50)^3/0.9)</f>
        <v>8.38444444444444</v>
      </c>
      <c r="U133">
        <v>14</v>
      </c>
      <c r="V133" s="61">
        <f>IF(原始巡检表!AH133=0,0,输入条件!$C$22*原始巡检表!AH133+输入条件!$C$23*原始巡检表!AD133+输入条件!$C$24*原始巡检表!AG133+输入条件!$C$25)/100*输入条件!$E$9*3.517*(1-2%*输入条件!$C$6)</f>
        <v>783.794059221777</v>
      </c>
      <c r="W133" s="61">
        <f>IF(原始巡检表!AP133=0,0,输入条件!$C$22*原始巡检表!AP133+输入条件!$C$23*原始巡检表!AL133+输入条件!$C$24*原始巡检表!AO133+输入条件!$C$25)/100*输入条件!$E$9*3.517*(1-2%*输入条件!$C$6)</f>
        <v>945.558433469377</v>
      </c>
      <c r="X133" s="61">
        <f>IF(原始巡检表!AX133=0,0,输入条件!$C$22*原始巡检表!AX133+输入条件!$C$23*原始巡检表!AT133+输入条件!$C$24*原始巡检表!AW133+输入条件!$C$25)/100*输入条件!$E$9*3.517*(1-2%*输入条件!$C$6)</f>
        <v>621.33542963201</v>
      </c>
      <c r="Y133" s="13">
        <f>输入条件!$D$9*原始巡检表!AH133</f>
        <v>196.952</v>
      </c>
      <c r="Z133" s="13">
        <f>输入条件!$D$9*原始巡检表!AP133</f>
        <v>236.3424</v>
      </c>
      <c r="AA133" s="13">
        <f>输入条件!$D$9*原始巡检表!AX133</f>
        <v>157.5616</v>
      </c>
      <c r="AB133" s="18">
        <f>IF(原始巡检表!AH133=0,0,输入条件!$D$11*(40/50)^3/0.765)</f>
        <v>36.8104575163399</v>
      </c>
      <c r="AC133" s="18">
        <f>IF(原始巡检表!AP133=0,0,输入条件!$D$11*(40/50)^3/0.765)</f>
        <v>36.8104575163399</v>
      </c>
      <c r="AD133" s="19">
        <f>IF(原始巡检表!AX133=0,0,输入条件!$D$11*(40/50)^3/0.765)</f>
        <v>36.8104575163399</v>
      </c>
      <c r="AE133" s="22">
        <f>IF(原始巡检表!AH133=0,0,输入条件!$D$13*(40/50)^3/0.765)</f>
        <v>50.1960784313726</v>
      </c>
      <c r="AF133" s="22">
        <f>IF(原始巡检表!AP133=0,0,输入条件!$D$13*(40/50)^3/0.765)</f>
        <v>50.1960784313726</v>
      </c>
      <c r="AG133" s="22">
        <f>IF(原始巡检表!AX133=0,0,输入条件!$D$13*(40/50)^3/0.765)</f>
        <v>50.1960784313726</v>
      </c>
      <c r="AH133" s="24">
        <f>IF(原始巡检表!AH133=0,0,输入条件!$D$15*(35/50)^3/0.9)</f>
        <v>8.38444444444444</v>
      </c>
      <c r="AI133" s="24">
        <f>IF(原始巡检表!AP133=0,0,输入条件!$D$15*(35/50)^3/0.9)</f>
        <v>8.38444444444444</v>
      </c>
      <c r="AJ133" s="24">
        <f>IF(原始巡检表!AX133=0,0,输入条件!$D$15*(35/50)^3/0.9)</f>
        <v>8.38444444444444</v>
      </c>
    </row>
    <row r="134" ht="17.25" spans="3:36">
      <c r="C134">
        <v>15</v>
      </c>
      <c r="D134" s="62">
        <f>IF(原始巡检表!I134=0,0,输入条件!$C$22*原始巡检表!I134+输入条件!$C$23*原始巡检表!E134+输入条件!$C$24*原始巡检表!H134+输入条件!$C$25)/100*输入条件!$E$9*3.517*(1-2%*输入条件!$C$6)</f>
        <v>783.794059221777</v>
      </c>
      <c r="E134" s="62">
        <f>IF(原始巡检表!Q134=0,0,输入条件!$C$22*原始巡检表!Q134+输入条件!$C$23*原始巡检表!M134+输入条件!$C$24*原始巡检表!P134+输入条件!$C$25)/100*输入条件!$E$9*3.517*(1-2%*输入条件!$C$6)</f>
        <v>945.558433469377</v>
      </c>
      <c r="F134" s="61">
        <f>IF(原始巡检表!Y134=0,0,输入条件!$C$22*原始巡检表!Y134+输入条件!$C$23*原始巡检表!U134+输入条件!$C$24*原始巡检表!X134+输入条件!$C$25)/100*输入条件!$E$9*3.517*(1-2%*输入条件!$C$6)</f>
        <v>621.33542963201</v>
      </c>
      <c r="G134" s="13">
        <f>输入条件!$D$9*原始巡检表!I134</f>
        <v>196.952</v>
      </c>
      <c r="H134" s="13">
        <f>输入条件!$D$9*原始巡检表!Q134</f>
        <v>236.3424</v>
      </c>
      <c r="I134" s="13">
        <f>输入条件!$D$9*原始巡检表!Y134</f>
        <v>157.5616</v>
      </c>
      <c r="J134" s="18">
        <f>IF(原始巡检表!I134=0,0,输入条件!$D$11*(40/50)^3/0.765)</f>
        <v>36.8104575163399</v>
      </c>
      <c r="K134" s="18">
        <f>IF(原始巡检表!Q134=0,0,输入条件!$D$11*(40/50)^3/0.765)</f>
        <v>36.8104575163399</v>
      </c>
      <c r="L134" s="19">
        <f>IF(原始巡检表!Y134=0,0,输入条件!$D$11*(40/50)^3/0.765)</f>
        <v>36.8104575163399</v>
      </c>
      <c r="M134" s="22">
        <f>IF(原始巡检表!I134=0,0,输入条件!$D$13*(40/50)^3/0.765)</f>
        <v>50.1960784313726</v>
      </c>
      <c r="N134" s="22">
        <f>IF(原始巡检表!Q134=0,0,输入条件!$D$13*(40/50)^3/0.765)</f>
        <v>50.1960784313726</v>
      </c>
      <c r="O134" s="23">
        <f>IF(原始巡检表!Y134=0,0,输入条件!$D$13*(40/50)^3/0.765)</f>
        <v>50.1960784313726</v>
      </c>
      <c r="P134" s="24">
        <f>IF(原始巡检表!I134=0,0,输入条件!$D$15*(35/50)^3/0.9)</f>
        <v>8.38444444444444</v>
      </c>
      <c r="Q134" s="24">
        <f>IF(原始巡检表!Q134=0,0,输入条件!$D$15*(35/50)^3/0.9)</f>
        <v>8.38444444444444</v>
      </c>
      <c r="R134" s="24">
        <f>IF(原始巡检表!Y134=0,0,输入条件!$D$15*(35/50)^3/0.9)</f>
        <v>8.38444444444444</v>
      </c>
      <c r="U134">
        <v>15</v>
      </c>
      <c r="V134" s="61">
        <f>IF(原始巡检表!AH134=0,0,输入条件!$C$22*原始巡检表!AH134+输入条件!$C$23*原始巡检表!AD134+输入条件!$C$24*原始巡检表!AG134+输入条件!$C$25)/100*输入条件!$E$9*3.517*(1-2%*输入条件!$C$6)</f>
        <v>783.794059221777</v>
      </c>
      <c r="W134" s="61">
        <f>IF(原始巡检表!AP134=0,0,输入条件!$C$22*原始巡检表!AP134+输入条件!$C$23*原始巡检表!AL134+输入条件!$C$24*原始巡检表!AO134+输入条件!$C$25)/100*输入条件!$E$9*3.517*(1-2%*输入条件!$C$6)</f>
        <v>945.558433469377</v>
      </c>
      <c r="X134" s="61">
        <f>IF(原始巡检表!AX134=0,0,输入条件!$C$22*原始巡检表!AX134+输入条件!$C$23*原始巡检表!AT134+输入条件!$C$24*原始巡检表!AW134+输入条件!$C$25)/100*输入条件!$E$9*3.517*(1-2%*输入条件!$C$6)</f>
        <v>621.33542963201</v>
      </c>
      <c r="Y134" s="13">
        <f>输入条件!$D$9*原始巡检表!AH134</f>
        <v>196.952</v>
      </c>
      <c r="Z134" s="13">
        <f>输入条件!$D$9*原始巡检表!AP134</f>
        <v>236.3424</v>
      </c>
      <c r="AA134" s="13">
        <f>输入条件!$D$9*原始巡检表!AX134</f>
        <v>157.5616</v>
      </c>
      <c r="AB134" s="18">
        <f>IF(原始巡检表!AH134=0,0,输入条件!$D$11*(40/50)^3/0.765)</f>
        <v>36.8104575163399</v>
      </c>
      <c r="AC134" s="18">
        <f>IF(原始巡检表!AP134=0,0,输入条件!$D$11*(40/50)^3/0.765)</f>
        <v>36.8104575163399</v>
      </c>
      <c r="AD134" s="19">
        <f>IF(原始巡检表!AX134=0,0,输入条件!$D$11*(40/50)^3/0.765)</f>
        <v>36.8104575163399</v>
      </c>
      <c r="AE134" s="22">
        <f>IF(原始巡检表!AH134=0,0,输入条件!$D$13*(40/50)^3/0.765)</f>
        <v>50.1960784313726</v>
      </c>
      <c r="AF134" s="22">
        <f>IF(原始巡检表!AP134=0,0,输入条件!$D$13*(40/50)^3/0.765)</f>
        <v>50.1960784313726</v>
      </c>
      <c r="AG134" s="22">
        <f>IF(原始巡检表!AX134=0,0,输入条件!$D$13*(40/50)^3/0.765)</f>
        <v>50.1960784313726</v>
      </c>
      <c r="AH134" s="24">
        <f>IF(原始巡检表!AH134=0,0,输入条件!$D$15*(35/50)^3/0.9)</f>
        <v>8.38444444444444</v>
      </c>
      <c r="AI134" s="24">
        <f>IF(原始巡检表!AP134=0,0,输入条件!$D$15*(35/50)^3/0.9)</f>
        <v>8.38444444444444</v>
      </c>
      <c r="AJ134" s="24">
        <f>IF(原始巡检表!AX134=0,0,输入条件!$D$15*(35/50)^3/0.9)</f>
        <v>8.38444444444444</v>
      </c>
    </row>
    <row r="135" ht="17.25" spans="3:36">
      <c r="C135">
        <v>16</v>
      </c>
      <c r="D135" s="62">
        <f>IF(原始巡检表!I135=0,0,输入条件!$C$22*原始巡检表!I135+输入条件!$C$23*原始巡检表!E135+输入条件!$C$24*原始巡检表!H135+输入条件!$C$25)/100*输入条件!$E$9*3.517*(1-2%*输入条件!$C$6)</f>
        <v>783.794059221777</v>
      </c>
      <c r="E135" s="62">
        <f>IF(原始巡检表!Q135=0,0,输入条件!$C$22*原始巡检表!Q135+输入条件!$C$23*原始巡检表!M135+输入条件!$C$24*原始巡检表!P135+输入条件!$C$25)/100*输入条件!$E$9*3.517*(1-2%*输入条件!$C$6)</f>
        <v>945.558433469377</v>
      </c>
      <c r="F135" s="61">
        <f>IF(原始巡检表!Y135=0,0,输入条件!$C$22*原始巡检表!Y135+输入条件!$C$23*原始巡检表!U135+输入条件!$C$24*原始巡检表!X135+输入条件!$C$25)/100*输入条件!$E$9*3.517*(1-2%*输入条件!$C$6)</f>
        <v>621.33542963201</v>
      </c>
      <c r="G135" s="13">
        <f>输入条件!$D$9*原始巡检表!I135</f>
        <v>196.952</v>
      </c>
      <c r="H135" s="13">
        <f>输入条件!$D$9*原始巡检表!Q135</f>
        <v>236.3424</v>
      </c>
      <c r="I135" s="13">
        <f>输入条件!$D$9*原始巡检表!Y135</f>
        <v>157.5616</v>
      </c>
      <c r="J135" s="18">
        <f>IF(原始巡检表!I135=0,0,输入条件!$D$11*(40/50)^3/0.765)</f>
        <v>36.8104575163399</v>
      </c>
      <c r="K135" s="18">
        <f>IF(原始巡检表!Q135=0,0,输入条件!$D$11*(40/50)^3/0.765)</f>
        <v>36.8104575163399</v>
      </c>
      <c r="L135" s="19">
        <f>IF(原始巡检表!Y135=0,0,输入条件!$D$11*(40/50)^3/0.765)</f>
        <v>36.8104575163399</v>
      </c>
      <c r="M135" s="22">
        <f>IF(原始巡检表!I135=0,0,输入条件!$D$13*(40/50)^3/0.765)</f>
        <v>50.1960784313726</v>
      </c>
      <c r="N135" s="22">
        <f>IF(原始巡检表!Q135=0,0,输入条件!$D$13*(40/50)^3/0.765)</f>
        <v>50.1960784313726</v>
      </c>
      <c r="O135" s="23">
        <f>IF(原始巡检表!Y135=0,0,输入条件!$D$13*(40/50)^3/0.765)</f>
        <v>50.1960784313726</v>
      </c>
      <c r="P135" s="24">
        <f>IF(原始巡检表!I135=0,0,输入条件!$D$15*(35/50)^3/0.9)</f>
        <v>8.38444444444444</v>
      </c>
      <c r="Q135" s="24">
        <f>IF(原始巡检表!Q135=0,0,输入条件!$D$15*(35/50)^3/0.9)</f>
        <v>8.38444444444444</v>
      </c>
      <c r="R135" s="24">
        <f>IF(原始巡检表!Y135=0,0,输入条件!$D$15*(35/50)^3/0.9)</f>
        <v>8.38444444444444</v>
      </c>
      <c r="U135">
        <v>16</v>
      </c>
      <c r="V135" s="61">
        <f>IF(原始巡检表!AH135=0,0,输入条件!$C$22*原始巡检表!AH135+输入条件!$C$23*原始巡检表!AD135+输入条件!$C$24*原始巡检表!AG135+输入条件!$C$25)/100*输入条件!$E$9*3.517*(1-2%*输入条件!$C$6)</f>
        <v>783.794059221777</v>
      </c>
      <c r="W135" s="61">
        <f>IF(原始巡检表!AP135=0,0,输入条件!$C$22*原始巡检表!AP135+输入条件!$C$23*原始巡检表!AL135+输入条件!$C$24*原始巡检表!AO135+输入条件!$C$25)/100*输入条件!$E$9*3.517*(1-2%*输入条件!$C$6)</f>
        <v>945.558433469377</v>
      </c>
      <c r="X135" s="61">
        <f>IF(原始巡检表!AX135=0,0,输入条件!$C$22*原始巡检表!AX135+输入条件!$C$23*原始巡检表!AT135+输入条件!$C$24*原始巡检表!AW135+输入条件!$C$25)/100*输入条件!$E$9*3.517*(1-2%*输入条件!$C$6)</f>
        <v>621.33542963201</v>
      </c>
      <c r="Y135" s="13">
        <f>输入条件!$D$9*原始巡检表!AH135</f>
        <v>196.952</v>
      </c>
      <c r="Z135" s="13">
        <f>输入条件!$D$9*原始巡检表!AP135</f>
        <v>236.3424</v>
      </c>
      <c r="AA135" s="13">
        <f>输入条件!$D$9*原始巡检表!AX135</f>
        <v>157.5616</v>
      </c>
      <c r="AB135" s="18">
        <f>IF(原始巡检表!AH135=0,0,输入条件!$D$11*(40/50)^3/0.765)</f>
        <v>36.8104575163399</v>
      </c>
      <c r="AC135" s="18">
        <f>IF(原始巡检表!AP135=0,0,输入条件!$D$11*(40/50)^3/0.765)</f>
        <v>36.8104575163399</v>
      </c>
      <c r="AD135" s="19">
        <f>IF(原始巡检表!AX135=0,0,输入条件!$D$11*(40/50)^3/0.765)</f>
        <v>36.8104575163399</v>
      </c>
      <c r="AE135" s="22">
        <f>IF(原始巡检表!AH135=0,0,输入条件!$D$13*(40/50)^3/0.765)</f>
        <v>50.1960784313726</v>
      </c>
      <c r="AF135" s="22">
        <f>IF(原始巡检表!AP135=0,0,输入条件!$D$13*(40/50)^3/0.765)</f>
        <v>50.1960784313726</v>
      </c>
      <c r="AG135" s="22">
        <f>IF(原始巡检表!AX135=0,0,输入条件!$D$13*(40/50)^3/0.765)</f>
        <v>50.1960784313726</v>
      </c>
      <c r="AH135" s="24">
        <f>IF(原始巡检表!AH135=0,0,输入条件!$D$15*(35/50)^3/0.9)</f>
        <v>8.38444444444444</v>
      </c>
      <c r="AI135" s="24">
        <f>IF(原始巡检表!AP135=0,0,输入条件!$D$15*(35/50)^3/0.9)</f>
        <v>8.38444444444444</v>
      </c>
      <c r="AJ135" s="24">
        <f>IF(原始巡检表!AX135=0,0,输入条件!$D$15*(35/50)^3/0.9)</f>
        <v>8.38444444444444</v>
      </c>
    </row>
    <row r="136" ht="17.25" spans="3:36">
      <c r="C136">
        <v>17</v>
      </c>
      <c r="D136" s="62">
        <f>IF(原始巡检表!I136=0,0,输入条件!$C$22*原始巡检表!I136+输入条件!$C$23*原始巡检表!E136+输入条件!$C$24*原始巡检表!H136+输入条件!$C$25)/100*输入条件!$E$9*3.517*(1-2%*输入条件!$C$6)</f>
        <v>982.621149128527</v>
      </c>
      <c r="E136" s="62">
        <f>IF(原始巡检表!Q136=0,0,输入条件!$C$22*原始巡检表!Q136+输入条件!$C$23*原始巡检表!M136+输入条件!$C$24*原始巡检表!P136+输入条件!$C$25)/100*输入条件!$E$9*3.517*(1-2%*输入条件!$C$6)</f>
        <v>678.128998715073</v>
      </c>
      <c r="F136" s="61">
        <f>IF(原始巡检表!Y136=0,0,输入条件!$C$22*原始巡检表!Y136+输入条件!$C$23*原始巡检表!U136+输入条件!$C$24*原始巡检表!X136+输入条件!$C$25)/100*输入条件!$E$9*3.517*(1-2%*输入条件!$C$6)</f>
        <v>632.662506238128</v>
      </c>
      <c r="G136" s="13">
        <f>输入条件!$D$9*原始巡检表!I136</f>
        <v>241.2662</v>
      </c>
      <c r="H136" s="13">
        <f>输入条件!$D$9*原始巡检表!Q136</f>
        <v>172.333</v>
      </c>
      <c r="I136" s="13">
        <f>输入条件!$D$9*原始巡检表!Y136</f>
        <v>157.5616</v>
      </c>
      <c r="J136" s="18">
        <f>IF(原始巡检表!I136=0,0,输入条件!$D$11*(40/50)^3/0.765)</f>
        <v>36.8104575163399</v>
      </c>
      <c r="K136" s="18">
        <f>IF(原始巡检表!Q136=0,0,输入条件!$D$11*(40/50)^3/0.765)</f>
        <v>36.8104575163399</v>
      </c>
      <c r="L136" s="19">
        <f>IF(原始巡检表!Y136=0,0,输入条件!$D$11*(40/50)^3/0.765)</f>
        <v>36.8104575163399</v>
      </c>
      <c r="M136" s="22">
        <f>IF(原始巡检表!I136=0,0,输入条件!$D$13*(40/50)^3/0.765)</f>
        <v>50.1960784313726</v>
      </c>
      <c r="N136" s="22">
        <f>IF(原始巡检表!Q136=0,0,输入条件!$D$13*(40/50)^3/0.765)</f>
        <v>50.1960784313726</v>
      </c>
      <c r="O136" s="23">
        <f>IF(原始巡检表!Y136=0,0,输入条件!$D$13*(40/50)^3/0.765)</f>
        <v>50.1960784313726</v>
      </c>
      <c r="P136" s="24">
        <f>IF(原始巡检表!I136=0,0,输入条件!$D$15*(35/50)^3/0.9)</f>
        <v>8.38444444444444</v>
      </c>
      <c r="Q136" s="24">
        <f>IF(原始巡检表!Q136=0,0,输入条件!$D$15*(35/50)^3/0.9)</f>
        <v>8.38444444444444</v>
      </c>
      <c r="R136" s="24">
        <f>IF(原始巡检表!Y136=0,0,输入条件!$D$15*(35/50)^3/0.9)</f>
        <v>8.38444444444444</v>
      </c>
      <c r="U136">
        <v>17</v>
      </c>
      <c r="V136" s="61">
        <f>IF(原始巡检表!AH136=0,0,输入条件!$C$22*原始巡检表!AH136+输入条件!$C$23*原始巡检表!AD136+输入条件!$C$24*原始巡检表!AG136+输入条件!$C$25)/100*输入条件!$E$9*3.517*(1-2%*输入条件!$C$6)</f>
        <v>982.621149128527</v>
      </c>
      <c r="W136" s="61">
        <f>IF(原始巡检表!AP136=0,0,输入条件!$C$22*原始巡检表!AP136+输入条件!$C$23*原始巡检表!AL136+输入条件!$C$24*原始巡检表!AO136+输入条件!$C$25)/100*输入条件!$E$9*3.517*(1-2%*输入条件!$C$6)</f>
        <v>678.128998715073</v>
      </c>
      <c r="X136" s="61">
        <f>IF(原始巡检表!AX136=0,0,输入条件!$C$22*原始巡检表!AX136+输入条件!$C$23*原始巡检表!AT136+输入条件!$C$24*原始巡检表!AW136+输入条件!$C$25)/100*输入条件!$E$9*3.517*(1-2%*输入条件!$C$6)</f>
        <v>632.662506238128</v>
      </c>
      <c r="Y136" s="13">
        <f>输入条件!$D$9*原始巡检表!AH136</f>
        <v>241.2662</v>
      </c>
      <c r="Z136" s="13">
        <f>输入条件!$D$9*原始巡检表!AP136</f>
        <v>172.333</v>
      </c>
      <c r="AA136" s="13">
        <f>输入条件!$D$9*原始巡检表!AX136</f>
        <v>157.5616</v>
      </c>
      <c r="AB136" s="18">
        <f>IF(原始巡检表!AH136=0,0,输入条件!$D$11*(40/50)^3/0.765)</f>
        <v>36.8104575163399</v>
      </c>
      <c r="AC136" s="18">
        <f>IF(原始巡检表!AP136=0,0,输入条件!$D$11*(40/50)^3/0.765)</f>
        <v>36.8104575163399</v>
      </c>
      <c r="AD136" s="19">
        <f>IF(原始巡检表!AX136=0,0,输入条件!$D$11*(40/50)^3/0.765)</f>
        <v>36.8104575163399</v>
      </c>
      <c r="AE136" s="22">
        <f>IF(原始巡检表!AH136=0,0,输入条件!$D$13*(40/50)^3/0.765)</f>
        <v>50.1960784313726</v>
      </c>
      <c r="AF136" s="22">
        <f>IF(原始巡检表!AP136=0,0,输入条件!$D$13*(40/50)^3/0.765)</f>
        <v>50.1960784313726</v>
      </c>
      <c r="AG136" s="22">
        <f>IF(原始巡检表!AX136=0,0,输入条件!$D$13*(40/50)^3/0.765)</f>
        <v>50.1960784313726</v>
      </c>
      <c r="AH136" s="24">
        <f>IF(原始巡检表!AH136=0,0,输入条件!$D$15*(35/50)^3/0.9)</f>
        <v>8.38444444444444</v>
      </c>
      <c r="AI136" s="24">
        <f>IF(原始巡检表!AP136=0,0,输入条件!$D$15*(35/50)^3/0.9)</f>
        <v>8.38444444444444</v>
      </c>
      <c r="AJ136" s="24">
        <f>IF(原始巡检表!AX136=0,0,输入条件!$D$15*(35/50)^3/0.9)</f>
        <v>8.38444444444444</v>
      </c>
    </row>
    <row r="137" ht="17.25" spans="3:36">
      <c r="C137">
        <v>18</v>
      </c>
      <c r="D137" s="62">
        <f>IF(原始巡检表!I137=0,0,输入条件!$C$22*原始巡检表!I137+输入条件!$C$23*原始巡检表!E137+输入条件!$C$24*原始巡检表!H137+输入条件!$C$25)/100*输入条件!$E$9*3.517*(1-2%*输入条件!$C$6)</f>
        <v>982.621149128527</v>
      </c>
      <c r="E137" s="62">
        <f>IF(原始巡检表!Q137=0,0,输入条件!$C$22*原始巡检表!Q137+输入条件!$C$23*原始巡检表!M137+输入条件!$C$24*原始巡检表!P137+输入条件!$C$25)/100*输入条件!$E$9*3.517*(1-2%*输入条件!$C$6)</f>
        <v>678.128998715073</v>
      </c>
      <c r="F137" s="61">
        <f>IF(原始巡检表!Y137=0,0,输入条件!$C$22*原始巡检表!Y137+输入条件!$C$23*原始巡检表!U137+输入条件!$C$24*原始巡检表!X137+输入条件!$C$25)/100*输入条件!$E$9*3.517*(1-2%*输入条件!$C$6)</f>
        <v>632.662506238128</v>
      </c>
      <c r="G137" s="13">
        <f>输入条件!$D$9*原始巡检表!I137</f>
        <v>241.2662</v>
      </c>
      <c r="H137" s="13">
        <f>输入条件!$D$9*原始巡检表!Q137</f>
        <v>172.333</v>
      </c>
      <c r="I137" s="13">
        <f>输入条件!$D$9*原始巡检表!Y137</f>
        <v>157.5616</v>
      </c>
      <c r="J137" s="18">
        <f>IF(原始巡检表!I137=0,0,输入条件!$D$11*(40/50)^3/0.765)</f>
        <v>36.8104575163399</v>
      </c>
      <c r="K137" s="18">
        <f>IF(原始巡检表!Q137=0,0,输入条件!$D$11*(40/50)^3/0.765)</f>
        <v>36.8104575163399</v>
      </c>
      <c r="L137" s="19">
        <f>IF(原始巡检表!Y137=0,0,输入条件!$D$11*(40/50)^3/0.765)</f>
        <v>36.8104575163399</v>
      </c>
      <c r="M137" s="22">
        <f>IF(原始巡检表!I137=0,0,输入条件!$D$13*(40/50)^3/0.765)</f>
        <v>50.1960784313726</v>
      </c>
      <c r="N137" s="22">
        <f>IF(原始巡检表!Q137=0,0,输入条件!$D$13*(40/50)^3/0.765)</f>
        <v>50.1960784313726</v>
      </c>
      <c r="O137" s="23">
        <f>IF(原始巡检表!Y137=0,0,输入条件!$D$13*(40/50)^3/0.765)</f>
        <v>50.1960784313726</v>
      </c>
      <c r="P137" s="24">
        <f>IF(原始巡检表!I137=0,0,输入条件!$D$15*(35/50)^3/0.9)</f>
        <v>8.38444444444444</v>
      </c>
      <c r="Q137" s="24">
        <f>IF(原始巡检表!Q137=0,0,输入条件!$D$15*(35/50)^3/0.9)</f>
        <v>8.38444444444444</v>
      </c>
      <c r="R137" s="24">
        <f>IF(原始巡检表!Y137=0,0,输入条件!$D$15*(35/50)^3/0.9)</f>
        <v>8.38444444444444</v>
      </c>
      <c r="U137">
        <v>18</v>
      </c>
      <c r="V137" s="61">
        <f>IF(原始巡检表!AH137=0,0,输入条件!$C$22*原始巡检表!AH137+输入条件!$C$23*原始巡检表!AD137+输入条件!$C$24*原始巡检表!AG137+输入条件!$C$25)/100*输入条件!$E$9*3.517*(1-2%*输入条件!$C$6)</f>
        <v>982.621149128527</v>
      </c>
      <c r="W137" s="61">
        <f>IF(原始巡检表!AP137=0,0,输入条件!$C$22*原始巡检表!AP137+输入条件!$C$23*原始巡检表!AL137+输入条件!$C$24*原始巡检表!AO137+输入条件!$C$25)/100*输入条件!$E$9*3.517*(1-2%*输入条件!$C$6)</f>
        <v>678.128998715073</v>
      </c>
      <c r="X137" s="61">
        <f>IF(原始巡检表!AX137=0,0,输入条件!$C$22*原始巡检表!AX137+输入条件!$C$23*原始巡检表!AT137+输入条件!$C$24*原始巡检表!AW137+输入条件!$C$25)/100*输入条件!$E$9*3.517*(1-2%*输入条件!$C$6)</f>
        <v>632.662506238128</v>
      </c>
      <c r="Y137" s="13">
        <f>输入条件!$D$9*原始巡检表!AH137</f>
        <v>241.2662</v>
      </c>
      <c r="Z137" s="13">
        <f>输入条件!$D$9*原始巡检表!AP137</f>
        <v>172.333</v>
      </c>
      <c r="AA137" s="13">
        <f>输入条件!$D$9*原始巡检表!AX137</f>
        <v>157.5616</v>
      </c>
      <c r="AB137" s="18">
        <f>IF(原始巡检表!AH137=0,0,输入条件!$D$11*(40/50)^3/0.765)</f>
        <v>36.8104575163399</v>
      </c>
      <c r="AC137" s="18">
        <f>IF(原始巡检表!AP137=0,0,输入条件!$D$11*(40/50)^3/0.765)</f>
        <v>36.8104575163399</v>
      </c>
      <c r="AD137" s="19">
        <f>IF(原始巡检表!AX137=0,0,输入条件!$D$11*(40/50)^3/0.765)</f>
        <v>36.8104575163399</v>
      </c>
      <c r="AE137" s="22">
        <f>IF(原始巡检表!AH137=0,0,输入条件!$D$13*(40/50)^3/0.765)</f>
        <v>50.1960784313726</v>
      </c>
      <c r="AF137" s="22">
        <f>IF(原始巡检表!AP137=0,0,输入条件!$D$13*(40/50)^3/0.765)</f>
        <v>50.1960784313726</v>
      </c>
      <c r="AG137" s="22">
        <f>IF(原始巡检表!AX137=0,0,输入条件!$D$13*(40/50)^3/0.765)</f>
        <v>50.1960784313726</v>
      </c>
      <c r="AH137" s="24">
        <f>IF(原始巡检表!AH137=0,0,输入条件!$D$15*(35/50)^3/0.9)</f>
        <v>8.38444444444444</v>
      </c>
      <c r="AI137" s="24">
        <f>IF(原始巡检表!AP137=0,0,输入条件!$D$15*(35/50)^3/0.9)</f>
        <v>8.38444444444444</v>
      </c>
      <c r="AJ137" s="24">
        <f>IF(原始巡检表!AX137=0,0,输入条件!$D$15*(35/50)^3/0.9)</f>
        <v>8.38444444444444</v>
      </c>
    </row>
    <row r="138" ht="17.25" spans="3:36">
      <c r="C138">
        <v>19</v>
      </c>
      <c r="D138" s="62">
        <f>IF(原始巡检表!I138=0,0,输入条件!$C$22*原始巡检表!I138+输入条件!$C$23*原始巡检表!E138+输入条件!$C$24*原始巡检表!H138+输入条件!$C$25)/100*输入条件!$E$9*3.517*(1-2%*输入条件!$C$6)</f>
        <v>982.621149128527</v>
      </c>
      <c r="E138" s="62">
        <f>IF(原始巡检表!Q138=0,0,输入条件!$C$22*原始巡检表!Q138+输入条件!$C$23*原始巡检表!M138+输入条件!$C$24*原始巡检表!P138+输入条件!$C$25)/100*输入条件!$E$9*3.517*(1-2%*输入条件!$C$6)</f>
        <v>678.128998715073</v>
      </c>
      <c r="F138" s="61">
        <f>IF(原始巡检表!Y138=0,0,输入条件!$C$22*原始巡检表!Y138+输入条件!$C$23*原始巡检表!U138+输入条件!$C$24*原始巡检表!X138+输入条件!$C$25)/100*输入条件!$E$9*3.517*(1-2%*输入条件!$C$6)</f>
        <v>632.662506238128</v>
      </c>
      <c r="G138" s="13">
        <f>输入条件!$D$9*原始巡检表!I138</f>
        <v>241.2662</v>
      </c>
      <c r="H138" s="13">
        <f>输入条件!$D$9*原始巡检表!Q138</f>
        <v>172.333</v>
      </c>
      <c r="I138" s="13">
        <f>输入条件!$D$9*原始巡检表!Y138</f>
        <v>157.5616</v>
      </c>
      <c r="J138" s="18">
        <f>IF(原始巡检表!I138=0,0,输入条件!$D$11*(40/50)^3/0.765)</f>
        <v>36.8104575163399</v>
      </c>
      <c r="K138" s="18">
        <f>IF(原始巡检表!Q138=0,0,输入条件!$D$11*(40/50)^3/0.765)</f>
        <v>36.8104575163399</v>
      </c>
      <c r="L138" s="19">
        <f>IF(原始巡检表!Y138=0,0,输入条件!$D$11*(40/50)^3/0.765)</f>
        <v>36.8104575163399</v>
      </c>
      <c r="M138" s="22">
        <f>IF(原始巡检表!I138=0,0,输入条件!$D$13*(40/50)^3/0.765)</f>
        <v>50.1960784313726</v>
      </c>
      <c r="N138" s="22">
        <f>IF(原始巡检表!Q138=0,0,输入条件!$D$13*(40/50)^3/0.765)</f>
        <v>50.1960784313726</v>
      </c>
      <c r="O138" s="23">
        <f>IF(原始巡检表!Y138=0,0,输入条件!$D$13*(40/50)^3/0.765)</f>
        <v>50.1960784313726</v>
      </c>
      <c r="P138" s="24">
        <f>IF(原始巡检表!I138=0,0,输入条件!$D$15*(35/50)^3/0.9)</f>
        <v>8.38444444444444</v>
      </c>
      <c r="Q138" s="24">
        <f>IF(原始巡检表!Q138=0,0,输入条件!$D$15*(35/50)^3/0.9)</f>
        <v>8.38444444444444</v>
      </c>
      <c r="R138" s="24">
        <f>IF(原始巡检表!Y138=0,0,输入条件!$D$15*(35/50)^3/0.9)</f>
        <v>8.38444444444444</v>
      </c>
      <c r="U138">
        <v>19</v>
      </c>
      <c r="V138" s="61">
        <f>IF(原始巡检表!AH138=0,0,输入条件!$C$22*原始巡检表!AH138+输入条件!$C$23*原始巡检表!AD138+输入条件!$C$24*原始巡检表!AG138+输入条件!$C$25)/100*输入条件!$E$9*3.517*(1-2%*输入条件!$C$6)</f>
        <v>982.621149128527</v>
      </c>
      <c r="W138" s="61">
        <f>IF(原始巡检表!AP138=0,0,输入条件!$C$22*原始巡检表!AP138+输入条件!$C$23*原始巡检表!AL138+输入条件!$C$24*原始巡检表!AO138+输入条件!$C$25)/100*输入条件!$E$9*3.517*(1-2%*输入条件!$C$6)</f>
        <v>678.128998715073</v>
      </c>
      <c r="X138" s="61">
        <f>IF(原始巡检表!AX138=0,0,输入条件!$C$22*原始巡检表!AX138+输入条件!$C$23*原始巡检表!AT138+输入条件!$C$24*原始巡检表!AW138+输入条件!$C$25)/100*输入条件!$E$9*3.517*(1-2%*输入条件!$C$6)</f>
        <v>632.662506238128</v>
      </c>
      <c r="Y138" s="13">
        <f>输入条件!$D$9*原始巡检表!AH138</f>
        <v>241.2662</v>
      </c>
      <c r="Z138" s="13">
        <f>输入条件!$D$9*原始巡检表!AP138</f>
        <v>172.333</v>
      </c>
      <c r="AA138" s="13">
        <f>输入条件!$D$9*原始巡检表!AX138</f>
        <v>157.5616</v>
      </c>
      <c r="AB138" s="18">
        <f>IF(原始巡检表!AH138=0,0,输入条件!$D$11*(40/50)^3/0.765)</f>
        <v>36.8104575163399</v>
      </c>
      <c r="AC138" s="18">
        <f>IF(原始巡检表!AP138=0,0,输入条件!$D$11*(40/50)^3/0.765)</f>
        <v>36.8104575163399</v>
      </c>
      <c r="AD138" s="19">
        <f>IF(原始巡检表!AX138=0,0,输入条件!$D$11*(40/50)^3/0.765)</f>
        <v>36.8104575163399</v>
      </c>
      <c r="AE138" s="22">
        <f>IF(原始巡检表!AH138=0,0,输入条件!$D$13*(40/50)^3/0.765)</f>
        <v>50.1960784313726</v>
      </c>
      <c r="AF138" s="22">
        <f>IF(原始巡检表!AP138=0,0,输入条件!$D$13*(40/50)^3/0.765)</f>
        <v>50.1960784313726</v>
      </c>
      <c r="AG138" s="22">
        <f>IF(原始巡检表!AX138=0,0,输入条件!$D$13*(40/50)^3/0.765)</f>
        <v>50.1960784313726</v>
      </c>
      <c r="AH138" s="24">
        <f>IF(原始巡检表!AH138=0,0,输入条件!$D$15*(35/50)^3/0.9)</f>
        <v>8.38444444444444</v>
      </c>
      <c r="AI138" s="24">
        <f>IF(原始巡检表!AP138=0,0,输入条件!$D$15*(35/50)^3/0.9)</f>
        <v>8.38444444444444</v>
      </c>
      <c r="AJ138" s="24">
        <f>IF(原始巡检表!AX138=0,0,输入条件!$D$15*(35/50)^3/0.9)</f>
        <v>8.38444444444444</v>
      </c>
    </row>
    <row r="139" ht="17.25" spans="3:36">
      <c r="C139">
        <v>20</v>
      </c>
      <c r="D139" s="62">
        <f>IF(原始巡检表!I139=0,0,输入条件!$C$22*原始巡检表!I139+输入条件!$C$23*原始巡检表!E139+输入条件!$C$24*原始巡检表!H139+输入条件!$C$25)/100*输入条件!$E$9*3.517*(1-2%*输入条件!$C$6)</f>
        <v>982.621149128527</v>
      </c>
      <c r="E139" s="62">
        <f>IF(原始巡检表!Q139=0,0,输入条件!$C$22*原始巡检表!Q139+输入条件!$C$23*原始巡检表!M139+输入条件!$C$24*原始巡检表!P139+输入条件!$C$25)/100*输入条件!$E$9*3.517*(1-2%*输入条件!$C$6)</f>
        <v>678.128998715073</v>
      </c>
      <c r="F139" s="61">
        <f>IF(原始巡检表!Y139=0,0,输入条件!$C$22*原始巡检表!Y139+输入条件!$C$23*原始巡检表!U139+输入条件!$C$24*原始巡检表!X139+输入条件!$C$25)/100*输入条件!$E$9*3.517*(1-2%*输入条件!$C$6)</f>
        <v>632.662506238128</v>
      </c>
      <c r="G139" s="13">
        <f>输入条件!$D$9*原始巡检表!I139</f>
        <v>241.2662</v>
      </c>
      <c r="H139" s="13">
        <f>输入条件!$D$9*原始巡检表!Q139</f>
        <v>172.333</v>
      </c>
      <c r="I139" s="13">
        <f>输入条件!$D$9*原始巡检表!Y139</f>
        <v>157.5616</v>
      </c>
      <c r="J139" s="18">
        <f>IF(原始巡检表!I139=0,0,输入条件!$D$11*(40/50)^3/0.765)</f>
        <v>36.8104575163399</v>
      </c>
      <c r="K139" s="18">
        <f>IF(原始巡检表!Q139=0,0,输入条件!$D$11*(40/50)^3/0.765)</f>
        <v>36.8104575163399</v>
      </c>
      <c r="L139" s="19">
        <f>IF(原始巡检表!Y139=0,0,输入条件!$D$11*(40/50)^3/0.765)</f>
        <v>36.8104575163399</v>
      </c>
      <c r="M139" s="22">
        <f>IF(原始巡检表!I139=0,0,输入条件!$D$13*(40/50)^3/0.765)</f>
        <v>50.1960784313726</v>
      </c>
      <c r="N139" s="22">
        <f>IF(原始巡检表!Q139=0,0,输入条件!$D$13*(40/50)^3/0.765)</f>
        <v>50.1960784313726</v>
      </c>
      <c r="O139" s="23">
        <f>IF(原始巡检表!Y139=0,0,输入条件!$D$13*(40/50)^3/0.765)</f>
        <v>50.1960784313726</v>
      </c>
      <c r="P139" s="24">
        <f>IF(原始巡检表!I139=0,0,输入条件!$D$15*(35/50)^3/0.9)</f>
        <v>8.38444444444444</v>
      </c>
      <c r="Q139" s="24">
        <f>IF(原始巡检表!Q139=0,0,输入条件!$D$15*(35/50)^3/0.9)</f>
        <v>8.38444444444444</v>
      </c>
      <c r="R139" s="24">
        <f>IF(原始巡检表!Y139=0,0,输入条件!$D$15*(35/50)^3/0.9)</f>
        <v>8.38444444444444</v>
      </c>
      <c r="U139">
        <v>20</v>
      </c>
      <c r="V139" s="61">
        <f>IF(原始巡检表!AH139=0,0,输入条件!$C$22*原始巡检表!AH139+输入条件!$C$23*原始巡检表!AD139+输入条件!$C$24*原始巡检表!AG139+输入条件!$C$25)/100*输入条件!$E$9*3.517*(1-2%*输入条件!$C$6)</f>
        <v>982.621149128527</v>
      </c>
      <c r="W139" s="61">
        <f>IF(原始巡检表!AP139=0,0,输入条件!$C$22*原始巡检表!AP139+输入条件!$C$23*原始巡检表!AL139+输入条件!$C$24*原始巡检表!AO139+输入条件!$C$25)/100*输入条件!$E$9*3.517*(1-2%*输入条件!$C$6)</f>
        <v>678.128998715073</v>
      </c>
      <c r="X139" s="61">
        <f>IF(原始巡检表!AX139=0,0,输入条件!$C$22*原始巡检表!AX139+输入条件!$C$23*原始巡检表!AT139+输入条件!$C$24*原始巡检表!AW139+输入条件!$C$25)/100*输入条件!$E$9*3.517*(1-2%*输入条件!$C$6)</f>
        <v>632.662506238128</v>
      </c>
      <c r="Y139" s="13">
        <f>输入条件!$D$9*原始巡检表!AH139</f>
        <v>241.2662</v>
      </c>
      <c r="Z139" s="13">
        <f>输入条件!$D$9*原始巡检表!AP139</f>
        <v>172.333</v>
      </c>
      <c r="AA139" s="13">
        <f>输入条件!$D$9*原始巡检表!AX139</f>
        <v>157.5616</v>
      </c>
      <c r="AB139" s="18">
        <f>IF(原始巡检表!AH139=0,0,输入条件!$D$11*(40/50)^3/0.765)</f>
        <v>36.8104575163399</v>
      </c>
      <c r="AC139" s="18">
        <f>IF(原始巡检表!AP139=0,0,输入条件!$D$11*(40/50)^3/0.765)</f>
        <v>36.8104575163399</v>
      </c>
      <c r="AD139" s="19">
        <f>IF(原始巡检表!AX139=0,0,输入条件!$D$11*(40/50)^3/0.765)</f>
        <v>36.8104575163399</v>
      </c>
      <c r="AE139" s="22">
        <f>IF(原始巡检表!AH139=0,0,输入条件!$D$13*(40/50)^3/0.765)</f>
        <v>50.1960784313726</v>
      </c>
      <c r="AF139" s="22">
        <f>IF(原始巡检表!AP139=0,0,输入条件!$D$13*(40/50)^3/0.765)</f>
        <v>50.1960784313726</v>
      </c>
      <c r="AG139" s="22">
        <f>IF(原始巡检表!AX139=0,0,输入条件!$D$13*(40/50)^3/0.765)</f>
        <v>50.1960784313726</v>
      </c>
      <c r="AH139" s="24">
        <f>IF(原始巡检表!AH139=0,0,输入条件!$D$15*(35/50)^3/0.9)</f>
        <v>8.38444444444444</v>
      </c>
      <c r="AI139" s="24">
        <f>IF(原始巡检表!AP139=0,0,输入条件!$D$15*(35/50)^3/0.9)</f>
        <v>8.38444444444444</v>
      </c>
      <c r="AJ139" s="24">
        <f>IF(原始巡检表!AX139=0,0,输入条件!$D$15*(35/50)^3/0.9)</f>
        <v>8.38444444444444</v>
      </c>
    </row>
    <row r="140" ht="17.25" spans="3:36">
      <c r="C140">
        <v>21</v>
      </c>
      <c r="D140" s="62">
        <f>IF(原始巡检表!I140=0,0,输入条件!$C$22*原始巡检表!I140+输入条件!$C$23*原始巡检表!E140+输入条件!$C$24*原始巡检表!H140+输入条件!$C$25)/100*输入条件!$E$9*3.517*(1-2%*输入条件!$C$6)</f>
        <v>982.621149128527</v>
      </c>
      <c r="E140" s="62">
        <f>IF(原始巡检表!Q140=0,0,输入条件!$C$22*原始巡检表!Q140+输入条件!$C$23*原始巡检表!M140+输入条件!$C$24*原始巡检表!P140+输入条件!$C$25)/100*输入条件!$E$9*3.517*(1-2%*输入条件!$C$6)</f>
        <v>678.128998715073</v>
      </c>
      <c r="F140" s="61">
        <f>IF(原始巡检表!Y140=0,0,输入条件!$C$22*原始巡检表!Y140+输入条件!$C$23*原始巡检表!U140+输入条件!$C$24*原始巡检表!X140+输入条件!$C$25)/100*输入条件!$E$9*3.517*(1-2%*输入条件!$C$6)</f>
        <v>632.662506238128</v>
      </c>
      <c r="G140" s="13">
        <f>输入条件!$D$9*原始巡检表!I140</f>
        <v>241.2662</v>
      </c>
      <c r="H140" s="13">
        <f>输入条件!$D$9*原始巡检表!Q140</f>
        <v>172.333</v>
      </c>
      <c r="I140" s="13">
        <f>输入条件!$D$9*原始巡检表!Y140</f>
        <v>157.5616</v>
      </c>
      <c r="J140" s="18">
        <f>IF(原始巡检表!I140=0,0,输入条件!$D$11*(40/50)^3/0.765)</f>
        <v>36.8104575163399</v>
      </c>
      <c r="K140" s="18">
        <f>IF(原始巡检表!Q140=0,0,输入条件!$D$11*(40/50)^3/0.765)</f>
        <v>36.8104575163399</v>
      </c>
      <c r="L140" s="19">
        <f>IF(原始巡检表!Y140=0,0,输入条件!$D$11*(40/50)^3/0.765)</f>
        <v>36.8104575163399</v>
      </c>
      <c r="M140" s="22">
        <f>IF(原始巡检表!I140=0,0,输入条件!$D$13*(40/50)^3/0.765)</f>
        <v>50.1960784313726</v>
      </c>
      <c r="N140" s="22">
        <f>IF(原始巡检表!Q140=0,0,输入条件!$D$13*(40/50)^3/0.765)</f>
        <v>50.1960784313726</v>
      </c>
      <c r="O140" s="23">
        <f>IF(原始巡检表!Y140=0,0,输入条件!$D$13*(40/50)^3/0.765)</f>
        <v>50.1960784313726</v>
      </c>
      <c r="P140" s="24">
        <f>IF(原始巡检表!I140=0,0,输入条件!$D$15*(35/50)^3/0.9)</f>
        <v>8.38444444444444</v>
      </c>
      <c r="Q140" s="24">
        <f>IF(原始巡检表!Q140=0,0,输入条件!$D$15*(35/50)^3/0.9)</f>
        <v>8.38444444444444</v>
      </c>
      <c r="R140" s="24">
        <f>IF(原始巡检表!Y140=0,0,输入条件!$D$15*(35/50)^3/0.9)</f>
        <v>8.38444444444444</v>
      </c>
      <c r="U140">
        <v>21</v>
      </c>
      <c r="V140" s="61">
        <f>IF(原始巡检表!AH140=0,0,输入条件!$C$22*原始巡检表!AH140+输入条件!$C$23*原始巡检表!AD140+输入条件!$C$24*原始巡检表!AG140+输入条件!$C$25)/100*输入条件!$E$9*3.517*(1-2%*输入条件!$C$6)</f>
        <v>982.621149128527</v>
      </c>
      <c r="W140" s="61">
        <f>IF(原始巡检表!AP140=0,0,输入条件!$C$22*原始巡检表!AP140+输入条件!$C$23*原始巡检表!AL140+输入条件!$C$24*原始巡检表!AO140+输入条件!$C$25)/100*输入条件!$E$9*3.517*(1-2%*输入条件!$C$6)</f>
        <v>678.128998715073</v>
      </c>
      <c r="X140" s="61">
        <f>IF(原始巡检表!AX140=0,0,输入条件!$C$22*原始巡检表!AX140+输入条件!$C$23*原始巡检表!AT140+输入条件!$C$24*原始巡检表!AW140+输入条件!$C$25)/100*输入条件!$E$9*3.517*(1-2%*输入条件!$C$6)</f>
        <v>632.662506238128</v>
      </c>
      <c r="Y140" s="13">
        <f>输入条件!$D$9*原始巡检表!AH140</f>
        <v>241.2662</v>
      </c>
      <c r="Z140" s="13">
        <f>输入条件!$D$9*原始巡检表!AP140</f>
        <v>172.333</v>
      </c>
      <c r="AA140" s="13">
        <f>输入条件!$D$9*原始巡检表!AX140</f>
        <v>157.5616</v>
      </c>
      <c r="AB140" s="18">
        <f>IF(原始巡检表!AH140=0,0,输入条件!$D$11*(40/50)^3/0.765)</f>
        <v>36.8104575163399</v>
      </c>
      <c r="AC140" s="18">
        <f>IF(原始巡检表!AP140=0,0,输入条件!$D$11*(40/50)^3/0.765)</f>
        <v>36.8104575163399</v>
      </c>
      <c r="AD140" s="19">
        <f>IF(原始巡检表!AX140=0,0,输入条件!$D$11*(40/50)^3/0.765)</f>
        <v>36.8104575163399</v>
      </c>
      <c r="AE140" s="22">
        <f>IF(原始巡检表!AH140=0,0,输入条件!$D$13*(40/50)^3/0.765)</f>
        <v>50.1960784313726</v>
      </c>
      <c r="AF140" s="22">
        <f>IF(原始巡检表!AP140=0,0,输入条件!$D$13*(40/50)^3/0.765)</f>
        <v>50.1960784313726</v>
      </c>
      <c r="AG140" s="22">
        <f>IF(原始巡检表!AX140=0,0,输入条件!$D$13*(40/50)^3/0.765)</f>
        <v>50.1960784313726</v>
      </c>
      <c r="AH140" s="24">
        <f>IF(原始巡检表!AH140=0,0,输入条件!$D$15*(35/50)^3/0.9)</f>
        <v>8.38444444444444</v>
      </c>
      <c r="AI140" s="24">
        <f>IF(原始巡检表!AP140=0,0,输入条件!$D$15*(35/50)^3/0.9)</f>
        <v>8.38444444444444</v>
      </c>
      <c r="AJ140" s="24">
        <f>IF(原始巡检表!AX140=0,0,输入条件!$D$15*(35/50)^3/0.9)</f>
        <v>8.38444444444444</v>
      </c>
    </row>
    <row r="141" ht="17.25" spans="3:36">
      <c r="C141">
        <v>22</v>
      </c>
      <c r="D141" s="62">
        <f>IF(原始巡检表!I141=0,0,输入条件!$C$22*原始巡检表!I141+输入条件!$C$23*原始巡检表!E141+输入条件!$C$24*原始巡检表!H141+输入条件!$C$25)/100*输入条件!$E$9*3.517*(1-2%*输入条件!$C$6)</f>
        <v>982.621149128527</v>
      </c>
      <c r="E141" s="62">
        <f>IF(原始巡检表!Q141=0,0,输入条件!$C$22*原始巡检表!Q141+输入条件!$C$23*原始巡检表!M141+输入条件!$C$24*原始巡检表!P141+输入条件!$C$25)/100*输入条件!$E$9*3.517*(1-2%*输入条件!$C$6)</f>
        <v>678.128998715073</v>
      </c>
      <c r="F141" s="61">
        <f>IF(原始巡检表!Y141=0,0,输入条件!$C$22*原始巡检表!Y141+输入条件!$C$23*原始巡检表!U141+输入条件!$C$24*原始巡检表!X141+输入条件!$C$25)/100*输入条件!$E$9*3.517*(1-2%*输入条件!$C$6)</f>
        <v>632.662506238128</v>
      </c>
      <c r="G141" s="13">
        <f>输入条件!$D$9*原始巡检表!I141</f>
        <v>241.2662</v>
      </c>
      <c r="H141" s="13">
        <f>输入条件!$D$9*原始巡检表!Q141</f>
        <v>172.333</v>
      </c>
      <c r="I141" s="13">
        <f>输入条件!$D$9*原始巡检表!Y141</f>
        <v>157.5616</v>
      </c>
      <c r="J141" s="18">
        <f>IF(原始巡检表!I141=0,0,输入条件!$D$11*(40/50)^3/0.765)</f>
        <v>36.8104575163399</v>
      </c>
      <c r="K141" s="18">
        <f>IF(原始巡检表!Q141=0,0,输入条件!$D$11*(40/50)^3/0.765)</f>
        <v>36.8104575163399</v>
      </c>
      <c r="L141" s="19">
        <f>IF(原始巡检表!Y141=0,0,输入条件!$D$11*(40/50)^3/0.765)</f>
        <v>36.8104575163399</v>
      </c>
      <c r="M141" s="22">
        <f>IF(原始巡检表!I141=0,0,输入条件!$D$13*(40/50)^3/0.765)</f>
        <v>50.1960784313726</v>
      </c>
      <c r="N141" s="22">
        <f>IF(原始巡检表!Q141=0,0,输入条件!$D$13*(40/50)^3/0.765)</f>
        <v>50.1960784313726</v>
      </c>
      <c r="O141" s="23">
        <f>IF(原始巡检表!Y141=0,0,输入条件!$D$13*(40/50)^3/0.765)</f>
        <v>50.1960784313726</v>
      </c>
      <c r="P141" s="24">
        <f>IF(原始巡检表!I141=0,0,输入条件!$D$15*(35/50)^3/0.9)</f>
        <v>8.38444444444444</v>
      </c>
      <c r="Q141" s="24">
        <f>IF(原始巡检表!Q141=0,0,输入条件!$D$15*(35/50)^3/0.9)</f>
        <v>8.38444444444444</v>
      </c>
      <c r="R141" s="24">
        <f>IF(原始巡检表!Y141=0,0,输入条件!$D$15*(35/50)^3/0.9)</f>
        <v>8.38444444444444</v>
      </c>
      <c r="U141">
        <v>22</v>
      </c>
      <c r="V141" s="61">
        <f>IF(原始巡检表!AH141=0,0,输入条件!$C$22*原始巡检表!AH141+输入条件!$C$23*原始巡检表!AD141+输入条件!$C$24*原始巡检表!AG141+输入条件!$C$25)/100*输入条件!$E$9*3.517*(1-2%*输入条件!$C$6)</f>
        <v>982.621149128527</v>
      </c>
      <c r="W141" s="61">
        <f>IF(原始巡检表!AP141=0,0,输入条件!$C$22*原始巡检表!AP141+输入条件!$C$23*原始巡检表!AL141+输入条件!$C$24*原始巡检表!AO141+输入条件!$C$25)/100*输入条件!$E$9*3.517*(1-2%*输入条件!$C$6)</f>
        <v>678.128998715073</v>
      </c>
      <c r="X141" s="61">
        <f>IF(原始巡检表!AX141=0,0,输入条件!$C$22*原始巡检表!AX141+输入条件!$C$23*原始巡检表!AT141+输入条件!$C$24*原始巡检表!AW141+输入条件!$C$25)/100*输入条件!$E$9*3.517*(1-2%*输入条件!$C$6)</f>
        <v>632.662506238128</v>
      </c>
      <c r="Y141" s="13">
        <f>输入条件!$D$9*原始巡检表!AH141</f>
        <v>241.2662</v>
      </c>
      <c r="Z141" s="13">
        <f>输入条件!$D$9*原始巡检表!AP141</f>
        <v>172.333</v>
      </c>
      <c r="AA141" s="13">
        <f>输入条件!$D$9*原始巡检表!AX141</f>
        <v>157.5616</v>
      </c>
      <c r="AB141" s="18">
        <f>IF(原始巡检表!AH141=0,0,输入条件!$D$11*(40/50)^3/0.765)</f>
        <v>36.8104575163399</v>
      </c>
      <c r="AC141" s="18">
        <f>IF(原始巡检表!AP141=0,0,输入条件!$D$11*(40/50)^3/0.765)</f>
        <v>36.8104575163399</v>
      </c>
      <c r="AD141" s="19">
        <f>IF(原始巡检表!AX141=0,0,输入条件!$D$11*(40/50)^3/0.765)</f>
        <v>36.8104575163399</v>
      </c>
      <c r="AE141" s="22">
        <f>IF(原始巡检表!AH141=0,0,输入条件!$D$13*(40/50)^3/0.765)</f>
        <v>50.1960784313726</v>
      </c>
      <c r="AF141" s="22">
        <f>IF(原始巡检表!AP141=0,0,输入条件!$D$13*(40/50)^3/0.765)</f>
        <v>50.1960784313726</v>
      </c>
      <c r="AG141" s="22">
        <f>IF(原始巡检表!AX141=0,0,输入条件!$D$13*(40/50)^3/0.765)</f>
        <v>50.1960784313726</v>
      </c>
      <c r="AH141" s="24">
        <f>IF(原始巡检表!AH141=0,0,输入条件!$D$15*(35/50)^3/0.9)</f>
        <v>8.38444444444444</v>
      </c>
      <c r="AI141" s="24">
        <f>IF(原始巡检表!AP141=0,0,输入条件!$D$15*(35/50)^3/0.9)</f>
        <v>8.38444444444444</v>
      </c>
      <c r="AJ141" s="24">
        <f>IF(原始巡检表!AX141=0,0,输入条件!$D$15*(35/50)^3/0.9)</f>
        <v>8.38444444444444</v>
      </c>
    </row>
    <row r="142" ht="17.25" spans="3:36">
      <c r="C142">
        <v>23</v>
      </c>
      <c r="D142" s="62">
        <f>IF(原始巡检表!I142=0,0,输入条件!$C$22*原始巡检表!I142+输入条件!$C$23*原始巡检表!E142+输入条件!$C$24*原始巡检表!H142+输入条件!$C$25)/100*输入条件!$E$9*3.517*(1-2%*输入条件!$C$6)</f>
        <v>982.621149128527</v>
      </c>
      <c r="E142" s="62">
        <f>IF(原始巡检表!Q142=0,0,输入条件!$C$22*原始巡检表!Q142+输入条件!$C$23*原始巡检表!M142+输入条件!$C$24*原始巡检表!P142+输入条件!$C$25)/100*输入条件!$E$9*3.517*(1-2%*输入条件!$C$6)</f>
        <v>678.128998715073</v>
      </c>
      <c r="F142" s="61">
        <f>IF(原始巡检表!Y142=0,0,输入条件!$C$22*原始巡检表!Y142+输入条件!$C$23*原始巡检表!U142+输入条件!$C$24*原始巡检表!X142+输入条件!$C$25)/100*输入条件!$E$9*3.517*(1-2%*输入条件!$C$6)</f>
        <v>632.662506238128</v>
      </c>
      <c r="G142" s="13">
        <f>输入条件!$D$9*原始巡检表!I142</f>
        <v>241.2662</v>
      </c>
      <c r="H142" s="13">
        <f>输入条件!$D$9*原始巡检表!Q142</f>
        <v>172.333</v>
      </c>
      <c r="I142" s="13">
        <f>输入条件!$D$9*原始巡检表!Y142</f>
        <v>157.5616</v>
      </c>
      <c r="J142" s="18">
        <f>IF(原始巡检表!I142=0,0,输入条件!$D$11*(40/50)^3/0.765)</f>
        <v>36.8104575163399</v>
      </c>
      <c r="K142" s="18">
        <f>IF(原始巡检表!Q142=0,0,输入条件!$D$11*(40/50)^3/0.765)</f>
        <v>36.8104575163399</v>
      </c>
      <c r="L142" s="19">
        <f>IF(原始巡检表!Y142=0,0,输入条件!$D$11*(40/50)^3/0.765)</f>
        <v>36.8104575163399</v>
      </c>
      <c r="M142" s="22">
        <f>IF(原始巡检表!I142=0,0,输入条件!$D$13*(40/50)^3/0.765)</f>
        <v>50.1960784313726</v>
      </c>
      <c r="N142" s="22">
        <f>IF(原始巡检表!Q142=0,0,输入条件!$D$13*(40/50)^3/0.765)</f>
        <v>50.1960784313726</v>
      </c>
      <c r="O142" s="23">
        <f>IF(原始巡检表!Y142=0,0,输入条件!$D$13*(40/50)^3/0.765)</f>
        <v>50.1960784313726</v>
      </c>
      <c r="P142" s="24">
        <f>IF(原始巡检表!I142=0,0,输入条件!$D$15*(35/50)^3/0.9)</f>
        <v>8.38444444444444</v>
      </c>
      <c r="Q142" s="24">
        <f>IF(原始巡检表!Q142=0,0,输入条件!$D$15*(35/50)^3/0.9)</f>
        <v>8.38444444444444</v>
      </c>
      <c r="R142" s="24">
        <f>IF(原始巡检表!Y142=0,0,输入条件!$D$15*(35/50)^3/0.9)</f>
        <v>8.38444444444444</v>
      </c>
      <c r="U142">
        <v>23</v>
      </c>
      <c r="V142" s="61">
        <f>IF(原始巡检表!AH142=0,0,输入条件!$C$22*原始巡检表!AH142+输入条件!$C$23*原始巡检表!AD142+输入条件!$C$24*原始巡检表!AG142+输入条件!$C$25)/100*输入条件!$E$9*3.517*(1-2%*输入条件!$C$6)</f>
        <v>982.621149128527</v>
      </c>
      <c r="W142" s="61">
        <f>IF(原始巡检表!AP142=0,0,输入条件!$C$22*原始巡检表!AP142+输入条件!$C$23*原始巡检表!AL142+输入条件!$C$24*原始巡检表!AO142+输入条件!$C$25)/100*输入条件!$E$9*3.517*(1-2%*输入条件!$C$6)</f>
        <v>678.128998715073</v>
      </c>
      <c r="X142" s="61">
        <f>IF(原始巡检表!AX142=0,0,输入条件!$C$22*原始巡检表!AX142+输入条件!$C$23*原始巡检表!AT142+输入条件!$C$24*原始巡检表!AW142+输入条件!$C$25)/100*输入条件!$E$9*3.517*(1-2%*输入条件!$C$6)</f>
        <v>632.662506238128</v>
      </c>
      <c r="Y142" s="13">
        <f>输入条件!$D$9*原始巡检表!AH142</f>
        <v>241.2662</v>
      </c>
      <c r="Z142" s="13">
        <f>输入条件!$D$9*原始巡检表!AP142</f>
        <v>172.333</v>
      </c>
      <c r="AA142" s="13">
        <f>输入条件!$D$9*原始巡检表!AX142</f>
        <v>157.5616</v>
      </c>
      <c r="AB142" s="18">
        <f>IF(原始巡检表!AH142=0,0,输入条件!$D$11*(40/50)^3/0.765)</f>
        <v>36.8104575163399</v>
      </c>
      <c r="AC142" s="18">
        <f>IF(原始巡检表!AP142=0,0,输入条件!$D$11*(40/50)^3/0.765)</f>
        <v>36.8104575163399</v>
      </c>
      <c r="AD142" s="19">
        <f>IF(原始巡检表!AX142=0,0,输入条件!$D$11*(40/50)^3/0.765)</f>
        <v>36.8104575163399</v>
      </c>
      <c r="AE142" s="22">
        <f>IF(原始巡检表!AH142=0,0,输入条件!$D$13*(40/50)^3/0.765)</f>
        <v>50.1960784313726</v>
      </c>
      <c r="AF142" s="22">
        <f>IF(原始巡检表!AP142=0,0,输入条件!$D$13*(40/50)^3/0.765)</f>
        <v>50.1960784313726</v>
      </c>
      <c r="AG142" s="22">
        <f>IF(原始巡检表!AX142=0,0,输入条件!$D$13*(40/50)^3/0.765)</f>
        <v>50.1960784313726</v>
      </c>
      <c r="AH142" s="24">
        <f>IF(原始巡检表!AH142=0,0,输入条件!$D$15*(35/50)^3/0.9)</f>
        <v>8.38444444444444</v>
      </c>
      <c r="AI142" s="24">
        <f>IF(原始巡检表!AP142=0,0,输入条件!$D$15*(35/50)^3/0.9)</f>
        <v>8.38444444444444</v>
      </c>
      <c r="AJ142" s="24">
        <f>IF(原始巡检表!AX142=0,0,输入条件!$D$15*(35/50)^3/0.9)</f>
        <v>8.38444444444444</v>
      </c>
    </row>
    <row r="143" spans="4:30">
      <c r="D143" s="61"/>
      <c r="E143" s="61"/>
      <c r="F143" s="61"/>
      <c r="G143" s="12"/>
      <c r="H143" s="12"/>
      <c r="I143" s="12"/>
      <c r="J143" s="16"/>
      <c r="K143" s="16"/>
      <c r="L143" s="17"/>
      <c r="V143" s="61"/>
      <c r="W143" s="61"/>
      <c r="X143" s="61"/>
      <c r="Y143" s="12"/>
      <c r="Z143" s="12"/>
      <c r="AA143" s="12"/>
      <c r="AB143" s="16"/>
      <c r="AC143" s="16"/>
      <c r="AD143" s="17"/>
    </row>
    <row r="144" spans="2:30">
      <c r="B144" t="s">
        <v>78</v>
      </c>
      <c r="D144" s="61"/>
      <c r="E144" s="61"/>
      <c r="F144" s="61"/>
      <c r="G144" s="12"/>
      <c r="H144" s="12"/>
      <c r="I144" s="12"/>
      <c r="J144" s="16"/>
      <c r="K144" s="16"/>
      <c r="L144" s="17"/>
      <c r="T144" t="s">
        <v>78</v>
      </c>
      <c r="V144" s="61"/>
      <c r="W144" s="61"/>
      <c r="X144" s="61"/>
      <c r="Y144" s="12"/>
      <c r="Z144" s="12"/>
      <c r="AA144" s="12"/>
      <c r="AB144" s="16"/>
      <c r="AC144" s="16"/>
      <c r="AD144" s="17"/>
    </row>
    <row r="145" spans="4:30">
      <c r="D145" s="61"/>
      <c r="E145" s="61"/>
      <c r="F145" s="61"/>
      <c r="G145" s="12"/>
      <c r="H145" s="12"/>
      <c r="I145" s="12"/>
      <c r="J145" s="16"/>
      <c r="K145" s="16"/>
      <c r="L145" s="17"/>
      <c r="V145" s="61"/>
      <c r="W145" s="61"/>
      <c r="X145" s="61"/>
      <c r="Y145" s="12"/>
      <c r="Z145" s="12"/>
      <c r="AA145" s="12"/>
      <c r="AB145" s="16"/>
      <c r="AC145" s="16"/>
      <c r="AD145" s="17"/>
    </row>
    <row r="146" spans="4:30">
      <c r="D146" s="61" t="s">
        <v>85</v>
      </c>
      <c r="E146" s="61"/>
      <c r="F146" s="61"/>
      <c r="G146" s="12"/>
      <c r="H146" s="12"/>
      <c r="I146" s="12"/>
      <c r="J146" s="16"/>
      <c r="K146" s="16"/>
      <c r="L146" s="17"/>
      <c r="V146" s="61"/>
      <c r="W146" s="61"/>
      <c r="X146" s="61"/>
      <c r="Y146" s="12"/>
      <c r="Z146" s="12"/>
      <c r="AA146" s="12"/>
      <c r="AB146" s="16"/>
      <c r="AC146" s="16"/>
      <c r="AD146" s="17"/>
    </row>
    <row r="147" ht="17.25" spans="3:36">
      <c r="C147">
        <v>0</v>
      </c>
      <c r="D147" s="62">
        <f>IF(原始巡检表!I147=0,0,输入条件!$C$22*原始巡检表!I147+输入条件!$C$23*原始巡检表!E147+输入条件!$C$24*原始巡检表!H147+输入条件!$C$25)/100*输入条件!$E$9*3.517*(1-2%*输入条件!$C$6)</f>
        <v>0</v>
      </c>
      <c r="E147" s="62">
        <f>IF(原始巡检表!Q147=0,0,输入条件!$C$22*原始巡检表!Q147+输入条件!$C$23*原始巡检表!M147+输入条件!$C$24*原始巡检表!P147+输入条件!$C$25)/100*输入条件!$E$9*3.517*(1-2%*输入条件!$C$6)</f>
        <v>0</v>
      </c>
      <c r="F147" s="61">
        <f>IF(原始巡检表!Y147=0,0,输入条件!$C$22*原始巡检表!Y147+输入条件!$C$23*原始巡检表!U147+输入条件!$C$24*原始巡检表!X147+输入条件!$C$25)/100*输入条件!$E$9*3.517*(1-2%*输入条件!$C$6)</f>
        <v>0</v>
      </c>
      <c r="G147" s="13">
        <f>输入条件!$D$9*原始巡检表!I147</f>
        <v>0</v>
      </c>
      <c r="H147" s="13">
        <f>输入条件!$D$9*原始巡检表!Q147</f>
        <v>0</v>
      </c>
      <c r="I147" s="13">
        <f>输入条件!$D$9*原始巡检表!Y147</f>
        <v>0</v>
      </c>
      <c r="J147" s="18">
        <f>IF(原始巡检表!I147=0,0,输入条件!$D$11*(40/50)^3/0.765)</f>
        <v>0</v>
      </c>
      <c r="K147" s="18">
        <f>IF(原始巡检表!Q147=0,0,输入条件!$D$11*(40/50)^3/0.765)</f>
        <v>0</v>
      </c>
      <c r="L147" s="19">
        <f>IF(原始巡检表!Y147=0,0,输入条件!$D$11*(40/50)^3/0.765)</f>
        <v>0</v>
      </c>
      <c r="M147" s="22">
        <f>IF(原始巡检表!I147=0,0,输入条件!$D$13*(40/50)^3/0.765)</f>
        <v>0</v>
      </c>
      <c r="N147" s="22">
        <f>IF(原始巡检表!Q147=0,0,输入条件!$D$13*(40/50)^3/0.765)</f>
        <v>0</v>
      </c>
      <c r="O147" s="23">
        <f>IF(原始巡检表!Y147=0,0,输入条件!$D$13*(40/50)^3/0.765)</f>
        <v>0</v>
      </c>
      <c r="P147" s="24">
        <f>IF(原始巡检表!I147=0,0,输入条件!$D$15*(35/50)^3/0.9)</f>
        <v>0</v>
      </c>
      <c r="Q147" s="24">
        <f>IF(原始巡检表!Q147=0,0,输入条件!$D$15*(35/50)^3/0.9)</f>
        <v>0</v>
      </c>
      <c r="R147" s="24">
        <f>IF(原始巡检表!Y147=0,0,输入条件!$D$15*(35/50)^3/0.9)</f>
        <v>0</v>
      </c>
      <c r="U147">
        <v>0</v>
      </c>
      <c r="V147" s="61">
        <f>IF(原始巡检表!AH147=0,0,输入条件!$C$22*原始巡检表!AH147+输入条件!$C$23*原始巡检表!AD147+输入条件!$C$24*原始巡检表!AG147+输入条件!$C$25)/100*输入条件!$E$9*3.517*(1-2%*输入条件!$C$6)</f>
        <v>0</v>
      </c>
      <c r="W147" s="61">
        <f>IF(原始巡检表!AP147=0,0,输入条件!$C$22*原始巡检表!AP147+输入条件!$C$23*原始巡检表!AL147+输入条件!$C$24*原始巡检表!AO147+输入条件!$C$25)/100*输入条件!$E$9*3.517*(1-2%*输入条件!$C$6)</f>
        <v>0</v>
      </c>
      <c r="X147" s="61">
        <f>IF(原始巡检表!AX147=0,0,输入条件!$C$22*原始巡检表!AX147+输入条件!$C$23*原始巡检表!AT147+输入条件!$C$24*原始巡检表!AW147+输入条件!$C$25)/100*输入条件!$E$9*3.517*(1-2%*输入条件!$C$6)</f>
        <v>0</v>
      </c>
      <c r="Y147" s="13">
        <f>输入条件!$D$9*原始巡检表!AH147</f>
        <v>0</v>
      </c>
      <c r="Z147" s="13">
        <f>输入条件!$D$9*原始巡检表!AP147</f>
        <v>0</v>
      </c>
      <c r="AA147" s="13">
        <f>输入条件!$D$9*原始巡检表!AX147</f>
        <v>0</v>
      </c>
      <c r="AB147" s="18">
        <f>IF(原始巡检表!AH147=0,0,输入条件!$D$11*(40/50)^3/0.765)</f>
        <v>0</v>
      </c>
      <c r="AC147" s="18">
        <f>IF(原始巡检表!AP147=0,0,输入条件!$D$11*(40/50)^3/0.765)</f>
        <v>0</v>
      </c>
      <c r="AD147" s="19">
        <f>IF(原始巡检表!AX147=0,0,输入条件!$D$11*(40/50)^3/0.765)</f>
        <v>0</v>
      </c>
      <c r="AE147" s="22">
        <f>IF(原始巡检表!AH147=0,0,输入条件!$D$13*(40/50)^3/0.765)</f>
        <v>0</v>
      </c>
      <c r="AF147" s="22">
        <f>IF(原始巡检表!AP147=0,0,输入条件!$D$13*(40/50)^3/0.765)</f>
        <v>0</v>
      </c>
      <c r="AG147" s="22">
        <f>IF(原始巡检表!AX147=0,0,输入条件!$D$13*(40/50)^3/0.765)</f>
        <v>0</v>
      </c>
      <c r="AH147" s="24">
        <f>IF(原始巡检表!AH147=0,0,输入条件!$D$15*(35/50)^3/0.9)</f>
        <v>0</v>
      </c>
      <c r="AI147" s="24">
        <f>IF(原始巡检表!AP147=0,0,输入条件!$D$15*(35/50)^3/0.9)</f>
        <v>0</v>
      </c>
      <c r="AJ147" s="24">
        <f>IF(原始巡检表!AX147=0,0,输入条件!$D$15*(35/50)^3/0.9)</f>
        <v>0</v>
      </c>
    </row>
    <row r="148" ht="17.25" spans="3:36">
      <c r="C148">
        <v>1</v>
      </c>
      <c r="D148" s="62">
        <f>IF(原始巡检表!I148=0,0,输入条件!$C$22*原始巡检表!I148+输入条件!$C$23*原始巡检表!E148+输入条件!$C$24*原始巡检表!H148+输入条件!$C$25)/100*输入条件!$E$9*3.517*(1-2%*输入条件!$C$6)</f>
        <v>0</v>
      </c>
      <c r="E148" s="62">
        <f>IF(原始巡检表!Q148=0,0,输入条件!$C$22*原始巡检表!Q148+输入条件!$C$23*原始巡检表!M148+输入条件!$C$24*原始巡检表!P148+输入条件!$C$25)/100*输入条件!$E$9*3.517*(1-2%*输入条件!$C$6)</f>
        <v>0</v>
      </c>
      <c r="F148" s="61">
        <f>IF(原始巡检表!Y148=0,0,输入条件!$C$22*原始巡检表!Y148+输入条件!$C$23*原始巡检表!U148+输入条件!$C$24*原始巡检表!X148+输入条件!$C$25)/100*输入条件!$E$9*3.517*(1-2%*输入条件!$C$6)</f>
        <v>0</v>
      </c>
      <c r="G148" s="13">
        <f>输入条件!$D$9*原始巡检表!I148</f>
        <v>0</v>
      </c>
      <c r="H148" s="13">
        <f>输入条件!$D$9*原始巡检表!Q148</f>
        <v>0</v>
      </c>
      <c r="I148" s="13">
        <f>输入条件!$D$9*原始巡检表!Y148</f>
        <v>0</v>
      </c>
      <c r="J148" s="18">
        <f>IF(原始巡检表!I148=0,0,输入条件!$D$11*(40/50)^3/0.765)</f>
        <v>0</v>
      </c>
      <c r="K148" s="18">
        <f>IF(原始巡检表!Q148=0,0,输入条件!$D$11*(40/50)^3/0.765)</f>
        <v>0</v>
      </c>
      <c r="L148" s="19">
        <f>IF(原始巡检表!Y148=0,0,输入条件!$D$11*(40/50)^3/0.765)</f>
        <v>0</v>
      </c>
      <c r="M148" s="22">
        <f>IF(原始巡检表!I148=0,0,输入条件!$D$13*(40/50)^3/0.765)</f>
        <v>0</v>
      </c>
      <c r="N148" s="22">
        <f>IF(原始巡检表!Q148=0,0,输入条件!$D$13*(40/50)^3/0.765)</f>
        <v>0</v>
      </c>
      <c r="O148" s="23">
        <f>IF(原始巡检表!Y148=0,0,输入条件!$D$13*(40/50)^3/0.765)</f>
        <v>0</v>
      </c>
      <c r="P148" s="24">
        <f>IF(原始巡检表!I148=0,0,输入条件!$D$15*(35/50)^3/0.9)</f>
        <v>0</v>
      </c>
      <c r="Q148" s="24">
        <f>IF(原始巡检表!Q148=0,0,输入条件!$D$15*(35/50)^3/0.9)</f>
        <v>0</v>
      </c>
      <c r="R148" s="24">
        <f>IF(原始巡检表!Y148=0,0,输入条件!$D$15*(35/50)^3/0.9)</f>
        <v>0</v>
      </c>
      <c r="U148">
        <v>1</v>
      </c>
      <c r="V148" s="61">
        <f>IF(原始巡检表!AH148=0,0,输入条件!$C$22*原始巡检表!AH148+输入条件!$C$23*原始巡检表!AD148+输入条件!$C$24*原始巡检表!AG148+输入条件!$C$25)/100*输入条件!$E$9*3.517*(1-2%*输入条件!$C$6)</f>
        <v>0</v>
      </c>
      <c r="W148" s="61">
        <f>IF(原始巡检表!AP148=0,0,输入条件!$C$22*原始巡检表!AP148+输入条件!$C$23*原始巡检表!AL148+输入条件!$C$24*原始巡检表!AO148+输入条件!$C$25)/100*输入条件!$E$9*3.517*(1-2%*输入条件!$C$6)</f>
        <v>0</v>
      </c>
      <c r="X148" s="61">
        <f>IF(原始巡检表!AX148=0,0,输入条件!$C$22*原始巡检表!AX148+输入条件!$C$23*原始巡检表!AT148+输入条件!$C$24*原始巡检表!AW148+输入条件!$C$25)/100*输入条件!$E$9*3.517*(1-2%*输入条件!$C$6)</f>
        <v>0</v>
      </c>
      <c r="Y148" s="13">
        <f>输入条件!$D$9*原始巡检表!AH148</f>
        <v>0</v>
      </c>
      <c r="Z148" s="13">
        <f>输入条件!$D$9*原始巡检表!AP148</f>
        <v>0</v>
      </c>
      <c r="AA148" s="13">
        <f>输入条件!$D$9*原始巡检表!AX148</f>
        <v>0</v>
      </c>
      <c r="AB148" s="18">
        <f>IF(原始巡检表!AH148=0,0,输入条件!$D$11*(40/50)^3/0.765)</f>
        <v>0</v>
      </c>
      <c r="AC148" s="18">
        <f>IF(原始巡检表!AP148=0,0,输入条件!$D$11*(40/50)^3/0.765)</f>
        <v>0</v>
      </c>
      <c r="AD148" s="19">
        <f>IF(原始巡检表!AX148=0,0,输入条件!$D$11*(40/50)^3/0.765)</f>
        <v>0</v>
      </c>
      <c r="AE148" s="22">
        <f>IF(原始巡检表!AH148=0,0,输入条件!$D$13*(40/50)^3/0.765)</f>
        <v>0</v>
      </c>
      <c r="AF148" s="22">
        <f>IF(原始巡检表!AP148=0,0,输入条件!$D$13*(40/50)^3/0.765)</f>
        <v>0</v>
      </c>
      <c r="AG148" s="22">
        <f>IF(原始巡检表!AX148=0,0,输入条件!$D$13*(40/50)^3/0.765)</f>
        <v>0</v>
      </c>
      <c r="AH148" s="24">
        <f>IF(原始巡检表!AH148=0,0,输入条件!$D$15*(35/50)^3/0.9)</f>
        <v>0</v>
      </c>
      <c r="AI148" s="24">
        <f>IF(原始巡检表!AP148=0,0,输入条件!$D$15*(35/50)^3/0.9)</f>
        <v>0</v>
      </c>
      <c r="AJ148" s="24">
        <f>IF(原始巡检表!AX148=0,0,输入条件!$D$15*(35/50)^3/0.9)</f>
        <v>0</v>
      </c>
    </row>
    <row r="149" ht="17.25" spans="3:36">
      <c r="C149">
        <v>2</v>
      </c>
      <c r="D149" s="62">
        <f>IF(原始巡检表!I149=0,0,输入条件!$C$22*原始巡检表!I149+输入条件!$C$23*原始巡检表!E149+输入条件!$C$24*原始巡检表!H149+输入条件!$C$25)/100*输入条件!$E$9*3.517*(1-2%*输入条件!$C$6)</f>
        <v>0</v>
      </c>
      <c r="E149" s="62">
        <f>IF(原始巡检表!Q149=0,0,输入条件!$C$22*原始巡检表!Q149+输入条件!$C$23*原始巡检表!M149+输入条件!$C$24*原始巡检表!P149+输入条件!$C$25)/100*输入条件!$E$9*3.517*(1-2%*输入条件!$C$6)</f>
        <v>0</v>
      </c>
      <c r="F149" s="61">
        <f>IF(原始巡检表!Y149=0,0,输入条件!$C$22*原始巡检表!Y149+输入条件!$C$23*原始巡检表!U149+输入条件!$C$24*原始巡检表!X149+输入条件!$C$25)/100*输入条件!$E$9*3.517*(1-2%*输入条件!$C$6)</f>
        <v>0</v>
      </c>
      <c r="G149" s="13">
        <f>输入条件!$D$9*原始巡检表!I149</f>
        <v>0</v>
      </c>
      <c r="H149" s="13">
        <f>输入条件!$D$9*原始巡检表!Q149</f>
        <v>0</v>
      </c>
      <c r="I149" s="13">
        <f>输入条件!$D$9*原始巡检表!Y149</f>
        <v>0</v>
      </c>
      <c r="J149" s="18">
        <f>IF(原始巡检表!I149=0,0,输入条件!$D$11*(40/50)^3/0.765)</f>
        <v>0</v>
      </c>
      <c r="K149" s="18">
        <f>IF(原始巡检表!Q149=0,0,输入条件!$D$11*(40/50)^3/0.765)</f>
        <v>0</v>
      </c>
      <c r="L149" s="19">
        <f>IF(原始巡检表!Y149=0,0,输入条件!$D$11*(40/50)^3/0.765)</f>
        <v>0</v>
      </c>
      <c r="M149" s="22">
        <f>IF(原始巡检表!I149=0,0,输入条件!$D$13*(40/50)^3/0.765)</f>
        <v>0</v>
      </c>
      <c r="N149" s="22">
        <f>IF(原始巡检表!Q149=0,0,输入条件!$D$13*(40/50)^3/0.765)</f>
        <v>0</v>
      </c>
      <c r="O149" s="23">
        <f>IF(原始巡检表!Y149=0,0,输入条件!$D$13*(40/50)^3/0.765)</f>
        <v>0</v>
      </c>
      <c r="P149" s="24">
        <f>IF(原始巡检表!I149=0,0,输入条件!$D$15*(35/50)^3/0.9)</f>
        <v>0</v>
      </c>
      <c r="Q149" s="24">
        <f>IF(原始巡检表!Q149=0,0,输入条件!$D$15*(35/50)^3/0.9)</f>
        <v>0</v>
      </c>
      <c r="R149" s="24">
        <f>IF(原始巡检表!Y149=0,0,输入条件!$D$15*(35/50)^3/0.9)</f>
        <v>0</v>
      </c>
      <c r="U149">
        <v>2</v>
      </c>
      <c r="V149" s="61">
        <f>IF(原始巡检表!AH149=0,0,输入条件!$C$22*原始巡检表!AH149+输入条件!$C$23*原始巡检表!AD149+输入条件!$C$24*原始巡检表!AG149+输入条件!$C$25)/100*输入条件!$E$9*3.517*(1-2%*输入条件!$C$6)</f>
        <v>0</v>
      </c>
      <c r="W149" s="61">
        <f>IF(原始巡检表!AP149=0,0,输入条件!$C$22*原始巡检表!AP149+输入条件!$C$23*原始巡检表!AL149+输入条件!$C$24*原始巡检表!AO149+输入条件!$C$25)/100*输入条件!$E$9*3.517*(1-2%*输入条件!$C$6)</f>
        <v>0</v>
      </c>
      <c r="X149" s="61">
        <f>IF(原始巡检表!AX149=0,0,输入条件!$C$22*原始巡检表!AX149+输入条件!$C$23*原始巡检表!AT149+输入条件!$C$24*原始巡检表!AW149+输入条件!$C$25)/100*输入条件!$E$9*3.517*(1-2%*输入条件!$C$6)</f>
        <v>0</v>
      </c>
      <c r="Y149" s="13">
        <f>输入条件!$D$9*原始巡检表!AH149</f>
        <v>0</v>
      </c>
      <c r="Z149" s="13">
        <f>输入条件!$D$9*原始巡检表!AP149</f>
        <v>0</v>
      </c>
      <c r="AA149" s="13">
        <f>输入条件!$D$9*原始巡检表!AX149</f>
        <v>0</v>
      </c>
      <c r="AB149" s="18">
        <f>IF(原始巡检表!AH149=0,0,输入条件!$D$11*(40/50)^3/0.765)</f>
        <v>0</v>
      </c>
      <c r="AC149" s="18">
        <f>IF(原始巡检表!AP149=0,0,输入条件!$D$11*(40/50)^3/0.765)</f>
        <v>0</v>
      </c>
      <c r="AD149" s="19">
        <f>IF(原始巡检表!AX149=0,0,输入条件!$D$11*(40/50)^3/0.765)</f>
        <v>0</v>
      </c>
      <c r="AE149" s="22">
        <f>IF(原始巡检表!AH149=0,0,输入条件!$D$13*(40/50)^3/0.765)</f>
        <v>0</v>
      </c>
      <c r="AF149" s="22">
        <f>IF(原始巡检表!AP149=0,0,输入条件!$D$13*(40/50)^3/0.765)</f>
        <v>0</v>
      </c>
      <c r="AG149" s="22">
        <f>IF(原始巡检表!AX149=0,0,输入条件!$D$13*(40/50)^3/0.765)</f>
        <v>0</v>
      </c>
      <c r="AH149" s="24">
        <f>IF(原始巡检表!AH149=0,0,输入条件!$D$15*(35/50)^3/0.9)</f>
        <v>0</v>
      </c>
      <c r="AI149" s="24">
        <f>IF(原始巡检表!AP149=0,0,输入条件!$D$15*(35/50)^3/0.9)</f>
        <v>0</v>
      </c>
      <c r="AJ149" s="24">
        <f>IF(原始巡检表!AX149=0,0,输入条件!$D$15*(35/50)^3/0.9)</f>
        <v>0</v>
      </c>
    </row>
    <row r="150" ht="17.25" spans="3:36">
      <c r="C150">
        <v>3</v>
      </c>
      <c r="D150" s="62">
        <f>IF(原始巡检表!I150=0,0,输入条件!$C$22*原始巡检表!I150+输入条件!$C$23*原始巡检表!E150+输入条件!$C$24*原始巡检表!H150+输入条件!$C$25)/100*输入条件!$E$9*3.517*(1-2%*输入条件!$C$6)</f>
        <v>0</v>
      </c>
      <c r="E150" s="62">
        <f>IF(原始巡检表!Q150=0,0,输入条件!$C$22*原始巡检表!Q150+输入条件!$C$23*原始巡检表!M150+输入条件!$C$24*原始巡检表!P150+输入条件!$C$25)/100*输入条件!$E$9*3.517*(1-2%*输入条件!$C$6)</f>
        <v>0</v>
      </c>
      <c r="F150" s="61">
        <f>IF(原始巡检表!Y150=0,0,输入条件!$C$22*原始巡检表!Y150+输入条件!$C$23*原始巡检表!U150+输入条件!$C$24*原始巡检表!X150+输入条件!$C$25)/100*输入条件!$E$9*3.517*(1-2%*输入条件!$C$6)</f>
        <v>0</v>
      </c>
      <c r="G150" s="13">
        <f>输入条件!$D$9*原始巡检表!I150</f>
        <v>0</v>
      </c>
      <c r="H150" s="13">
        <f>输入条件!$D$9*原始巡检表!Q150</f>
        <v>0</v>
      </c>
      <c r="I150" s="13">
        <f>输入条件!$D$9*原始巡检表!Y150</f>
        <v>0</v>
      </c>
      <c r="J150" s="18">
        <f>IF(原始巡检表!I150=0,0,输入条件!$D$11*(40/50)^3/0.765)</f>
        <v>0</v>
      </c>
      <c r="K150" s="18">
        <f>IF(原始巡检表!Q150=0,0,输入条件!$D$11*(40/50)^3/0.765)</f>
        <v>0</v>
      </c>
      <c r="L150" s="19">
        <f>IF(原始巡检表!Y150=0,0,输入条件!$D$11*(40/50)^3/0.765)</f>
        <v>0</v>
      </c>
      <c r="M150" s="22">
        <f>IF(原始巡检表!I150=0,0,输入条件!$D$13*(40/50)^3/0.765)</f>
        <v>0</v>
      </c>
      <c r="N150" s="22">
        <f>IF(原始巡检表!Q150=0,0,输入条件!$D$13*(40/50)^3/0.765)</f>
        <v>0</v>
      </c>
      <c r="O150" s="23">
        <f>IF(原始巡检表!Y150=0,0,输入条件!$D$13*(40/50)^3/0.765)</f>
        <v>0</v>
      </c>
      <c r="P150" s="24">
        <f>IF(原始巡检表!I150=0,0,输入条件!$D$15*(35/50)^3/0.9)</f>
        <v>0</v>
      </c>
      <c r="Q150" s="24">
        <f>IF(原始巡检表!Q150=0,0,输入条件!$D$15*(35/50)^3/0.9)</f>
        <v>0</v>
      </c>
      <c r="R150" s="24">
        <f>IF(原始巡检表!Y150=0,0,输入条件!$D$15*(35/50)^3/0.9)</f>
        <v>0</v>
      </c>
      <c r="U150">
        <v>3</v>
      </c>
      <c r="V150" s="61">
        <f>IF(原始巡检表!AH150=0,0,输入条件!$C$22*原始巡检表!AH150+输入条件!$C$23*原始巡检表!AD150+输入条件!$C$24*原始巡检表!AG150+输入条件!$C$25)/100*输入条件!$E$9*3.517*(1-2%*输入条件!$C$6)</f>
        <v>0</v>
      </c>
      <c r="W150" s="61">
        <f>IF(原始巡检表!AP150=0,0,输入条件!$C$22*原始巡检表!AP150+输入条件!$C$23*原始巡检表!AL150+输入条件!$C$24*原始巡检表!AO150+输入条件!$C$25)/100*输入条件!$E$9*3.517*(1-2%*输入条件!$C$6)</f>
        <v>0</v>
      </c>
      <c r="X150" s="61">
        <f>IF(原始巡检表!AX150=0,0,输入条件!$C$22*原始巡检表!AX150+输入条件!$C$23*原始巡检表!AT150+输入条件!$C$24*原始巡检表!AW150+输入条件!$C$25)/100*输入条件!$E$9*3.517*(1-2%*输入条件!$C$6)</f>
        <v>0</v>
      </c>
      <c r="Y150" s="13">
        <f>输入条件!$D$9*原始巡检表!AH150</f>
        <v>0</v>
      </c>
      <c r="Z150" s="13">
        <f>输入条件!$D$9*原始巡检表!AP150</f>
        <v>0</v>
      </c>
      <c r="AA150" s="13">
        <f>输入条件!$D$9*原始巡检表!AX150</f>
        <v>0</v>
      </c>
      <c r="AB150" s="18">
        <f>IF(原始巡检表!AH150=0,0,输入条件!$D$11*(40/50)^3/0.765)</f>
        <v>0</v>
      </c>
      <c r="AC150" s="18">
        <f>IF(原始巡检表!AP150=0,0,输入条件!$D$11*(40/50)^3/0.765)</f>
        <v>0</v>
      </c>
      <c r="AD150" s="19">
        <f>IF(原始巡检表!AX150=0,0,输入条件!$D$11*(40/50)^3/0.765)</f>
        <v>0</v>
      </c>
      <c r="AE150" s="22">
        <f>IF(原始巡检表!AH150=0,0,输入条件!$D$13*(40/50)^3/0.765)</f>
        <v>0</v>
      </c>
      <c r="AF150" s="22">
        <f>IF(原始巡检表!AP150=0,0,输入条件!$D$13*(40/50)^3/0.765)</f>
        <v>0</v>
      </c>
      <c r="AG150" s="22">
        <f>IF(原始巡检表!AX150=0,0,输入条件!$D$13*(40/50)^3/0.765)</f>
        <v>0</v>
      </c>
      <c r="AH150" s="24">
        <f>IF(原始巡检表!AH150=0,0,输入条件!$D$15*(35/50)^3/0.9)</f>
        <v>0</v>
      </c>
      <c r="AI150" s="24">
        <f>IF(原始巡检表!AP150=0,0,输入条件!$D$15*(35/50)^3/0.9)</f>
        <v>0</v>
      </c>
      <c r="AJ150" s="24">
        <f>IF(原始巡检表!AX150=0,0,输入条件!$D$15*(35/50)^3/0.9)</f>
        <v>0</v>
      </c>
    </row>
    <row r="151" ht="17.25" spans="3:36">
      <c r="C151">
        <v>4</v>
      </c>
      <c r="D151" s="62">
        <f>IF(原始巡检表!I151=0,0,输入条件!$C$22*原始巡检表!I151+输入条件!$C$23*原始巡检表!E151+输入条件!$C$24*原始巡检表!H151+输入条件!$C$25)/100*输入条件!$E$9*3.517*(1-2%*输入条件!$C$6)</f>
        <v>0</v>
      </c>
      <c r="E151" s="62">
        <f>IF(原始巡检表!Q151=0,0,输入条件!$C$22*原始巡检表!Q151+输入条件!$C$23*原始巡检表!M151+输入条件!$C$24*原始巡检表!P151+输入条件!$C$25)/100*输入条件!$E$9*3.517*(1-2%*输入条件!$C$6)</f>
        <v>0</v>
      </c>
      <c r="F151" s="61">
        <f>IF(原始巡检表!Y151=0,0,输入条件!$C$22*原始巡检表!Y151+输入条件!$C$23*原始巡检表!U151+输入条件!$C$24*原始巡检表!X151+输入条件!$C$25)/100*输入条件!$E$9*3.517*(1-2%*输入条件!$C$6)</f>
        <v>0</v>
      </c>
      <c r="G151" s="13">
        <f>输入条件!$D$9*原始巡检表!I151</f>
        <v>0</v>
      </c>
      <c r="H151" s="13">
        <f>输入条件!$D$9*原始巡检表!Q151</f>
        <v>0</v>
      </c>
      <c r="I151" s="13">
        <f>输入条件!$D$9*原始巡检表!Y151</f>
        <v>0</v>
      </c>
      <c r="J151" s="18">
        <f>IF(原始巡检表!I151=0,0,输入条件!$D$11*(40/50)^3/0.765)</f>
        <v>0</v>
      </c>
      <c r="K151" s="18">
        <f>IF(原始巡检表!Q151=0,0,输入条件!$D$11*(40/50)^3/0.765)</f>
        <v>0</v>
      </c>
      <c r="L151" s="19">
        <f>IF(原始巡检表!Y151=0,0,输入条件!$D$11*(40/50)^3/0.765)</f>
        <v>0</v>
      </c>
      <c r="M151" s="22">
        <f>IF(原始巡检表!I151=0,0,输入条件!$D$13*(40/50)^3/0.765)</f>
        <v>0</v>
      </c>
      <c r="N151" s="22">
        <f>IF(原始巡检表!Q151=0,0,输入条件!$D$13*(40/50)^3/0.765)</f>
        <v>0</v>
      </c>
      <c r="O151" s="23">
        <f>IF(原始巡检表!Y151=0,0,输入条件!$D$13*(40/50)^3/0.765)</f>
        <v>0</v>
      </c>
      <c r="P151" s="24">
        <f>IF(原始巡检表!I151=0,0,输入条件!$D$15*(35/50)^3/0.9)</f>
        <v>0</v>
      </c>
      <c r="Q151" s="24">
        <f>IF(原始巡检表!Q151=0,0,输入条件!$D$15*(35/50)^3/0.9)</f>
        <v>0</v>
      </c>
      <c r="R151" s="24">
        <f>IF(原始巡检表!Y151=0,0,输入条件!$D$15*(35/50)^3/0.9)</f>
        <v>0</v>
      </c>
      <c r="U151">
        <v>4</v>
      </c>
      <c r="V151" s="61">
        <f>IF(原始巡检表!AH151=0,0,输入条件!$C$22*原始巡检表!AH151+输入条件!$C$23*原始巡检表!AD151+输入条件!$C$24*原始巡检表!AG151+输入条件!$C$25)/100*输入条件!$E$9*3.517*(1-2%*输入条件!$C$6)</f>
        <v>0</v>
      </c>
      <c r="W151" s="61">
        <f>IF(原始巡检表!AP151=0,0,输入条件!$C$22*原始巡检表!AP151+输入条件!$C$23*原始巡检表!AL151+输入条件!$C$24*原始巡检表!AO151+输入条件!$C$25)/100*输入条件!$E$9*3.517*(1-2%*输入条件!$C$6)</f>
        <v>0</v>
      </c>
      <c r="X151" s="61">
        <f>IF(原始巡检表!AX151=0,0,输入条件!$C$22*原始巡检表!AX151+输入条件!$C$23*原始巡检表!AT151+输入条件!$C$24*原始巡检表!AW151+输入条件!$C$25)/100*输入条件!$E$9*3.517*(1-2%*输入条件!$C$6)</f>
        <v>0</v>
      </c>
      <c r="Y151" s="13">
        <f>输入条件!$D$9*原始巡检表!AH151</f>
        <v>0</v>
      </c>
      <c r="Z151" s="13">
        <f>输入条件!$D$9*原始巡检表!AP151</f>
        <v>0</v>
      </c>
      <c r="AA151" s="13">
        <f>输入条件!$D$9*原始巡检表!AX151</f>
        <v>0</v>
      </c>
      <c r="AB151" s="18">
        <f>IF(原始巡检表!AH151=0,0,输入条件!$D$11*(40/50)^3/0.765)</f>
        <v>0</v>
      </c>
      <c r="AC151" s="18">
        <f>IF(原始巡检表!AP151=0,0,输入条件!$D$11*(40/50)^3/0.765)</f>
        <v>0</v>
      </c>
      <c r="AD151" s="19">
        <f>IF(原始巡检表!AX151=0,0,输入条件!$D$11*(40/50)^3/0.765)</f>
        <v>0</v>
      </c>
      <c r="AE151" s="22">
        <f>IF(原始巡检表!AH151=0,0,输入条件!$D$13*(40/50)^3/0.765)</f>
        <v>0</v>
      </c>
      <c r="AF151" s="22">
        <f>IF(原始巡检表!AP151=0,0,输入条件!$D$13*(40/50)^3/0.765)</f>
        <v>0</v>
      </c>
      <c r="AG151" s="22">
        <f>IF(原始巡检表!AX151=0,0,输入条件!$D$13*(40/50)^3/0.765)</f>
        <v>0</v>
      </c>
      <c r="AH151" s="24">
        <f>IF(原始巡检表!AH151=0,0,输入条件!$D$15*(35/50)^3/0.9)</f>
        <v>0</v>
      </c>
      <c r="AI151" s="24">
        <f>IF(原始巡检表!AP151=0,0,输入条件!$D$15*(35/50)^3/0.9)</f>
        <v>0</v>
      </c>
      <c r="AJ151" s="24">
        <f>IF(原始巡检表!AX151=0,0,输入条件!$D$15*(35/50)^3/0.9)</f>
        <v>0</v>
      </c>
    </row>
    <row r="152" ht="17.25" spans="3:36">
      <c r="C152">
        <v>5</v>
      </c>
      <c r="D152" s="62">
        <f>IF(原始巡检表!I152=0,0,输入条件!$C$22*原始巡检表!I152+输入条件!$C$23*原始巡检表!E152+输入条件!$C$24*原始巡检表!H152+输入条件!$C$25)/100*输入条件!$E$9*3.517*(1-2%*输入条件!$C$6)</f>
        <v>0</v>
      </c>
      <c r="E152" s="62">
        <f>IF(原始巡检表!Q152=0,0,输入条件!$C$22*原始巡检表!Q152+输入条件!$C$23*原始巡检表!M152+输入条件!$C$24*原始巡检表!P152+输入条件!$C$25)/100*输入条件!$E$9*3.517*(1-2%*输入条件!$C$6)</f>
        <v>0</v>
      </c>
      <c r="F152" s="61">
        <f>IF(原始巡检表!Y152=0,0,输入条件!$C$22*原始巡检表!Y152+输入条件!$C$23*原始巡检表!U152+输入条件!$C$24*原始巡检表!X152+输入条件!$C$25)/100*输入条件!$E$9*3.517*(1-2%*输入条件!$C$6)</f>
        <v>0</v>
      </c>
      <c r="G152" s="13">
        <f>输入条件!$D$9*原始巡检表!I152</f>
        <v>0</v>
      </c>
      <c r="H152" s="13">
        <f>输入条件!$D$9*原始巡检表!Q152</f>
        <v>0</v>
      </c>
      <c r="I152" s="13">
        <f>输入条件!$D$9*原始巡检表!Y152</f>
        <v>0</v>
      </c>
      <c r="J152" s="18">
        <f>IF(原始巡检表!I152=0,0,输入条件!$D$11*(40/50)^3/0.765)</f>
        <v>0</v>
      </c>
      <c r="K152" s="18">
        <f>IF(原始巡检表!Q152=0,0,输入条件!$D$11*(40/50)^3/0.765)</f>
        <v>0</v>
      </c>
      <c r="L152" s="19">
        <f>IF(原始巡检表!Y152=0,0,输入条件!$D$11*(40/50)^3/0.765)</f>
        <v>0</v>
      </c>
      <c r="M152" s="22">
        <f>IF(原始巡检表!I152=0,0,输入条件!$D$13*(40/50)^3/0.765)</f>
        <v>0</v>
      </c>
      <c r="N152" s="22">
        <f>IF(原始巡检表!Q152=0,0,输入条件!$D$13*(40/50)^3/0.765)</f>
        <v>0</v>
      </c>
      <c r="O152" s="23">
        <f>IF(原始巡检表!Y152=0,0,输入条件!$D$13*(40/50)^3/0.765)</f>
        <v>0</v>
      </c>
      <c r="P152" s="24">
        <f>IF(原始巡检表!I152=0,0,输入条件!$D$15*(35/50)^3/0.9)</f>
        <v>0</v>
      </c>
      <c r="Q152" s="24">
        <f>IF(原始巡检表!Q152=0,0,输入条件!$D$15*(35/50)^3/0.9)</f>
        <v>0</v>
      </c>
      <c r="R152" s="24">
        <f>IF(原始巡检表!Y152=0,0,输入条件!$D$15*(35/50)^3/0.9)</f>
        <v>0</v>
      </c>
      <c r="U152">
        <v>5</v>
      </c>
      <c r="V152" s="61">
        <f>IF(原始巡检表!AH152=0,0,输入条件!$C$22*原始巡检表!AH152+输入条件!$C$23*原始巡检表!AD152+输入条件!$C$24*原始巡检表!AG152+输入条件!$C$25)/100*输入条件!$E$9*3.517*(1-2%*输入条件!$C$6)</f>
        <v>0</v>
      </c>
      <c r="W152" s="61">
        <f>IF(原始巡检表!AP152=0,0,输入条件!$C$22*原始巡检表!AP152+输入条件!$C$23*原始巡检表!AL152+输入条件!$C$24*原始巡检表!AO152+输入条件!$C$25)/100*输入条件!$E$9*3.517*(1-2%*输入条件!$C$6)</f>
        <v>0</v>
      </c>
      <c r="X152" s="61">
        <f>IF(原始巡检表!AX152=0,0,输入条件!$C$22*原始巡检表!AX152+输入条件!$C$23*原始巡检表!AT152+输入条件!$C$24*原始巡检表!AW152+输入条件!$C$25)/100*输入条件!$E$9*3.517*(1-2%*输入条件!$C$6)</f>
        <v>0</v>
      </c>
      <c r="Y152" s="13">
        <f>输入条件!$D$9*原始巡检表!AH152</f>
        <v>0</v>
      </c>
      <c r="Z152" s="13">
        <f>输入条件!$D$9*原始巡检表!AP152</f>
        <v>0</v>
      </c>
      <c r="AA152" s="13">
        <f>输入条件!$D$9*原始巡检表!AX152</f>
        <v>0</v>
      </c>
      <c r="AB152" s="18">
        <f>IF(原始巡检表!AH152=0,0,输入条件!$D$11*(40/50)^3/0.765)</f>
        <v>0</v>
      </c>
      <c r="AC152" s="18">
        <f>IF(原始巡检表!AP152=0,0,输入条件!$D$11*(40/50)^3/0.765)</f>
        <v>0</v>
      </c>
      <c r="AD152" s="19">
        <f>IF(原始巡检表!AX152=0,0,输入条件!$D$11*(40/50)^3/0.765)</f>
        <v>0</v>
      </c>
      <c r="AE152" s="22">
        <f>IF(原始巡检表!AH152=0,0,输入条件!$D$13*(40/50)^3/0.765)</f>
        <v>0</v>
      </c>
      <c r="AF152" s="22">
        <f>IF(原始巡检表!AP152=0,0,输入条件!$D$13*(40/50)^3/0.765)</f>
        <v>0</v>
      </c>
      <c r="AG152" s="22">
        <f>IF(原始巡检表!AX152=0,0,输入条件!$D$13*(40/50)^3/0.765)</f>
        <v>0</v>
      </c>
      <c r="AH152" s="24">
        <f>IF(原始巡检表!AH152=0,0,输入条件!$D$15*(35/50)^3/0.9)</f>
        <v>0</v>
      </c>
      <c r="AI152" s="24">
        <f>IF(原始巡检表!AP152=0,0,输入条件!$D$15*(35/50)^3/0.9)</f>
        <v>0</v>
      </c>
      <c r="AJ152" s="24">
        <f>IF(原始巡检表!AX152=0,0,输入条件!$D$15*(35/50)^3/0.9)</f>
        <v>0</v>
      </c>
    </row>
    <row r="153" ht="17.25" spans="3:36">
      <c r="C153">
        <v>6</v>
      </c>
      <c r="D153" s="62">
        <f>IF(原始巡检表!I153=0,0,输入条件!$C$22*原始巡检表!I153+输入条件!$C$23*原始巡检表!E153+输入条件!$C$24*原始巡检表!H153+输入条件!$C$25)/100*输入条件!$E$9*3.517*(1-2%*输入条件!$C$6)</f>
        <v>0</v>
      </c>
      <c r="E153" s="62">
        <f>IF(原始巡检表!Q153=0,0,输入条件!$C$22*原始巡检表!Q153+输入条件!$C$23*原始巡检表!M153+输入条件!$C$24*原始巡检表!P153+输入条件!$C$25)/100*输入条件!$E$9*3.517*(1-2%*输入条件!$C$6)</f>
        <v>0</v>
      </c>
      <c r="F153" s="61">
        <f>IF(原始巡检表!Y153=0,0,输入条件!$C$22*原始巡检表!Y153+输入条件!$C$23*原始巡检表!U153+输入条件!$C$24*原始巡检表!X153+输入条件!$C$25)/100*输入条件!$E$9*3.517*(1-2%*输入条件!$C$6)</f>
        <v>0</v>
      </c>
      <c r="G153" s="13">
        <f>输入条件!$D$9*原始巡检表!I153</f>
        <v>0</v>
      </c>
      <c r="H153" s="13">
        <f>输入条件!$D$9*原始巡检表!Q153</f>
        <v>0</v>
      </c>
      <c r="I153" s="13">
        <f>输入条件!$D$9*原始巡检表!Y153</f>
        <v>0</v>
      </c>
      <c r="J153" s="18">
        <f>IF(原始巡检表!I153=0,0,输入条件!$D$11*(40/50)^3/0.765)</f>
        <v>0</v>
      </c>
      <c r="K153" s="18">
        <f>IF(原始巡检表!Q153=0,0,输入条件!$D$11*(40/50)^3/0.765)</f>
        <v>0</v>
      </c>
      <c r="L153" s="19">
        <f>IF(原始巡检表!Y153=0,0,输入条件!$D$11*(40/50)^3/0.765)</f>
        <v>0</v>
      </c>
      <c r="M153" s="22">
        <f>IF(原始巡检表!I153=0,0,输入条件!$D$13*(40/50)^3/0.765)</f>
        <v>0</v>
      </c>
      <c r="N153" s="22">
        <f>IF(原始巡检表!Q153=0,0,输入条件!$D$13*(40/50)^3/0.765)</f>
        <v>0</v>
      </c>
      <c r="O153" s="23">
        <f>IF(原始巡检表!Y153=0,0,输入条件!$D$13*(40/50)^3/0.765)</f>
        <v>0</v>
      </c>
      <c r="P153" s="24">
        <f>IF(原始巡检表!I153=0,0,输入条件!$D$15*(35/50)^3/0.9)</f>
        <v>0</v>
      </c>
      <c r="Q153" s="24">
        <f>IF(原始巡检表!Q153=0,0,输入条件!$D$15*(35/50)^3/0.9)</f>
        <v>0</v>
      </c>
      <c r="R153" s="24">
        <f>IF(原始巡检表!Y153=0,0,输入条件!$D$15*(35/50)^3/0.9)</f>
        <v>0</v>
      </c>
      <c r="U153">
        <v>6</v>
      </c>
      <c r="V153" s="61">
        <f>IF(原始巡检表!AH153=0,0,输入条件!$C$22*原始巡检表!AH153+输入条件!$C$23*原始巡检表!AD153+输入条件!$C$24*原始巡检表!AG153+输入条件!$C$25)/100*输入条件!$E$9*3.517*(1-2%*输入条件!$C$6)</f>
        <v>0</v>
      </c>
      <c r="W153" s="61">
        <f>IF(原始巡检表!AP153=0,0,输入条件!$C$22*原始巡检表!AP153+输入条件!$C$23*原始巡检表!AL153+输入条件!$C$24*原始巡检表!AO153+输入条件!$C$25)/100*输入条件!$E$9*3.517*(1-2%*输入条件!$C$6)</f>
        <v>0</v>
      </c>
      <c r="X153" s="61">
        <f>IF(原始巡检表!AX153=0,0,输入条件!$C$22*原始巡检表!AX153+输入条件!$C$23*原始巡检表!AT153+输入条件!$C$24*原始巡检表!AW153+输入条件!$C$25)/100*输入条件!$E$9*3.517*(1-2%*输入条件!$C$6)</f>
        <v>0</v>
      </c>
      <c r="Y153" s="13">
        <f>输入条件!$D$9*原始巡检表!AH153</f>
        <v>0</v>
      </c>
      <c r="Z153" s="13">
        <f>输入条件!$D$9*原始巡检表!AP153</f>
        <v>0</v>
      </c>
      <c r="AA153" s="13">
        <f>输入条件!$D$9*原始巡检表!AX153</f>
        <v>0</v>
      </c>
      <c r="AB153" s="18">
        <f>IF(原始巡检表!AH153=0,0,输入条件!$D$11*(40/50)^3/0.765)</f>
        <v>0</v>
      </c>
      <c r="AC153" s="18">
        <f>IF(原始巡检表!AP153=0,0,输入条件!$D$11*(40/50)^3/0.765)</f>
        <v>0</v>
      </c>
      <c r="AD153" s="19">
        <f>IF(原始巡检表!AX153=0,0,输入条件!$D$11*(40/50)^3/0.765)</f>
        <v>0</v>
      </c>
      <c r="AE153" s="22">
        <f>IF(原始巡检表!AH153=0,0,输入条件!$D$13*(40/50)^3/0.765)</f>
        <v>0</v>
      </c>
      <c r="AF153" s="22">
        <f>IF(原始巡检表!AP153=0,0,输入条件!$D$13*(40/50)^3/0.765)</f>
        <v>0</v>
      </c>
      <c r="AG153" s="22">
        <f>IF(原始巡检表!AX153=0,0,输入条件!$D$13*(40/50)^3/0.765)</f>
        <v>0</v>
      </c>
      <c r="AH153" s="24">
        <f>IF(原始巡检表!AH153=0,0,输入条件!$D$15*(35/50)^3/0.9)</f>
        <v>0</v>
      </c>
      <c r="AI153" s="24">
        <f>IF(原始巡检表!AP153=0,0,输入条件!$D$15*(35/50)^3/0.9)</f>
        <v>0</v>
      </c>
      <c r="AJ153" s="24">
        <f>IF(原始巡检表!AX153=0,0,输入条件!$D$15*(35/50)^3/0.9)</f>
        <v>0</v>
      </c>
    </row>
    <row r="154" ht="17.25" spans="3:36">
      <c r="C154">
        <v>7</v>
      </c>
      <c r="D154" s="62">
        <f>IF(原始巡检表!I154=0,0,输入条件!$C$22*原始巡检表!I154+输入条件!$C$23*原始巡检表!E154+输入条件!$C$24*原始巡检表!H154+输入条件!$C$25)/100*输入条件!$E$9*3.517*(1-2%*输入条件!$C$6)</f>
        <v>843.332638834872</v>
      </c>
      <c r="E154" s="62">
        <f>IF(原始巡检表!Q154=0,0,输入条件!$C$22*原始巡检表!Q154+输入条件!$C$23*原始巡检表!M154+输入条件!$C$24*原始巡检表!P154+输入条件!$C$25)/100*输入条件!$E$9*3.517*(1-2%*输入条件!$C$6)</f>
        <v>928.90906588626</v>
      </c>
      <c r="F154" s="61">
        <f>IF(原始巡检表!Y154=0,0,输入条件!$C$22*原始巡检表!Y154+输入条件!$C$23*原始巡检表!U154+输入条件!$C$24*原始巡检表!X154+输入条件!$C$25)/100*输入条件!$E$9*3.517*(1-2%*输入条件!$C$6)</f>
        <v>884.912433206751</v>
      </c>
      <c r="G154" s="13">
        <f>输入条件!$D$9*原始巡检表!I154</f>
        <v>209.2615</v>
      </c>
      <c r="H154" s="13">
        <f>输入条件!$D$9*原始巡检表!Q154</f>
        <v>231.4186</v>
      </c>
      <c r="I154" s="13">
        <f>输入条件!$D$9*原始巡检表!Y154</f>
        <v>224.0329</v>
      </c>
      <c r="J154" s="18">
        <f>IF(原始巡检表!I154=0,0,输入条件!$D$11*(40/50)^3/0.765)</f>
        <v>36.8104575163399</v>
      </c>
      <c r="K154" s="18">
        <f>IF(原始巡检表!Q154=0,0,输入条件!$D$11*(40/50)^3/0.765)</f>
        <v>36.8104575163399</v>
      </c>
      <c r="L154" s="19">
        <f>IF(原始巡检表!Y154=0,0,输入条件!$D$11*(40/50)^3/0.765)</f>
        <v>36.8104575163399</v>
      </c>
      <c r="M154" s="22">
        <f>IF(原始巡检表!I154=0,0,输入条件!$D$13*(40/50)^3/0.765)</f>
        <v>50.1960784313726</v>
      </c>
      <c r="N154" s="22">
        <f>IF(原始巡检表!Q154=0,0,输入条件!$D$13*(40/50)^3/0.765)</f>
        <v>50.1960784313726</v>
      </c>
      <c r="O154" s="23">
        <f>IF(原始巡检表!Y154=0,0,输入条件!$D$13*(40/50)^3/0.765)</f>
        <v>50.1960784313726</v>
      </c>
      <c r="P154" s="24">
        <f>IF(原始巡检表!I154=0,0,输入条件!$D$15*(35/50)^3/0.9)</f>
        <v>8.38444444444444</v>
      </c>
      <c r="Q154" s="24">
        <f>IF(原始巡检表!Q154=0,0,输入条件!$D$15*(35/50)^3/0.9)</f>
        <v>8.38444444444444</v>
      </c>
      <c r="R154" s="24">
        <f>IF(原始巡检表!Y154=0,0,输入条件!$D$15*(35/50)^3/0.9)</f>
        <v>8.38444444444444</v>
      </c>
      <c r="U154">
        <v>7</v>
      </c>
      <c r="V154" s="61">
        <f>IF(原始巡检表!AH154=0,0,输入条件!$C$22*原始巡检表!AH154+输入条件!$C$23*原始巡检表!AD154+输入条件!$C$24*原始巡检表!AG154+输入条件!$C$25)/100*输入条件!$E$9*3.517*(1-2%*输入条件!$C$6)</f>
        <v>843.332638834872</v>
      </c>
      <c r="W154" s="61">
        <f>IF(原始巡检表!AP154=0,0,输入条件!$C$22*原始巡检表!AP154+输入条件!$C$23*原始巡检表!AL154+输入条件!$C$24*原始巡检表!AO154+输入条件!$C$25)/100*输入条件!$E$9*3.517*(1-2%*输入条件!$C$6)</f>
        <v>928.90906588626</v>
      </c>
      <c r="X154" s="61">
        <f>IF(原始巡检表!AX154=0,0,输入条件!$C$22*原始巡检表!AX154+输入条件!$C$23*原始巡检表!AT154+输入条件!$C$24*原始巡检表!AW154+输入条件!$C$25)/100*输入条件!$E$9*3.517*(1-2%*输入条件!$C$6)</f>
        <v>884.912433206751</v>
      </c>
      <c r="Y154" s="13">
        <f>输入条件!$D$9*原始巡检表!AH154</f>
        <v>209.2615</v>
      </c>
      <c r="Z154" s="13">
        <f>输入条件!$D$9*原始巡检表!AP154</f>
        <v>231.4186</v>
      </c>
      <c r="AA154" s="13">
        <f>输入条件!$D$9*原始巡检表!AX154</f>
        <v>224.0329</v>
      </c>
      <c r="AB154" s="18">
        <f>IF(原始巡检表!AH154=0,0,输入条件!$D$11*(40/50)^3/0.765)</f>
        <v>36.8104575163399</v>
      </c>
      <c r="AC154" s="18">
        <f>IF(原始巡检表!AP154=0,0,输入条件!$D$11*(40/50)^3/0.765)</f>
        <v>36.8104575163399</v>
      </c>
      <c r="AD154" s="19">
        <f>IF(原始巡检表!AX154=0,0,输入条件!$D$11*(40/50)^3/0.765)</f>
        <v>36.8104575163399</v>
      </c>
      <c r="AE154" s="22">
        <f>IF(原始巡检表!AH154=0,0,输入条件!$D$13*(40/50)^3/0.765)</f>
        <v>50.1960784313726</v>
      </c>
      <c r="AF154" s="22">
        <f>IF(原始巡检表!AP154=0,0,输入条件!$D$13*(40/50)^3/0.765)</f>
        <v>50.1960784313726</v>
      </c>
      <c r="AG154" s="22">
        <f>IF(原始巡检表!AX154=0,0,输入条件!$D$13*(40/50)^3/0.765)</f>
        <v>50.1960784313726</v>
      </c>
      <c r="AH154" s="24">
        <f>IF(原始巡检表!AH154=0,0,输入条件!$D$15*(35/50)^3/0.9)</f>
        <v>8.38444444444444</v>
      </c>
      <c r="AI154" s="24">
        <f>IF(原始巡检表!AP154=0,0,输入条件!$D$15*(35/50)^3/0.9)</f>
        <v>8.38444444444444</v>
      </c>
      <c r="AJ154" s="24">
        <f>IF(原始巡检表!AX154=0,0,输入条件!$D$15*(35/50)^3/0.9)</f>
        <v>8.38444444444444</v>
      </c>
    </row>
    <row r="155" ht="17.25" spans="3:36">
      <c r="C155">
        <v>8</v>
      </c>
      <c r="D155" s="62">
        <f>IF(原始巡检表!I155=0,0,输入条件!$C$22*原始巡检表!I155+输入条件!$C$23*原始巡检表!E155+输入条件!$C$24*原始巡检表!H155+输入条件!$C$25)/100*输入条件!$E$9*3.517*(1-2%*输入条件!$C$6)</f>
        <v>843.332638834872</v>
      </c>
      <c r="E155" s="62">
        <f>IF(原始巡检表!Q155=0,0,输入条件!$C$22*原始巡检表!Q155+输入条件!$C$23*原始巡检表!M155+输入条件!$C$24*原始巡检表!P155+输入条件!$C$25)/100*输入条件!$E$9*3.517*(1-2%*输入条件!$C$6)</f>
        <v>928.90906588626</v>
      </c>
      <c r="F155" s="61">
        <f>IF(原始巡检表!Y155=0,0,输入条件!$C$22*原始巡检表!Y155+输入条件!$C$23*原始巡检表!U155+输入条件!$C$24*原始巡检表!X155+输入条件!$C$25)/100*输入条件!$E$9*3.517*(1-2%*输入条件!$C$6)</f>
        <v>884.912433206751</v>
      </c>
      <c r="G155" s="13">
        <f>输入条件!$D$9*原始巡检表!I155</f>
        <v>209.2615</v>
      </c>
      <c r="H155" s="13">
        <f>输入条件!$D$9*原始巡检表!Q155</f>
        <v>231.4186</v>
      </c>
      <c r="I155" s="13">
        <f>输入条件!$D$9*原始巡检表!Y155</f>
        <v>224.0329</v>
      </c>
      <c r="J155" s="18">
        <f>IF(原始巡检表!I155=0,0,输入条件!$D$11*(40/50)^3/0.765)</f>
        <v>36.8104575163399</v>
      </c>
      <c r="K155" s="18">
        <f>IF(原始巡检表!Q155=0,0,输入条件!$D$11*(40/50)^3/0.765)</f>
        <v>36.8104575163399</v>
      </c>
      <c r="L155" s="19">
        <f>IF(原始巡检表!Y155=0,0,输入条件!$D$11*(40/50)^3/0.765)</f>
        <v>36.8104575163399</v>
      </c>
      <c r="M155" s="22">
        <f>IF(原始巡检表!I155=0,0,输入条件!$D$13*(40/50)^3/0.765)</f>
        <v>50.1960784313726</v>
      </c>
      <c r="N155" s="22">
        <f>IF(原始巡检表!Q155=0,0,输入条件!$D$13*(40/50)^3/0.765)</f>
        <v>50.1960784313726</v>
      </c>
      <c r="O155" s="23">
        <f>IF(原始巡检表!Y155=0,0,输入条件!$D$13*(40/50)^3/0.765)</f>
        <v>50.1960784313726</v>
      </c>
      <c r="P155" s="24">
        <f>IF(原始巡检表!I155=0,0,输入条件!$D$15*(35/50)^3/0.9)</f>
        <v>8.38444444444444</v>
      </c>
      <c r="Q155" s="24">
        <f>IF(原始巡检表!Q155=0,0,输入条件!$D$15*(35/50)^3/0.9)</f>
        <v>8.38444444444444</v>
      </c>
      <c r="R155" s="24">
        <f>IF(原始巡检表!Y155=0,0,输入条件!$D$15*(35/50)^3/0.9)</f>
        <v>8.38444444444444</v>
      </c>
      <c r="U155">
        <v>8</v>
      </c>
      <c r="V155" s="61">
        <f>IF(原始巡检表!AH155=0,0,输入条件!$C$22*原始巡检表!AH155+输入条件!$C$23*原始巡检表!AD155+输入条件!$C$24*原始巡检表!AG155+输入条件!$C$25)/100*输入条件!$E$9*3.517*(1-2%*输入条件!$C$6)</f>
        <v>843.332638834872</v>
      </c>
      <c r="W155" s="61">
        <f>IF(原始巡检表!AP155=0,0,输入条件!$C$22*原始巡检表!AP155+输入条件!$C$23*原始巡检表!AL155+输入条件!$C$24*原始巡检表!AO155+输入条件!$C$25)/100*输入条件!$E$9*3.517*(1-2%*输入条件!$C$6)</f>
        <v>928.90906588626</v>
      </c>
      <c r="X155" s="61">
        <f>IF(原始巡检表!AX155=0,0,输入条件!$C$22*原始巡检表!AX155+输入条件!$C$23*原始巡检表!AT155+输入条件!$C$24*原始巡检表!AW155+输入条件!$C$25)/100*输入条件!$E$9*3.517*(1-2%*输入条件!$C$6)</f>
        <v>884.912433206751</v>
      </c>
      <c r="Y155" s="13">
        <f>输入条件!$D$9*原始巡检表!AH155</f>
        <v>209.2615</v>
      </c>
      <c r="Z155" s="13">
        <f>输入条件!$D$9*原始巡检表!AP155</f>
        <v>231.4186</v>
      </c>
      <c r="AA155" s="13">
        <f>输入条件!$D$9*原始巡检表!AX155</f>
        <v>224.0329</v>
      </c>
      <c r="AB155" s="18">
        <f>IF(原始巡检表!AH155=0,0,输入条件!$D$11*(40/50)^3/0.765)</f>
        <v>36.8104575163399</v>
      </c>
      <c r="AC155" s="18">
        <f>IF(原始巡检表!AP155=0,0,输入条件!$D$11*(40/50)^3/0.765)</f>
        <v>36.8104575163399</v>
      </c>
      <c r="AD155" s="19">
        <f>IF(原始巡检表!AX155=0,0,输入条件!$D$11*(40/50)^3/0.765)</f>
        <v>36.8104575163399</v>
      </c>
      <c r="AE155" s="22">
        <f>IF(原始巡检表!AH155=0,0,输入条件!$D$13*(40/50)^3/0.765)</f>
        <v>50.1960784313726</v>
      </c>
      <c r="AF155" s="22">
        <f>IF(原始巡检表!AP155=0,0,输入条件!$D$13*(40/50)^3/0.765)</f>
        <v>50.1960784313726</v>
      </c>
      <c r="AG155" s="22">
        <f>IF(原始巡检表!AX155=0,0,输入条件!$D$13*(40/50)^3/0.765)</f>
        <v>50.1960784313726</v>
      </c>
      <c r="AH155" s="24">
        <f>IF(原始巡检表!AH155=0,0,输入条件!$D$15*(35/50)^3/0.9)</f>
        <v>8.38444444444444</v>
      </c>
      <c r="AI155" s="24">
        <f>IF(原始巡检表!AP155=0,0,输入条件!$D$15*(35/50)^3/0.9)</f>
        <v>8.38444444444444</v>
      </c>
      <c r="AJ155" s="24">
        <f>IF(原始巡检表!AX155=0,0,输入条件!$D$15*(35/50)^3/0.9)</f>
        <v>8.38444444444444</v>
      </c>
    </row>
    <row r="156" ht="17.25" spans="3:36">
      <c r="C156">
        <v>9</v>
      </c>
      <c r="D156" s="62">
        <f>IF(原始巡检表!I156=0,0,输入条件!$C$22*原始巡检表!I156+输入条件!$C$23*原始巡检表!E156+输入条件!$C$24*原始巡检表!H156+输入条件!$C$25)/100*输入条件!$E$9*3.517*(1-2%*输入条件!$C$6)</f>
        <v>843.332638834872</v>
      </c>
      <c r="E156" s="62">
        <f>IF(原始巡检表!Q156=0,0,输入条件!$C$22*原始巡检表!Q156+输入条件!$C$23*原始巡检表!M156+输入条件!$C$24*原始巡检表!P156+输入条件!$C$25)/100*输入条件!$E$9*3.517*(1-2%*输入条件!$C$6)</f>
        <v>928.90906588626</v>
      </c>
      <c r="F156" s="61">
        <f>IF(原始巡检表!Y156=0,0,输入条件!$C$22*原始巡检表!Y156+输入条件!$C$23*原始巡检表!U156+输入条件!$C$24*原始巡检表!X156+输入条件!$C$25)/100*输入条件!$E$9*3.517*(1-2%*输入条件!$C$6)</f>
        <v>884.912433206751</v>
      </c>
      <c r="G156" s="13">
        <f>输入条件!$D$9*原始巡检表!I156</f>
        <v>209.2615</v>
      </c>
      <c r="H156" s="13">
        <f>输入条件!$D$9*原始巡检表!Q156</f>
        <v>231.4186</v>
      </c>
      <c r="I156" s="13">
        <f>输入条件!$D$9*原始巡检表!Y156</f>
        <v>224.0329</v>
      </c>
      <c r="J156" s="18">
        <f>IF(原始巡检表!I156=0,0,输入条件!$D$11*(40/50)^3/0.765)</f>
        <v>36.8104575163399</v>
      </c>
      <c r="K156" s="18">
        <f>IF(原始巡检表!Q156=0,0,输入条件!$D$11*(40/50)^3/0.765)</f>
        <v>36.8104575163399</v>
      </c>
      <c r="L156" s="19">
        <f>IF(原始巡检表!Y156=0,0,输入条件!$D$11*(40/50)^3/0.765)</f>
        <v>36.8104575163399</v>
      </c>
      <c r="M156" s="22">
        <f>IF(原始巡检表!I156=0,0,输入条件!$D$13*(40/50)^3/0.765)</f>
        <v>50.1960784313726</v>
      </c>
      <c r="N156" s="22">
        <f>IF(原始巡检表!Q156=0,0,输入条件!$D$13*(40/50)^3/0.765)</f>
        <v>50.1960784313726</v>
      </c>
      <c r="O156" s="23">
        <f>IF(原始巡检表!Y156=0,0,输入条件!$D$13*(40/50)^3/0.765)</f>
        <v>50.1960784313726</v>
      </c>
      <c r="P156" s="24">
        <f>IF(原始巡检表!I156=0,0,输入条件!$D$15*(35/50)^3/0.9)</f>
        <v>8.38444444444444</v>
      </c>
      <c r="Q156" s="24">
        <f>IF(原始巡检表!Q156=0,0,输入条件!$D$15*(35/50)^3/0.9)</f>
        <v>8.38444444444444</v>
      </c>
      <c r="R156" s="24">
        <f>IF(原始巡检表!Y156=0,0,输入条件!$D$15*(35/50)^3/0.9)</f>
        <v>8.38444444444444</v>
      </c>
      <c r="U156">
        <v>9</v>
      </c>
      <c r="V156" s="61">
        <f>IF(原始巡检表!AH156=0,0,输入条件!$C$22*原始巡检表!AH156+输入条件!$C$23*原始巡检表!AD156+输入条件!$C$24*原始巡检表!AG156+输入条件!$C$25)/100*输入条件!$E$9*3.517*(1-2%*输入条件!$C$6)</f>
        <v>843.332638834872</v>
      </c>
      <c r="W156" s="61">
        <f>IF(原始巡检表!AP156=0,0,输入条件!$C$22*原始巡检表!AP156+输入条件!$C$23*原始巡检表!AL156+输入条件!$C$24*原始巡检表!AO156+输入条件!$C$25)/100*输入条件!$E$9*3.517*(1-2%*输入条件!$C$6)</f>
        <v>928.90906588626</v>
      </c>
      <c r="X156" s="61">
        <f>IF(原始巡检表!AX156=0,0,输入条件!$C$22*原始巡检表!AX156+输入条件!$C$23*原始巡检表!AT156+输入条件!$C$24*原始巡检表!AW156+输入条件!$C$25)/100*输入条件!$E$9*3.517*(1-2%*输入条件!$C$6)</f>
        <v>884.912433206751</v>
      </c>
      <c r="Y156" s="13">
        <f>输入条件!$D$9*原始巡检表!AH156</f>
        <v>209.2615</v>
      </c>
      <c r="Z156" s="13">
        <f>输入条件!$D$9*原始巡检表!AP156</f>
        <v>231.4186</v>
      </c>
      <c r="AA156" s="13">
        <f>输入条件!$D$9*原始巡检表!AX156</f>
        <v>224.0329</v>
      </c>
      <c r="AB156" s="18">
        <f>IF(原始巡检表!AH156=0,0,输入条件!$D$11*(40/50)^3/0.765)</f>
        <v>36.8104575163399</v>
      </c>
      <c r="AC156" s="18">
        <f>IF(原始巡检表!AP156=0,0,输入条件!$D$11*(40/50)^3/0.765)</f>
        <v>36.8104575163399</v>
      </c>
      <c r="AD156" s="19">
        <f>IF(原始巡检表!AX156=0,0,输入条件!$D$11*(40/50)^3/0.765)</f>
        <v>36.8104575163399</v>
      </c>
      <c r="AE156" s="22">
        <f>IF(原始巡检表!AH156=0,0,输入条件!$D$13*(40/50)^3/0.765)</f>
        <v>50.1960784313726</v>
      </c>
      <c r="AF156" s="22">
        <f>IF(原始巡检表!AP156=0,0,输入条件!$D$13*(40/50)^3/0.765)</f>
        <v>50.1960784313726</v>
      </c>
      <c r="AG156" s="22">
        <f>IF(原始巡检表!AX156=0,0,输入条件!$D$13*(40/50)^3/0.765)</f>
        <v>50.1960784313726</v>
      </c>
      <c r="AH156" s="24">
        <f>IF(原始巡检表!AH156=0,0,输入条件!$D$15*(35/50)^3/0.9)</f>
        <v>8.38444444444444</v>
      </c>
      <c r="AI156" s="24">
        <f>IF(原始巡检表!AP156=0,0,输入条件!$D$15*(35/50)^3/0.9)</f>
        <v>8.38444444444444</v>
      </c>
      <c r="AJ156" s="24">
        <f>IF(原始巡检表!AX156=0,0,输入条件!$D$15*(35/50)^3/0.9)</f>
        <v>8.38444444444444</v>
      </c>
    </row>
    <row r="157" ht="17.25" spans="3:36">
      <c r="C157">
        <v>10</v>
      </c>
      <c r="D157" s="62">
        <f>IF(原始巡检表!I157=0,0,输入条件!$C$22*原始巡检表!I157+输入条件!$C$23*原始巡检表!E157+输入条件!$C$24*原始巡检表!H157+输入条件!$C$25)/100*输入条件!$E$9*3.517*(1-2%*输入条件!$C$6)</f>
        <v>843.332638834872</v>
      </c>
      <c r="E157" s="62">
        <f>IF(原始巡检表!Q157=0,0,输入条件!$C$22*原始巡检表!Q157+输入条件!$C$23*原始巡检表!M157+输入条件!$C$24*原始巡检表!P157+输入条件!$C$25)/100*输入条件!$E$9*3.517*(1-2%*输入条件!$C$6)</f>
        <v>928.90906588626</v>
      </c>
      <c r="F157" s="61">
        <f>IF(原始巡检表!Y157=0,0,输入条件!$C$22*原始巡检表!Y157+输入条件!$C$23*原始巡检表!U157+输入条件!$C$24*原始巡检表!X157+输入条件!$C$25)/100*输入条件!$E$9*3.517*(1-2%*输入条件!$C$6)</f>
        <v>884.912433206751</v>
      </c>
      <c r="G157" s="13">
        <f>输入条件!$D$9*原始巡检表!I157</f>
        <v>209.2615</v>
      </c>
      <c r="H157" s="13">
        <f>输入条件!$D$9*原始巡检表!Q157</f>
        <v>231.4186</v>
      </c>
      <c r="I157" s="13">
        <f>输入条件!$D$9*原始巡检表!Y157</f>
        <v>224.0329</v>
      </c>
      <c r="J157" s="18">
        <f>IF(原始巡检表!I157=0,0,输入条件!$D$11*(40/50)^3/0.765)</f>
        <v>36.8104575163399</v>
      </c>
      <c r="K157" s="18">
        <f>IF(原始巡检表!Q157=0,0,输入条件!$D$11*(40/50)^3/0.765)</f>
        <v>36.8104575163399</v>
      </c>
      <c r="L157" s="19">
        <f>IF(原始巡检表!Y157=0,0,输入条件!$D$11*(40/50)^3/0.765)</f>
        <v>36.8104575163399</v>
      </c>
      <c r="M157" s="22">
        <f>IF(原始巡检表!I157=0,0,输入条件!$D$13*(40/50)^3/0.765)</f>
        <v>50.1960784313726</v>
      </c>
      <c r="N157" s="22">
        <f>IF(原始巡检表!Q157=0,0,输入条件!$D$13*(40/50)^3/0.765)</f>
        <v>50.1960784313726</v>
      </c>
      <c r="O157" s="23">
        <f>IF(原始巡检表!Y157=0,0,输入条件!$D$13*(40/50)^3/0.765)</f>
        <v>50.1960784313726</v>
      </c>
      <c r="P157" s="24">
        <f>IF(原始巡检表!I157=0,0,输入条件!$D$15*(35/50)^3/0.9)</f>
        <v>8.38444444444444</v>
      </c>
      <c r="Q157" s="24">
        <f>IF(原始巡检表!Q157=0,0,输入条件!$D$15*(35/50)^3/0.9)</f>
        <v>8.38444444444444</v>
      </c>
      <c r="R157" s="24">
        <f>IF(原始巡检表!Y157=0,0,输入条件!$D$15*(35/50)^3/0.9)</f>
        <v>8.38444444444444</v>
      </c>
      <c r="U157">
        <v>10</v>
      </c>
      <c r="V157" s="61">
        <f>IF(原始巡检表!AH157=0,0,输入条件!$C$22*原始巡检表!AH157+输入条件!$C$23*原始巡检表!AD157+输入条件!$C$24*原始巡检表!AG157+输入条件!$C$25)/100*输入条件!$E$9*3.517*(1-2%*输入条件!$C$6)</f>
        <v>843.332638834872</v>
      </c>
      <c r="W157" s="61">
        <f>IF(原始巡检表!AP157=0,0,输入条件!$C$22*原始巡检表!AP157+输入条件!$C$23*原始巡检表!AL157+输入条件!$C$24*原始巡检表!AO157+输入条件!$C$25)/100*输入条件!$E$9*3.517*(1-2%*输入条件!$C$6)</f>
        <v>928.90906588626</v>
      </c>
      <c r="X157" s="61">
        <f>IF(原始巡检表!AX157=0,0,输入条件!$C$22*原始巡检表!AX157+输入条件!$C$23*原始巡检表!AT157+输入条件!$C$24*原始巡检表!AW157+输入条件!$C$25)/100*输入条件!$E$9*3.517*(1-2%*输入条件!$C$6)</f>
        <v>884.912433206751</v>
      </c>
      <c r="Y157" s="13">
        <f>输入条件!$D$9*原始巡检表!AH157</f>
        <v>209.2615</v>
      </c>
      <c r="Z157" s="13">
        <f>输入条件!$D$9*原始巡检表!AP157</f>
        <v>231.4186</v>
      </c>
      <c r="AA157" s="13">
        <f>输入条件!$D$9*原始巡检表!AX157</f>
        <v>224.0329</v>
      </c>
      <c r="AB157" s="18">
        <f>IF(原始巡检表!AH157=0,0,输入条件!$D$11*(40/50)^3/0.765)</f>
        <v>36.8104575163399</v>
      </c>
      <c r="AC157" s="18">
        <f>IF(原始巡检表!AP157=0,0,输入条件!$D$11*(40/50)^3/0.765)</f>
        <v>36.8104575163399</v>
      </c>
      <c r="AD157" s="19">
        <f>IF(原始巡检表!AX157=0,0,输入条件!$D$11*(40/50)^3/0.765)</f>
        <v>36.8104575163399</v>
      </c>
      <c r="AE157" s="22">
        <f>IF(原始巡检表!AH157=0,0,输入条件!$D$13*(40/50)^3/0.765)</f>
        <v>50.1960784313726</v>
      </c>
      <c r="AF157" s="22">
        <f>IF(原始巡检表!AP157=0,0,输入条件!$D$13*(40/50)^3/0.765)</f>
        <v>50.1960784313726</v>
      </c>
      <c r="AG157" s="22">
        <f>IF(原始巡检表!AX157=0,0,输入条件!$D$13*(40/50)^3/0.765)</f>
        <v>50.1960784313726</v>
      </c>
      <c r="AH157" s="24">
        <f>IF(原始巡检表!AH157=0,0,输入条件!$D$15*(35/50)^3/0.9)</f>
        <v>8.38444444444444</v>
      </c>
      <c r="AI157" s="24">
        <f>IF(原始巡检表!AP157=0,0,输入条件!$D$15*(35/50)^3/0.9)</f>
        <v>8.38444444444444</v>
      </c>
      <c r="AJ157" s="24">
        <f>IF(原始巡检表!AX157=0,0,输入条件!$D$15*(35/50)^3/0.9)</f>
        <v>8.38444444444444</v>
      </c>
    </row>
    <row r="158" ht="17.25" spans="3:36">
      <c r="C158">
        <v>11</v>
      </c>
      <c r="D158" s="62">
        <f>IF(原始巡检表!I158=0,0,输入条件!$C$22*原始巡检表!I158+输入条件!$C$23*原始巡检表!E158+输入条件!$C$24*原始巡检表!H158+输入条件!$C$25)/100*输入条件!$E$9*3.517*(1-2%*输入条件!$C$6)</f>
        <v>756.864804919431</v>
      </c>
      <c r="E158" s="62">
        <f>IF(原始巡检表!Q158=0,0,输入条件!$C$22*原始巡检表!Q158+输入条件!$C$23*原始巡检表!M158+输入条件!$C$24*原始巡检表!P158+输入条件!$C$25)/100*输入条件!$E$9*3.517*(1-2%*输入条件!$C$6)</f>
        <v>842.810772692269</v>
      </c>
      <c r="F158" s="61">
        <f>IF(原始巡检表!Y158=0,0,输入条件!$C$22*原始巡检表!Y158+输入条件!$C$23*原始巡检表!U158+输入条件!$C$24*原始巡检表!X158+输入条件!$C$25)/100*输入条件!$E$9*3.517*(1-2%*输入条件!$C$6)</f>
        <v>812.262761744613</v>
      </c>
      <c r="G158" s="13">
        <f>输入条件!$D$9*原始巡检表!I158</f>
        <v>189.5663</v>
      </c>
      <c r="H158" s="13">
        <f>输入条件!$D$9*原始巡检表!Q158</f>
        <v>214.1853</v>
      </c>
      <c r="I158" s="13">
        <f>输入条件!$D$9*原始巡检表!Y158</f>
        <v>209.2615</v>
      </c>
      <c r="J158" s="18">
        <f>IF(原始巡检表!I158=0,0,输入条件!$D$11*(40/50)^3/0.765)</f>
        <v>36.8104575163399</v>
      </c>
      <c r="K158" s="18">
        <f>IF(原始巡检表!Q158=0,0,输入条件!$D$11*(40/50)^3/0.765)</f>
        <v>36.8104575163399</v>
      </c>
      <c r="L158" s="19">
        <f>IF(原始巡检表!Y158=0,0,输入条件!$D$11*(40/50)^3/0.765)</f>
        <v>36.8104575163399</v>
      </c>
      <c r="M158" s="22">
        <f>IF(原始巡检表!I158=0,0,输入条件!$D$13*(40/50)^3/0.765)</f>
        <v>50.1960784313726</v>
      </c>
      <c r="N158" s="22">
        <f>IF(原始巡检表!Q158=0,0,输入条件!$D$13*(40/50)^3/0.765)</f>
        <v>50.1960784313726</v>
      </c>
      <c r="O158" s="23">
        <f>IF(原始巡检表!Y158=0,0,输入条件!$D$13*(40/50)^3/0.765)</f>
        <v>50.1960784313726</v>
      </c>
      <c r="P158" s="24">
        <f>IF(原始巡检表!I158=0,0,输入条件!$D$15*(35/50)^3/0.9)</f>
        <v>8.38444444444444</v>
      </c>
      <c r="Q158" s="24">
        <f>IF(原始巡检表!Q158=0,0,输入条件!$D$15*(35/50)^3/0.9)</f>
        <v>8.38444444444444</v>
      </c>
      <c r="R158" s="24">
        <f>IF(原始巡检表!Y158=0,0,输入条件!$D$15*(35/50)^3/0.9)</f>
        <v>8.38444444444444</v>
      </c>
      <c r="U158">
        <v>11</v>
      </c>
      <c r="V158" s="61">
        <f>IF(原始巡检表!AH158=0,0,输入条件!$C$22*原始巡检表!AH158+输入条件!$C$23*原始巡检表!AD158+输入条件!$C$24*原始巡检表!AG158+输入条件!$C$25)/100*输入条件!$E$9*3.517*(1-2%*输入条件!$C$6)</f>
        <v>756.864804919431</v>
      </c>
      <c r="W158" s="61">
        <f>IF(原始巡检表!AP158=0,0,输入条件!$C$22*原始巡检表!AP158+输入条件!$C$23*原始巡检表!AL158+输入条件!$C$24*原始巡检表!AO158+输入条件!$C$25)/100*输入条件!$E$9*3.517*(1-2%*输入条件!$C$6)</f>
        <v>842.810772692269</v>
      </c>
      <c r="X158" s="61">
        <f>IF(原始巡检表!AX158=0,0,输入条件!$C$22*原始巡检表!AX158+输入条件!$C$23*原始巡检表!AT158+输入条件!$C$24*原始巡检表!AW158+输入条件!$C$25)/100*输入条件!$E$9*3.517*(1-2%*输入条件!$C$6)</f>
        <v>812.262761744613</v>
      </c>
      <c r="Y158" s="13">
        <f>输入条件!$D$9*原始巡检表!AH158</f>
        <v>189.5663</v>
      </c>
      <c r="Z158" s="13">
        <f>输入条件!$D$9*原始巡检表!AP158</f>
        <v>214.1853</v>
      </c>
      <c r="AA158" s="13">
        <f>输入条件!$D$9*原始巡检表!AX158</f>
        <v>209.2615</v>
      </c>
      <c r="AB158" s="18">
        <f>IF(原始巡检表!AH158=0,0,输入条件!$D$11*(40/50)^3/0.765)</f>
        <v>36.8104575163399</v>
      </c>
      <c r="AC158" s="18">
        <f>IF(原始巡检表!AP158=0,0,输入条件!$D$11*(40/50)^3/0.765)</f>
        <v>36.8104575163399</v>
      </c>
      <c r="AD158" s="19">
        <f>IF(原始巡检表!AX158=0,0,输入条件!$D$11*(40/50)^3/0.765)</f>
        <v>36.8104575163399</v>
      </c>
      <c r="AE158" s="22">
        <f>IF(原始巡检表!AH158=0,0,输入条件!$D$13*(40/50)^3/0.765)</f>
        <v>50.1960784313726</v>
      </c>
      <c r="AF158" s="22">
        <f>IF(原始巡检表!AP158=0,0,输入条件!$D$13*(40/50)^3/0.765)</f>
        <v>50.1960784313726</v>
      </c>
      <c r="AG158" s="22">
        <f>IF(原始巡检表!AX158=0,0,输入条件!$D$13*(40/50)^3/0.765)</f>
        <v>50.1960784313726</v>
      </c>
      <c r="AH158" s="24">
        <f>IF(原始巡检表!AH158=0,0,输入条件!$D$15*(35/50)^3/0.9)</f>
        <v>8.38444444444444</v>
      </c>
      <c r="AI158" s="24">
        <f>IF(原始巡检表!AP158=0,0,输入条件!$D$15*(35/50)^3/0.9)</f>
        <v>8.38444444444444</v>
      </c>
      <c r="AJ158" s="24">
        <f>IF(原始巡检表!AX158=0,0,输入条件!$D$15*(35/50)^3/0.9)</f>
        <v>8.38444444444444</v>
      </c>
    </row>
    <row r="159" ht="17.25" spans="3:36">
      <c r="C159">
        <v>12</v>
      </c>
      <c r="D159" s="62">
        <f>IF(原始巡检表!I159=0,0,输入条件!$C$22*原始巡检表!I159+输入条件!$C$23*原始巡检表!E159+输入条件!$C$24*原始巡检表!H159+输入条件!$C$25)/100*输入条件!$E$9*3.517*(1-2%*输入条件!$C$6)</f>
        <v>756.864804919431</v>
      </c>
      <c r="E159" s="62">
        <f>IF(原始巡检表!Q159=0,0,输入条件!$C$22*原始巡检表!Q159+输入条件!$C$23*原始巡检表!M159+输入条件!$C$24*原始巡检表!P159+输入条件!$C$25)/100*输入条件!$E$9*3.517*(1-2%*输入条件!$C$6)</f>
        <v>842.810772692269</v>
      </c>
      <c r="F159" s="61">
        <f>IF(原始巡检表!Y159=0,0,输入条件!$C$22*原始巡检表!Y159+输入条件!$C$23*原始巡检表!U159+输入条件!$C$24*原始巡检表!X159+输入条件!$C$25)/100*输入条件!$E$9*3.517*(1-2%*输入条件!$C$6)</f>
        <v>812.262761744613</v>
      </c>
      <c r="G159" s="13">
        <f>输入条件!$D$9*原始巡检表!I159</f>
        <v>189.5663</v>
      </c>
      <c r="H159" s="13">
        <f>输入条件!$D$9*原始巡检表!Q159</f>
        <v>214.1853</v>
      </c>
      <c r="I159" s="13">
        <f>输入条件!$D$9*原始巡检表!Y159</f>
        <v>209.2615</v>
      </c>
      <c r="J159" s="18">
        <f>IF(原始巡检表!I159=0,0,输入条件!$D$11*(40/50)^3/0.765)</f>
        <v>36.8104575163399</v>
      </c>
      <c r="K159" s="18">
        <f>IF(原始巡检表!Q159=0,0,输入条件!$D$11*(40/50)^3/0.765)</f>
        <v>36.8104575163399</v>
      </c>
      <c r="L159" s="19">
        <f>IF(原始巡检表!Y159=0,0,输入条件!$D$11*(40/50)^3/0.765)</f>
        <v>36.8104575163399</v>
      </c>
      <c r="M159" s="22">
        <f>IF(原始巡检表!I159=0,0,输入条件!$D$13*(40/50)^3/0.765)</f>
        <v>50.1960784313726</v>
      </c>
      <c r="N159" s="22">
        <f>IF(原始巡检表!Q159=0,0,输入条件!$D$13*(40/50)^3/0.765)</f>
        <v>50.1960784313726</v>
      </c>
      <c r="O159" s="23">
        <f>IF(原始巡检表!Y159=0,0,输入条件!$D$13*(40/50)^3/0.765)</f>
        <v>50.1960784313726</v>
      </c>
      <c r="P159" s="24">
        <f>IF(原始巡检表!I159=0,0,输入条件!$D$15*(35/50)^3/0.9)</f>
        <v>8.38444444444444</v>
      </c>
      <c r="Q159" s="24">
        <f>IF(原始巡检表!Q159=0,0,输入条件!$D$15*(35/50)^3/0.9)</f>
        <v>8.38444444444444</v>
      </c>
      <c r="R159" s="24">
        <f>IF(原始巡检表!Y159=0,0,输入条件!$D$15*(35/50)^3/0.9)</f>
        <v>8.38444444444444</v>
      </c>
      <c r="U159">
        <v>12</v>
      </c>
      <c r="V159" s="61">
        <f>IF(原始巡检表!AH159=0,0,输入条件!$C$22*原始巡检表!AH159+输入条件!$C$23*原始巡检表!AD159+输入条件!$C$24*原始巡检表!AG159+输入条件!$C$25)/100*输入条件!$E$9*3.517*(1-2%*输入条件!$C$6)</f>
        <v>756.864804919431</v>
      </c>
      <c r="W159" s="61">
        <f>IF(原始巡检表!AP159=0,0,输入条件!$C$22*原始巡检表!AP159+输入条件!$C$23*原始巡检表!AL159+输入条件!$C$24*原始巡检表!AO159+输入条件!$C$25)/100*输入条件!$E$9*3.517*(1-2%*输入条件!$C$6)</f>
        <v>842.810772692269</v>
      </c>
      <c r="X159" s="61">
        <f>IF(原始巡检表!AX159=0,0,输入条件!$C$22*原始巡检表!AX159+输入条件!$C$23*原始巡检表!AT159+输入条件!$C$24*原始巡检表!AW159+输入条件!$C$25)/100*输入条件!$E$9*3.517*(1-2%*输入条件!$C$6)</f>
        <v>812.262761744613</v>
      </c>
      <c r="Y159" s="13">
        <f>输入条件!$D$9*原始巡检表!AH159</f>
        <v>189.5663</v>
      </c>
      <c r="Z159" s="13">
        <f>输入条件!$D$9*原始巡检表!AP159</f>
        <v>214.1853</v>
      </c>
      <c r="AA159" s="13">
        <f>输入条件!$D$9*原始巡检表!AX159</f>
        <v>209.2615</v>
      </c>
      <c r="AB159" s="18">
        <f>IF(原始巡检表!AH159=0,0,输入条件!$D$11*(40/50)^3/0.765)</f>
        <v>36.8104575163399</v>
      </c>
      <c r="AC159" s="18">
        <f>IF(原始巡检表!AP159=0,0,输入条件!$D$11*(40/50)^3/0.765)</f>
        <v>36.8104575163399</v>
      </c>
      <c r="AD159" s="19">
        <f>IF(原始巡检表!AX159=0,0,输入条件!$D$11*(40/50)^3/0.765)</f>
        <v>36.8104575163399</v>
      </c>
      <c r="AE159" s="22">
        <f>IF(原始巡检表!AH159=0,0,输入条件!$D$13*(40/50)^3/0.765)</f>
        <v>50.1960784313726</v>
      </c>
      <c r="AF159" s="22">
        <f>IF(原始巡检表!AP159=0,0,输入条件!$D$13*(40/50)^3/0.765)</f>
        <v>50.1960784313726</v>
      </c>
      <c r="AG159" s="22">
        <f>IF(原始巡检表!AX159=0,0,输入条件!$D$13*(40/50)^3/0.765)</f>
        <v>50.1960784313726</v>
      </c>
      <c r="AH159" s="24">
        <f>IF(原始巡检表!AH159=0,0,输入条件!$D$15*(35/50)^3/0.9)</f>
        <v>8.38444444444444</v>
      </c>
      <c r="AI159" s="24">
        <f>IF(原始巡检表!AP159=0,0,输入条件!$D$15*(35/50)^3/0.9)</f>
        <v>8.38444444444444</v>
      </c>
      <c r="AJ159" s="24">
        <f>IF(原始巡检表!AX159=0,0,输入条件!$D$15*(35/50)^3/0.9)</f>
        <v>8.38444444444444</v>
      </c>
    </row>
    <row r="160" ht="17.25" spans="3:36">
      <c r="C160">
        <v>13</v>
      </c>
      <c r="D160" s="62">
        <f>IF(原始巡检表!I160=0,0,输入条件!$C$22*原始巡检表!I160+输入条件!$C$23*原始巡检表!E160+输入条件!$C$24*原始巡检表!H160+输入条件!$C$25)/100*输入条件!$E$9*3.517*(1-2%*输入条件!$C$6)</f>
        <v>756.864804919431</v>
      </c>
      <c r="E160" s="62">
        <f>IF(原始巡检表!Q160=0,0,输入条件!$C$22*原始巡检表!Q160+输入条件!$C$23*原始巡检表!M160+输入条件!$C$24*原始巡检表!P160+输入条件!$C$25)/100*输入条件!$E$9*3.517*(1-2%*输入条件!$C$6)</f>
        <v>842.810772692269</v>
      </c>
      <c r="F160" s="61">
        <f>IF(原始巡检表!Y160=0,0,输入条件!$C$22*原始巡检表!Y160+输入条件!$C$23*原始巡检表!U160+输入条件!$C$24*原始巡检表!X160+输入条件!$C$25)/100*输入条件!$E$9*3.517*(1-2%*输入条件!$C$6)</f>
        <v>812.262761744613</v>
      </c>
      <c r="G160" s="13">
        <f>输入条件!$D$9*原始巡检表!I160</f>
        <v>189.5663</v>
      </c>
      <c r="H160" s="13">
        <f>输入条件!$D$9*原始巡检表!Q160</f>
        <v>214.1853</v>
      </c>
      <c r="I160" s="13">
        <f>输入条件!$D$9*原始巡检表!Y160</f>
        <v>209.2615</v>
      </c>
      <c r="J160" s="18">
        <f>IF(原始巡检表!I160=0,0,输入条件!$D$11*(40/50)^3/0.765)</f>
        <v>36.8104575163399</v>
      </c>
      <c r="K160" s="18">
        <f>IF(原始巡检表!Q160=0,0,输入条件!$D$11*(40/50)^3/0.765)</f>
        <v>36.8104575163399</v>
      </c>
      <c r="L160" s="19">
        <f>IF(原始巡检表!Y160=0,0,输入条件!$D$11*(40/50)^3/0.765)</f>
        <v>36.8104575163399</v>
      </c>
      <c r="M160" s="22">
        <f>IF(原始巡检表!I160=0,0,输入条件!$D$13*(40/50)^3/0.765)</f>
        <v>50.1960784313726</v>
      </c>
      <c r="N160" s="22">
        <f>IF(原始巡检表!Q160=0,0,输入条件!$D$13*(40/50)^3/0.765)</f>
        <v>50.1960784313726</v>
      </c>
      <c r="O160" s="23">
        <f>IF(原始巡检表!Y160=0,0,输入条件!$D$13*(40/50)^3/0.765)</f>
        <v>50.1960784313726</v>
      </c>
      <c r="P160" s="24">
        <f>IF(原始巡检表!I160=0,0,输入条件!$D$15*(35/50)^3/0.9)</f>
        <v>8.38444444444444</v>
      </c>
      <c r="Q160" s="24">
        <f>IF(原始巡检表!Q160=0,0,输入条件!$D$15*(35/50)^3/0.9)</f>
        <v>8.38444444444444</v>
      </c>
      <c r="R160" s="24">
        <f>IF(原始巡检表!Y160=0,0,输入条件!$D$15*(35/50)^3/0.9)</f>
        <v>8.38444444444444</v>
      </c>
      <c r="U160">
        <v>13</v>
      </c>
      <c r="V160" s="61">
        <f>IF(原始巡检表!AH160=0,0,输入条件!$C$22*原始巡检表!AH160+输入条件!$C$23*原始巡检表!AD160+输入条件!$C$24*原始巡检表!AG160+输入条件!$C$25)/100*输入条件!$E$9*3.517*(1-2%*输入条件!$C$6)</f>
        <v>756.864804919431</v>
      </c>
      <c r="W160" s="61">
        <f>IF(原始巡检表!AP160=0,0,输入条件!$C$22*原始巡检表!AP160+输入条件!$C$23*原始巡检表!AL160+输入条件!$C$24*原始巡检表!AO160+输入条件!$C$25)/100*输入条件!$E$9*3.517*(1-2%*输入条件!$C$6)</f>
        <v>842.810772692269</v>
      </c>
      <c r="X160" s="61">
        <f>IF(原始巡检表!AX160=0,0,输入条件!$C$22*原始巡检表!AX160+输入条件!$C$23*原始巡检表!AT160+输入条件!$C$24*原始巡检表!AW160+输入条件!$C$25)/100*输入条件!$E$9*3.517*(1-2%*输入条件!$C$6)</f>
        <v>812.262761744613</v>
      </c>
      <c r="Y160" s="13">
        <f>输入条件!$D$9*原始巡检表!AH160</f>
        <v>189.5663</v>
      </c>
      <c r="Z160" s="13">
        <f>输入条件!$D$9*原始巡检表!AP160</f>
        <v>214.1853</v>
      </c>
      <c r="AA160" s="13">
        <f>输入条件!$D$9*原始巡检表!AX160</f>
        <v>209.2615</v>
      </c>
      <c r="AB160" s="18">
        <f>IF(原始巡检表!AH160=0,0,输入条件!$D$11*(40/50)^3/0.765)</f>
        <v>36.8104575163399</v>
      </c>
      <c r="AC160" s="18">
        <f>IF(原始巡检表!AP160=0,0,输入条件!$D$11*(40/50)^3/0.765)</f>
        <v>36.8104575163399</v>
      </c>
      <c r="AD160" s="19">
        <f>IF(原始巡检表!AX160=0,0,输入条件!$D$11*(40/50)^3/0.765)</f>
        <v>36.8104575163399</v>
      </c>
      <c r="AE160" s="22">
        <f>IF(原始巡检表!AH160=0,0,输入条件!$D$13*(40/50)^3/0.765)</f>
        <v>50.1960784313726</v>
      </c>
      <c r="AF160" s="22">
        <f>IF(原始巡检表!AP160=0,0,输入条件!$D$13*(40/50)^3/0.765)</f>
        <v>50.1960784313726</v>
      </c>
      <c r="AG160" s="22">
        <f>IF(原始巡检表!AX160=0,0,输入条件!$D$13*(40/50)^3/0.765)</f>
        <v>50.1960784313726</v>
      </c>
      <c r="AH160" s="24">
        <f>IF(原始巡检表!AH160=0,0,输入条件!$D$15*(35/50)^3/0.9)</f>
        <v>8.38444444444444</v>
      </c>
      <c r="AI160" s="24">
        <f>IF(原始巡检表!AP160=0,0,输入条件!$D$15*(35/50)^3/0.9)</f>
        <v>8.38444444444444</v>
      </c>
      <c r="AJ160" s="24">
        <f>IF(原始巡检表!AX160=0,0,输入条件!$D$15*(35/50)^3/0.9)</f>
        <v>8.38444444444444</v>
      </c>
    </row>
    <row r="161" ht="17.25" spans="3:36">
      <c r="C161">
        <v>14</v>
      </c>
      <c r="D161" s="62">
        <f>IF(原始巡检表!I161=0,0,输入条件!$C$22*原始巡检表!I161+输入条件!$C$23*原始巡检表!E161+输入条件!$C$24*原始巡检表!H161+输入条件!$C$25)/100*输入条件!$E$9*3.517*(1-2%*输入条件!$C$6)</f>
        <v>756.864804919431</v>
      </c>
      <c r="E161" s="62">
        <f>IF(原始巡检表!Q161=0,0,输入条件!$C$22*原始巡检表!Q161+输入条件!$C$23*原始巡检表!M161+输入条件!$C$24*原始巡检表!P161+输入条件!$C$25)/100*输入条件!$E$9*3.517*(1-2%*输入条件!$C$6)</f>
        <v>842.810772692269</v>
      </c>
      <c r="F161" s="61">
        <f>IF(原始巡检表!Y161=0,0,输入条件!$C$22*原始巡检表!Y161+输入条件!$C$23*原始巡检表!U161+输入条件!$C$24*原始巡检表!X161+输入条件!$C$25)/100*输入条件!$E$9*3.517*(1-2%*输入条件!$C$6)</f>
        <v>812.262761744613</v>
      </c>
      <c r="G161" s="13">
        <f>输入条件!$D$9*原始巡检表!I161</f>
        <v>189.5663</v>
      </c>
      <c r="H161" s="13">
        <f>输入条件!$D$9*原始巡检表!Q161</f>
        <v>214.1853</v>
      </c>
      <c r="I161" s="13">
        <f>输入条件!$D$9*原始巡检表!Y161</f>
        <v>209.2615</v>
      </c>
      <c r="J161" s="18">
        <f>IF(原始巡检表!I161=0,0,输入条件!$D$11*(40/50)^3/0.765)</f>
        <v>36.8104575163399</v>
      </c>
      <c r="K161" s="18">
        <f>IF(原始巡检表!Q161=0,0,输入条件!$D$11*(40/50)^3/0.765)</f>
        <v>36.8104575163399</v>
      </c>
      <c r="L161" s="19">
        <f>IF(原始巡检表!Y161=0,0,输入条件!$D$11*(40/50)^3/0.765)</f>
        <v>36.8104575163399</v>
      </c>
      <c r="M161" s="22">
        <f>IF(原始巡检表!I161=0,0,输入条件!$D$13*(40/50)^3/0.765)</f>
        <v>50.1960784313726</v>
      </c>
      <c r="N161" s="22">
        <f>IF(原始巡检表!Q161=0,0,输入条件!$D$13*(40/50)^3/0.765)</f>
        <v>50.1960784313726</v>
      </c>
      <c r="O161" s="23">
        <f>IF(原始巡检表!Y161=0,0,输入条件!$D$13*(40/50)^3/0.765)</f>
        <v>50.1960784313726</v>
      </c>
      <c r="P161" s="24">
        <f>IF(原始巡检表!I161=0,0,输入条件!$D$15*(35/50)^3/0.9)</f>
        <v>8.38444444444444</v>
      </c>
      <c r="Q161" s="24">
        <f>IF(原始巡检表!Q161=0,0,输入条件!$D$15*(35/50)^3/0.9)</f>
        <v>8.38444444444444</v>
      </c>
      <c r="R161" s="24">
        <f>IF(原始巡检表!Y161=0,0,输入条件!$D$15*(35/50)^3/0.9)</f>
        <v>8.38444444444444</v>
      </c>
      <c r="U161">
        <v>14</v>
      </c>
      <c r="V161" s="61">
        <f>IF(原始巡检表!AH161=0,0,输入条件!$C$22*原始巡检表!AH161+输入条件!$C$23*原始巡检表!AD161+输入条件!$C$24*原始巡检表!AG161+输入条件!$C$25)/100*输入条件!$E$9*3.517*(1-2%*输入条件!$C$6)</f>
        <v>756.864804919431</v>
      </c>
      <c r="W161" s="61">
        <f>IF(原始巡检表!AP161=0,0,输入条件!$C$22*原始巡检表!AP161+输入条件!$C$23*原始巡检表!AL161+输入条件!$C$24*原始巡检表!AO161+输入条件!$C$25)/100*输入条件!$E$9*3.517*(1-2%*输入条件!$C$6)</f>
        <v>842.810772692269</v>
      </c>
      <c r="X161" s="61">
        <f>IF(原始巡检表!AX161=0,0,输入条件!$C$22*原始巡检表!AX161+输入条件!$C$23*原始巡检表!AT161+输入条件!$C$24*原始巡检表!AW161+输入条件!$C$25)/100*输入条件!$E$9*3.517*(1-2%*输入条件!$C$6)</f>
        <v>812.262761744613</v>
      </c>
      <c r="Y161" s="13">
        <f>输入条件!$D$9*原始巡检表!AH161</f>
        <v>189.5663</v>
      </c>
      <c r="Z161" s="13">
        <f>输入条件!$D$9*原始巡检表!AP161</f>
        <v>214.1853</v>
      </c>
      <c r="AA161" s="13">
        <f>输入条件!$D$9*原始巡检表!AX161</f>
        <v>209.2615</v>
      </c>
      <c r="AB161" s="18">
        <f>IF(原始巡检表!AH161=0,0,输入条件!$D$11*(40/50)^3/0.765)</f>
        <v>36.8104575163399</v>
      </c>
      <c r="AC161" s="18">
        <f>IF(原始巡检表!AP161=0,0,输入条件!$D$11*(40/50)^3/0.765)</f>
        <v>36.8104575163399</v>
      </c>
      <c r="AD161" s="19">
        <f>IF(原始巡检表!AX161=0,0,输入条件!$D$11*(40/50)^3/0.765)</f>
        <v>36.8104575163399</v>
      </c>
      <c r="AE161" s="22">
        <f>IF(原始巡检表!AH161=0,0,输入条件!$D$13*(40/50)^3/0.765)</f>
        <v>50.1960784313726</v>
      </c>
      <c r="AF161" s="22">
        <f>IF(原始巡检表!AP161=0,0,输入条件!$D$13*(40/50)^3/0.765)</f>
        <v>50.1960784313726</v>
      </c>
      <c r="AG161" s="22">
        <f>IF(原始巡检表!AX161=0,0,输入条件!$D$13*(40/50)^3/0.765)</f>
        <v>50.1960784313726</v>
      </c>
      <c r="AH161" s="24">
        <f>IF(原始巡检表!AH161=0,0,输入条件!$D$15*(35/50)^3/0.9)</f>
        <v>8.38444444444444</v>
      </c>
      <c r="AI161" s="24">
        <f>IF(原始巡检表!AP161=0,0,输入条件!$D$15*(35/50)^3/0.9)</f>
        <v>8.38444444444444</v>
      </c>
      <c r="AJ161" s="24">
        <f>IF(原始巡检表!AX161=0,0,输入条件!$D$15*(35/50)^3/0.9)</f>
        <v>8.38444444444444</v>
      </c>
    </row>
    <row r="162" ht="17.25" spans="3:36">
      <c r="C162">
        <v>15</v>
      </c>
      <c r="D162" s="62">
        <f>IF(原始巡检表!I162=0,0,输入条件!$C$22*原始巡检表!I162+输入条件!$C$23*原始巡检表!E162+输入条件!$C$24*原始巡检表!H162+输入条件!$C$25)/100*输入条件!$E$9*3.517*(1-2%*输入条件!$C$6)</f>
        <v>756.864804919431</v>
      </c>
      <c r="E162" s="62">
        <f>IF(原始巡检表!Q162=0,0,输入条件!$C$22*原始巡检表!Q162+输入条件!$C$23*原始巡检表!M162+输入条件!$C$24*原始巡检表!P162+输入条件!$C$25)/100*输入条件!$E$9*3.517*(1-2%*输入条件!$C$6)</f>
        <v>842.810772692269</v>
      </c>
      <c r="F162" s="61">
        <f>IF(原始巡检表!Y162=0,0,输入条件!$C$22*原始巡检表!Y162+输入条件!$C$23*原始巡检表!U162+输入条件!$C$24*原始巡检表!X162+输入条件!$C$25)/100*输入条件!$E$9*3.517*(1-2%*输入条件!$C$6)</f>
        <v>812.262761744613</v>
      </c>
      <c r="G162" s="13">
        <f>输入条件!$D$9*原始巡检表!I162</f>
        <v>189.5663</v>
      </c>
      <c r="H162" s="13">
        <f>输入条件!$D$9*原始巡检表!Q162</f>
        <v>214.1853</v>
      </c>
      <c r="I162" s="13">
        <f>输入条件!$D$9*原始巡检表!Y162</f>
        <v>209.2615</v>
      </c>
      <c r="J162" s="18">
        <f>IF(原始巡检表!I162=0,0,输入条件!$D$11*(40/50)^3/0.765)</f>
        <v>36.8104575163399</v>
      </c>
      <c r="K162" s="18">
        <f>IF(原始巡检表!Q162=0,0,输入条件!$D$11*(40/50)^3/0.765)</f>
        <v>36.8104575163399</v>
      </c>
      <c r="L162" s="19">
        <f>IF(原始巡检表!Y162=0,0,输入条件!$D$11*(40/50)^3/0.765)</f>
        <v>36.8104575163399</v>
      </c>
      <c r="M162" s="22">
        <f>IF(原始巡检表!I162=0,0,输入条件!$D$13*(40/50)^3/0.765)</f>
        <v>50.1960784313726</v>
      </c>
      <c r="N162" s="22">
        <f>IF(原始巡检表!Q162=0,0,输入条件!$D$13*(40/50)^3/0.765)</f>
        <v>50.1960784313726</v>
      </c>
      <c r="O162" s="23">
        <f>IF(原始巡检表!Y162=0,0,输入条件!$D$13*(40/50)^3/0.765)</f>
        <v>50.1960784313726</v>
      </c>
      <c r="P162" s="24">
        <f>IF(原始巡检表!I162=0,0,输入条件!$D$15*(35/50)^3/0.9)</f>
        <v>8.38444444444444</v>
      </c>
      <c r="Q162" s="24">
        <f>IF(原始巡检表!Q162=0,0,输入条件!$D$15*(35/50)^3/0.9)</f>
        <v>8.38444444444444</v>
      </c>
      <c r="R162" s="24">
        <f>IF(原始巡检表!Y162=0,0,输入条件!$D$15*(35/50)^3/0.9)</f>
        <v>8.38444444444444</v>
      </c>
      <c r="U162">
        <v>15</v>
      </c>
      <c r="V162" s="61">
        <f>IF(原始巡检表!AH162=0,0,输入条件!$C$22*原始巡检表!AH162+输入条件!$C$23*原始巡检表!AD162+输入条件!$C$24*原始巡检表!AG162+输入条件!$C$25)/100*输入条件!$E$9*3.517*(1-2%*输入条件!$C$6)</f>
        <v>756.864804919431</v>
      </c>
      <c r="W162" s="61">
        <f>IF(原始巡检表!AP162=0,0,输入条件!$C$22*原始巡检表!AP162+输入条件!$C$23*原始巡检表!AL162+输入条件!$C$24*原始巡检表!AO162+输入条件!$C$25)/100*输入条件!$E$9*3.517*(1-2%*输入条件!$C$6)</f>
        <v>842.810772692269</v>
      </c>
      <c r="X162" s="61">
        <f>IF(原始巡检表!AX162=0,0,输入条件!$C$22*原始巡检表!AX162+输入条件!$C$23*原始巡检表!AT162+输入条件!$C$24*原始巡检表!AW162+输入条件!$C$25)/100*输入条件!$E$9*3.517*(1-2%*输入条件!$C$6)</f>
        <v>812.262761744613</v>
      </c>
      <c r="Y162" s="13">
        <f>输入条件!$D$9*原始巡检表!AH162</f>
        <v>189.5663</v>
      </c>
      <c r="Z162" s="13">
        <f>输入条件!$D$9*原始巡检表!AP162</f>
        <v>214.1853</v>
      </c>
      <c r="AA162" s="13">
        <f>输入条件!$D$9*原始巡检表!AX162</f>
        <v>209.2615</v>
      </c>
      <c r="AB162" s="18">
        <f>IF(原始巡检表!AH162=0,0,输入条件!$D$11*(40/50)^3/0.765)</f>
        <v>36.8104575163399</v>
      </c>
      <c r="AC162" s="18">
        <f>IF(原始巡检表!AP162=0,0,输入条件!$D$11*(40/50)^3/0.765)</f>
        <v>36.8104575163399</v>
      </c>
      <c r="AD162" s="19">
        <f>IF(原始巡检表!AX162=0,0,输入条件!$D$11*(40/50)^3/0.765)</f>
        <v>36.8104575163399</v>
      </c>
      <c r="AE162" s="22">
        <f>IF(原始巡检表!AH162=0,0,输入条件!$D$13*(40/50)^3/0.765)</f>
        <v>50.1960784313726</v>
      </c>
      <c r="AF162" s="22">
        <f>IF(原始巡检表!AP162=0,0,输入条件!$D$13*(40/50)^3/0.765)</f>
        <v>50.1960784313726</v>
      </c>
      <c r="AG162" s="22">
        <f>IF(原始巡检表!AX162=0,0,输入条件!$D$13*(40/50)^3/0.765)</f>
        <v>50.1960784313726</v>
      </c>
      <c r="AH162" s="24">
        <f>IF(原始巡检表!AH162=0,0,输入条件!$D$15*(35/50)^3/0.9)</f>
        <v>8.38444444444444</v>
      </c>
      <c r="AI162" s="24">
        <f>IF(原始巡检表!AP162=0,0,输入条件!$D$15*(35/50)^3/0.9)</f>
        <v>8.38444444444444</v>
      </c>
      <c r="AJ162" s="24">
        <f>IF(原始巡检表!AX162=0,0,输入条件!$D$15*(35/50)^3/0.9)</f>
        <v>8.38444444444444</v>
      </c>
    </row>
    <row r="163" ht="17.25" spans="3:36">
      <c r="C163">
        <v>16</v>
      </c>
      <c r="D163" s="62">
        <f>IF(原始巡检表!I163=0,0,输入条件!$C$22*原始巡检表!I163+输入条件!$C$23*原始巡检表!E163+输入条件!$C$24*原始巡检表!H163+输入条件!$C$25)/100*输入条件!$E$9*3.517*(1-2%*输入条件!$C$6)</f>
        <v>756.864804919431</v>
      </c>
      <c r="E163" s="62">
        <f>IF(原始巡检表!Q163=0,0,输入条件!$C$22*原始巡检表!Q163+输入条件!$C$23*原始巡检表!M163+输入条件!$C$24*原始巡检表!P163+输入条件!$C$25)/100*输入条件!$E$9*3.517*(1-2%*输入条件!$C$6)</f>
        <v>842.810772692269</v>
      </c>
      <c r="F163" s="61">
        <f>IF(原始巡检表!Y163=0,0,输入条件!$C$22*原始巡检表!Y163+输入条件!$C$23*原始巡检表!U163+输入条件!$C$24*原始巡检表!X163+输入条件!$C$25)/100*输入条件!$E$9*3.517*(1-2%*输入条件!$C$6)</f>
        <v>812.262761744613</v>
      </c>
      <c r="G163" s="13">
        <f>输入条件!$D$9*原始巡检表!I163</f>
        <v>189.5663</v>
      </c>
      <c r="H163" s="13">
        <f>输入条件!$D$9*原始巡检表!Q163</f>
        <v>214.1853</v>
      </c>
      <c r="I163" s="13">
        <f>输入条件!$D$9*原始巡检表!Y163</f>
        <v>209.2615</v>
      </c>
      <c r="J163" s="18">
        <f>IF(原始巡检表!I163=0,0,输入条件!$D$11*(40/50)^3/0.765)</f>
        <v>36.8104575163399</v>
      </c>
      <c r="K163" s="18">
        <f>IF(原始巡检表!Q163=0,0,输入条件!$D$11*(40/50)^3/0.765)</f>
        <v>36.8104575163399</v>
      </c>
      <c r="L163" s="19">
        <f>IF(原始巡检表!Y163=0,0,输入条件!$D$11*(40/50)^3/0.765)</f>
        <v>36.8104575163399</v>
      </c>
      <c r="M163" s="22">
        <f>IF(原始巡检表!I163=0,0,输入条件!$D$13*(40/50)^3/0.765)</f>
        <v>50.1960784313726</v>
      </c>
      <c r="N163" s="22">
        <f>IF(原始巡检表!Q163=0,0,输入条件!$D$13*(40/50)^3/0.765)</f>
        <v>50.1960784313726</v>
      </c>
      <c r="O163" s="23">
        <f>IF(原始巡检表!Y163=0,0,输入条件!$D$13*(40/50)^3/0.765)</f>
        <v>50.1960784313726</v>
      </c>
      <c r="P163" s="24">
        <f>IF(原始巡检表!I163=0,0,输入条件!$D$15*(35/50)^3/0.9)</f>
        <v>8.38444444444444</v>
      </c>
      <c r="Q163" s="24">
        <f>IF(原始巡检表!Q163=0,0,输入条件!$D$15*(35/50)^3/0.9)</f>
        <v>8.38444444444444</v>
      </c>
      <c r="R163" s="24">
        <f>IF(原始巡检表!Y163=0,0,输入条件!$D$15*(35/50)^3/0.9)</f>
        <v>8.38444444444444</v>
      </c>
      <c r="U163">
        <v>16</v>
      </c>
      <c r="V163" s="61">
        <f>IF(原始巡检表!AH163=0,0,输入条件!$C$22*原始巡检表!AH163+输入条件!$C$23*原始巡检表!AD163+输入条件!$C$24*原始巡检表!AG163+输入条件!$C$25)/100*输入条件!$E$9*3.517*(1-2%*输入条件!$C$6)</f>
        <v>756.864804919431</v>
      </c>
      <c r="W163" s="61">
        <f>IF(原始巡检表!AP163=0,0,输入条件!$C$22*原始巡检表!AP163+输入条件!$C$23*原始巡检表!AL163+输入条件!$C$24*原始巡检表!AO163+输入条件!$C$25)/100*输入条件!$E$9*3.517*(1-2%*输入条件!$C$6)</f>
        <v>842.810772692269</v>
      </c>
      <c r="X163" s="61">
        <f>IF(原始巡检表!AX163=0,0,输入条件!$C$22*原始巡检表!AX163+输入条件!$C$23*原始巡检表!AT163+输入条件!$C$24*原始巡检表!AW163+输入条件!$C$25)/100*输入条件!$E$9*3.517*(1-2%*输入条件!$C$6)</f>
        <v>812.262761744613</v>
      </c>
      <c r="Y163" s="13">
        <f>输入条件!$D$9*原始巡检表!AH163</f>
        <v>189.5663</v>
      </c>
      <c r="Z163" s="13">
        <f>输入条件!$D$9*原始巡检表!AP163</f>
        <v>214.1853</v>
      </c>
      <c r="AA163" s="13">
        <f>输入条件!$D$9*原始巡检表!AX163</f>
        <v>209.2615</v>
      </c>
      <c r="AB163" s="18">
        <f>IF(原始巡检表!AH163=0,0,输入条件!$D$11*(40/50)^3/0.765)</f>
        <v>36.8104575163399</v>
      </c>
      <c r="AC163" s="18">
        <f>IF(原始巡检表!AP163=0,0,输入条件!$D$11*(40/50)^3/0.765)</f>
        <v>36.8104575163399</v>
      </c>
      <c r="AD163" s="19">
        <f>IF(原始巡检表!AX163=0,0,输入条件!$D$11*(40/50)^3/0.765)</f>
        <v>36.8104575163399</v>
      </c>
      <c r="AE163" s="22">
        <f>IF(原始巡检表!AH163=0,0,输入条件!$D$13*(40/50)^3/0.765)</f>
        <v>50.1960784313726</v>
      </c>
      <c r="AF163" s="22">
        <f>IF(原始巡检表!AP163=0,0,输入条件!$D$13*(40/50)^3/0.765)</f>
        <v>50.1960784313726</v>
      </c>
      <c r="AG163" s="22">
        <f>IF(原始巡检表!AX163=0,0,输入条件!$D$13*(40/50)^3/0.765)</f>
        <v>50.1960784313726</v>
      </c>
      <c r="AH163" s="24">
        <f>IF(原始巡检表!AH163=0,0,输入条件!$D$15*(35/50)^3/0.9)</f>
        <v>8.38444444444444</v>
      </c>
      <c r="AI163" s="24">
        <f>IF(原始巡检表!AP163=0,0,输入条件!$D$15*(35/50)^3/0.9)</f>
        <v>8.38444444444444</v>
      </c>
      <c r="AJ163" s="24">
        <f>IF(原始巡检表!AX163=0,0,输入条件!$D$15*(35/50)^3/0.9)</f>
        <v>8.38444444444444</v>
      </c>
    </row>
    <row r="164" ht="17.25" spans="3:36">
      <c r="C164">
        <v>17</v>
      </c>
      <c r="D164" s="62">
        <f>IF(原始巡检表!I164=0,0,输入条件!$C$22*原始巡检表!I164+输入条件!$C$23*原始巡检表!E164+输入条件!$C$24*原始巡检表!H164+输入条件!$C$25)/100*输入条件!$E$9*3.517*(1-2%*输入条件!$C$6)</f>
        <v>690.108962164309</v>
      </c>
      <c r="E164" s="62">
        <f>IF(原始巡检表!Q164=0,0,输入条件!$C$22*原始巡检表!Q164+输入条件!$C$23*原始巡检表!M164+输入条件!$C$24*原始巡检表!P164+输入条件!$C$25)/100*输入条件!$E$9*3.517*(1-2%*输入条件!$C$6)</f>
        <v>842.810772692269</v>
      </c>
      <c r="F164" s="61">
        <f>IF(原始巡检表!Y164=0,0,输入条件!$C$22*原始巡检表!Y164+输入条件!$C$23*原始巡检表!U164+输入条件!$C$24*原始巡检表!X164+输入条件!$C$25)/100*输入条件!$E$9*3.517*(1-2%*输入条件!$C$6)</f>
        <v>922.344689587351</v>
      </c>
      <c r="G164" s="13">
        <f>输入条件!$D$9*原始巡检表!I164</f>
        <v>174.7949</v>
      </c>
      <c r="H164" s="13">
        <f>输入条件!$D$9*原始巡检表!Q164</f>
        <v>214.1853</v>
      </c>
      <c r="I164" s="13">
        <f>输入条件!$D$9*原始巡检表!Y164</f>
        <v>231.4186</v>
      </c>
      <c r="J164" s="18">
        <f>IF(原始巡检表!I164=0,0,输入条件!$D$11*(40/50)^3/0.765)</f>
        <v>36.8104575163399</v>
      </c>
      <c r="K164" s="18">
        <f>IF(原始巡检表!Q164=0,0,输入条件!$D$11*(40/50)^3/0.765)</f>
        <v>36.8104575163399</v>
      </c>
      <c r="L164" s="19">
        <f>IF(原始巡检表!Y164=0,0,输入条件!$D$11*(40/50)^3/0.765)</f>
        <v>36.8104575163399</v>
      </c>
      <c r="M164" s="22">
        <f>IF(原始巡检表!I164=0,0,输入条件!$D$13*(40/50)^3/0.765)</f>
        <v>50.1960784313726</v>
      </c>
      <c r="N164" s="22">
        <f>IF(原始巡检表!Q164=0,0,输入条件!$D$13*(40/50)^3/0.765)</f>
        <v>50.1960784313726</v>
      </c>
      <c r="O164" s="23">
        <f>IF(原始巡检表!Y164=0,0,输入条件!$D$13*(40/50)^3/0.765)</f>
        <v>50.1960784313726</v>
      </c>
      <c r="P164" s="24">
        <f>IF(原始巡检表!I164=0,0,输入条件!$D$15*(35/50)^3/0.9)</f>
        <v>8.38444444444444</v>
      </c>
      <c r="Q164" s="24">
        <f>IF(原始巡检表!Q164=0,0,输入条件!$D$15*(35/50)^3/0.9)</f>
        <v>8.38444444444444</v>
      </c>
      <c r="R164" s="24">
        <f>IF(原始巡检表!Y164=0,0,输入条件!$D$15*(35/50)^3/0.9)</f>
        <v>8.38444444444444</v>
      </c>
      <c r="U164">
        <v>17</v>
      </c>
      <c r="V164" s="61">
        <f>IF(原始巡检表!AH164=0,0,输入条件!$C$22*原始巡检表!AH164+输入条件!$C$23*原始巡检表!AD164+输入条件!$C$24*原始巡检表!AG164+输入条件!$C$25)/100*输入条件!$E$9*3.517*(1-2%*输入条件!$C$6)</f>
        <v>690.108962164309</v>
      </c>
      <c r="W164" s="61">
        <f>IF(原始巡检表!AP164=0,0,输入条件!$C$22*原始巡检表!AP164+输入条件!$C$23*原始巡检表!AL164+输入条件!$C$24*原始巡检表!AO164+输入条件!$C$25)/100*输入条件!$E$9*3.517*(1-2%*输入条件!$C$6)</f>
        <v>842.810772692269</v>
      </c>
      <c r="X164" s="61">
        <f>IF(原始巡检表!AX164=0,0,输入条件!$C$22*原始巡检表!AX164+输入条件!$C$23*原始巡检表!AT164+输入条件!$C$24*原始巡检表!AW164+输入条件!$C$25)/100*输入条件!$E$9*3.517*(1-2%*输入条件!$C$6)</f>
        <v>922.344689587351</v>
      </c>
      <c r="Y164" s="13">
        <f>输入条件!$D$9*原始巡检表!AH164</f>
        <v>174.7949</v>
      </c>
      <c r="Z164" s="13">
        <f>输入条件!$D$9*原始巡检表!AP164</f>
        <v>214.1853</v>
      </c>
      <c r="AA164" s="13">
        <f>输入条件!$D$9*原始巡检表!AX164</f>
        <v>231.4186</v>
      </c>
      <c r="AB164" s="18">
        <f>IF(原始巡检表!AH164=0,0,输入条件!$D$11*(40/50)^3/0.765)</f>
        <v>36.8104575163399</v>
      </c>
      <c r="AC164" s="18">
        <f>IF(原始巡检表!AP164=0,0,输入条件!$D$11*(40/50)^3/0.765)</f>
        <v>36.8104575163399</v>
      </c>
      <c r="AD164" s="19">
        <f>IF(原始巡检表!AX164=0,0,输入条件!$D$11*(40/50)^3/0.765)</f>
        <v>36.8104575163399</v>
      </c>
      <c r="AE164" s="22">
        <f>IF(原始巡检表!AH164=0,0,输入条件!$D$13*(40/50)^3/0.765)</f>
        <v>50.1960784313726</v>
      </c>
      <c r="AF164" s="22">
        <f>IF(原始巡检表!AP164=0,0,输入条件!$D$13*(40/50)^3/0.765)</f>
        <v>50.1960784313726</v>
      </c>
      <c r="AG164" s="22">
        <f>IF(原始巡检表!AX164=0,0,输入条件!$D$13*(40/50)^3/0.765)</f>
        <v>50.1960784313726</v>
      </c>
      <c r="AH164" s="24">
        <f>IF(原始巡检表!AH164=0,0,输入条件!$D$15*(35/50)^3/0.9)</f>
        <v>8.38444444444444</v>
      </c>
      <c r="AI164" s="24">
        <f>IF(原始巡检表!AP164=0,0,输入条件!$D$15*(35/50)^3/0.9)</f>
        <v>8.38444444444444</v>
      </c>
      <c r="AJ164" s="24">
        <f>IF(原始巡检表!AX164=0,0,输入条件!$D$15*(35/50)^3/0.9)</f>
        <v>8.38444444444444</v>
      </c>
    </row>
    <row r="165" ht="17.25" spans="3:36">
      <c r="C165">
        <v>18</v>
      </c>
      <c r="D165" s="62">
        <f>IF(原始巡检表!I165=0,0,输入条件!$C$22*原始巡检表!I165+输入条件!$C$23*原始巡检表!E165+输入条件!$C$24*原始巡检表!H165+输入条件!$C$25)/100*输入条件!$E$9*3.517*(1-2%*输入条件!$C$6)</f>
        <v>690.108962164309</v>
      </c>
      <c r="E165" s="62">
        <f>IF(原始巡检表!Q165=0,0,输入条件!$C$22*原始巡检表!Q165+输入条件!$C$23*原始巡检表!M165+输入条件!$C$24*原始巡检表!P165+输入条件!$C$25)/100*输入条件!$E$9*3.517*(1-2%*输入条件!$C$6)</f>
        <v>842.810772692269</v>
      </c>
      <c r="F165" s="61">
        <f>IF(原始巡检表!Y165=0,0,输入条件!$C$22*原始巡检表!Y165+输入条件!$C$23*原始巡检表!U165+输入条件!$C$24*原始巡检表!X165+输入条件!$C$25)/100*输入条件!$E$9*3.517*(1-2%*输入条件!$C$6)</f>
        <v>922.344689587351</v>
      </c>
      <c r="G165" s="13">
        <f>输入条件!$D$9*原始巡检表!I165</f>
        <v>174.7949</v>
      </c>
      <c r="H165" s="13">
        <f>输入条件!$D$9*原始巡检表!Q165</f>
        <v>214.1853</v>
      </c>
      <c r="I165" s="13">
        <f>输入条件!$D$9*原始巡检表!Y165</f>
        <v>231.4186</v>
      </c>
      <c r="J165" s="18">
        <f>IF(原始巡检表!I165=0,0,输入条件!$D$11*(40/50)^3/0.765)</f>
        <v>36.8104575163399</v>
      </c>
      <c r="K165" s="18">
        <f>IF(原始巡检表!Q165=0,0,输入条件!$D$11*(40/50)^3/0.765)</f>
        <v>36.8104575163399</v>
      </c>
      <c r="L165" s="19">
        <f>IF(原始巡检表!Y165=0,0,输入条件!$D$11*(40/50)^3/0.765)</f>
        <v>36.8104575163399</v>
      </c>
      <c r="M165" s="22">
        <f>IF(原始巡检表!I165=0,0,输入条件!$D$13*(40/50)^3/0.765)</f>
        <v>50.1960784313726</v>
      </c>
      <c r="N165" s="22">
        <f>IF(原始巡检表!Q165=0,0,输入条件!$D$13*(40/50)^3/0.765)</f>
        <v>50.1960784313726</v>
      </c>
      <c r="O165" s="23">
        <f>IF(原始巡检表!Y165=0,0,输入条件!$D$13*(40/50)^3/0.765)</f>
        <v>50.1960784313726</v>
      </c>
      <c r="P165" s="24">
        <f>IF(原始巡检表!I165=0,0,输入条件!$D$15*(35/50)^3/0.9)</f>
        <v>8.38444444444444</v>
      </c>
      <c r="Q165" s="24">
        <f>IF(原始巡检表!Q165=0,0,输入条件!$D$15*(35/50)^3/0.9)</f>
        <v>8.38444444444444</v>
      </c>
      <c r="R165" s="24">
        <f>IF(原始巡检表!Y165=0,0,输入条件!$D$15*(35/50)^3/0.9)</f>
        <v>8.38444444444444</v>
      </c>
      <c r="U165">
        <v>18</v>
      </c>
      <c r="V165" s="61">
        <f>IF(原始巡检表!AH165=0,0,输入条件!$C$22*原始巡检表!AH165+输入条件!$C$23*原始巡检表!AD165+输入条件!$C$24*原始巡检表!AG165+输入条件!$C$25)/100*输入条件!$E$9*3.517*(1-2%*输入条件!$C$6)</f>
        <v>690.108962164309</v>
      </c>
      <c r="W165" s="61">
        <f>IF(原始巡检表!AP165=0,0,输入条件!$C$22*原始巡检表!AP165+输入条件!$C$23*原始巡检表!AL165+输入条件!$C$24*原始巡检表!AO165+输入条件!$C$25)/100*输入条件!$E$9*3.517*(1-2%*输入条件!$C$6)</f>
        <v>842.810772692269</v>
      </c>
      <c r="X165" s="61">
        <f>IF(原始巡检表!AX165=0,0,输入条件!$C$22*原始巡检表!AX165+输入条件!$C$23*原始巡检表!AT165+输入条件!$C$24*原始巡检表!AW165+输入条件!$C$25)/100*输入条件!$E$9*3.517*(1-2%*输入条件!$C$6)</f>
        <v>922.344689587351</v>
      </c>
      <c r="Y165" s="13">
        <f>输入条件!$D$9*原始巡检表!AH165</f>
        <v>174.7949</v>
      </c>
      <c r="Z165" s="13">
        <f>输入条件!$D$9*原始巡检表!AP165</f>
        <v>214.1853</v>
      </c>
      <c r="AA165" s="13">
        <f>输入条件!$D$9*原始巡检表!AX165</f>
        <v>231.4186</v>
      </c>
      <c r="AB165" s="18">
        <f>IF(原始巡检表!AH165=0,0,输入条件!$D$11*(40/50)^3/0.765)</f>
        <v>36.8104575163399</v>
      </c>
      <c r="AC165" s="18">
        <f>IF(原始巡检表!AP165=0,0,输入条件!$D$11*(40/50)^3/0.765)</f>
        <v>36.8104575163399</v>
      </c>
      <c r="AD165" s="19">
        <f>IF(原始巡检表!AX165=0,0,输入条件!$D$11*(40/50)^3/0.765)</f>
        <v>36.8104575163399</v>
      </c>
      <c r="AE165" s="22">
        <f>IF(原始巡检表!AH165=0,0,输入条件!$D$13*(40/50)^3/0.765)</f>
        <v>50.1960784313726</v>
      </c>
      <c r="AF165" s="22">
        <f>IF(原始巡检表!AP165=0,0,输入条件!$D$13*(40/50)^3/0.765)</f>
        <v>50.1960784313726</v>
      </c>
      <c r="AG165" s="22">
        <f>IF(原始巡检表!AX165=0,0,输入条件!$D$13*(40/50)^3/0.765)</f>
        <v>50.1960784313726</v>
      </c>
      <c r="AH165" s="24">
        <f>IF(原始巡检表!AH165=0,0,输入条件!$D$15*(35/50)^3/0.9)</f>
        <v>8.38444444444444</v>
      </c>
      <c r="AI165" s="24">
        <f>IF(原始巡检表!AP165=0,0,输入条件!$D$15*(35/50)^3/0.9)</f>
        <v>8.38444444444444</v>
      </c>
      <c r="AJ165" s="24">
        <f>IF(原始巡检表!AX165=0,0,输入条件!$D$15*(35/50)^3/0.9)</f>
        <v>8.38444444444444</v>
      </c>
    </row>
    <row r="166" ht="17.25" spans="3:36">
      <c r="C166">
        <v>19</v>
      </c>
      <c r="D166" s="62">
        <f>IF(原始巡检表!I166=0,0,输入条件!$C$22*原始巡检表!I166+输入条件!$C$23*原始巡检表!E166+输入条件!$C$24*原始巡检表!H166+输入条件!$C$25)/100*输入条件!$E$9*3.517*(1-2%*输入条件!$C$6)</f>
        <v>690.108962164309</v>
      </c>
      <c r="E166" s="62">
        <f>IF(原始巡检表!Q166=0,0,输入条件!$C$22*原始巡检表!Q166+输入条件!$C$23*原始巡检表!M166+输入条件!$C$24*原始巡检表!P166+输入条件!$C$25)/100*输入条件!$E$9*3.517*(1-2%*输入条件!$C$6)</f>
        <v>842.810772692269</v>
      </c>
      <c r="F166" s="61">
        <f>IF(原始巡检表!Y166=0,0,输入条件!$C$22*原始巡检表!Y166+输入条件!$C$23*原始巡检表!U166+输入条件!$C$24*原始巡检表!X166+输入条件!$C$25)/100*输入条件!$E$9*3.517*(1-2%*输入条件!$C$6)</f>
        <v>922.344689587351</v>
      </c>
      <c r="G166" s="13">
        <f>输入条件!$D$9*原始巡检表!I166</f>
        <v>174.7949</v>
      </c>
      <c r="H166" s="13">
        <f>输入条件!$D$9*原始巡检表!Q166</f>
        <v>214.1853</v>
      </c>
      <c r="I166" s="13">
        <f>输入条件!$D$9*原始巡检表!Y166</f>
        <v>231.4186</v>
      </c>
      <c r="J166" s="18">
        <f>IF(原始巡检表!I166=0,0,输入条件!$D$11*(40/50)^3/0.765)</f>
        <v>36.8104575163399</v>
      </c>
      <c r="K166" s="18">
        <f>IF(原始巡检表!Q166=0,0,输入条件!$D$11*(40/50)^3/0.765)</f>
        <v>36.8104575163399</v>
      </c>
      <c r="L166" s="19">
        <f>IF(原始巡检表!Y166=0,0,输入条件!$D$11*(40/50)^3/0.765)</f>
        <v>36.8104575163399</v>
      </c>
      <c r="M166" s="22">
        <f>IF(原始巡检表!I166=0,0,输入条件!$D$13*(40/50)^3/0.765)</f>
        <v>50.1960784313726</v>
      </c>
      <c r="N166" s="22">
        <f>IF(原始巡检表!Q166=0,0,输入条件!$D$13*(40/50)^3/0.765)</f>
        <v>50.1960784313726</v>
      </c>
      <c r="O166" s="23">
        <f>IF(原始巡检表!Y166=0,0,输入条件!$D$13*(40/50)^3/0.765)</f>
        <v>50.1960784313726</v>
      </c>
      <c r="P166" s="24">
        <f>IF(原始巡检表!I166=0,0,输入条件!$D$15*(35/50)^3/0.9)</f>
        <v>8.38444444444444</v>
      </c>
      <c r="Q166" s="24">
        <f>IF(原始巡检表!Q166=0,0,输入条件!$D$15*(35/50)^3/0.9)</f>
        <v>8.38444444444444</v>
      </c>
      <c r="R166" s="24">
        <f>IF(原始巡检表!Y166=0,0,输入条件!$D$15*(35/50)^3/0.9)</f>
        <v>8.38444444444444</v>
      </c>
      <c r="U166">
        <v>19</v>
      </c>
      <c r="V166" s="61">
        <f>IF(原始巡检表!AH166=0,0,输入条件!$C$22*原始巡检表!AH166+输入条件!$C$23*原始巡检表!AD166+输入条件!$C$24*原始巡检表!AG166+输入条件!$C$25)/100*输入条件!$E$9*3.517*(1-2%*输入条件!$C$6)</f>
        <v>690.108962164309</v>
      </c>
      <c r="W166" s="61">
        <f>IF(原始巡检表!AP166=0,0,输入条件!$C$22*原始巡检表!AP166+输入条件!$C$23*原始巡检表!AL166+输入条件!$C$24*原始巡检表!AO166+输入条件!$C$25)/100*输入条件!$E$9*3.517*(1-2%*输入条件!$C$6)</f>
        <v>842.810772692269</v>
      </c>
      <c r="X166" s="61">
        <f>IF(原始巡检表!AX166=0,0,输入条件!$C$22*原始巡检表!AX166+输入条件!$C$23*原始巡检表!AT166+输入条件!$C$24*原始巡检表!AW166+输入条件!$C$25)/100*输入条件!$E$9*3.517*(1-2%*输入条件!$C$6)</f>
        <v>922.344689587351</v>
      </c>
      <c r="Y166" s="13">
        <f>输入条件!$D$9*原始巡检表!AH166</f>
        <v>174.7949</v>
      </c>
      <c r="Z166" s="13">
        <f>输入条件!$D$9*原始巡检表!AP166</f>
        <v>214.1853</v>
      </c>
      <c r="AA166" s="13">
        <f>输入条件!$D$9*原始巡检表!AX166</f>
        <v>231.4186</v>
      </c>
      <c r="AB166" s="18">
        <f>IF(原始巡检表!AH166=0,0,输入条件!$D$11*(40/50)^3/0.765)</f>
        <v>36.8104575163399</v>
      </c>
      <c r="AC166" s="18">
        <f>IF(原始巡检表!AP166=0,0,输入条件!$D$11*(40/50)^3/0.765)</f>
        <v>36.8104575163399</v>
      </c>
      <c r="AD166" s="19">
        <f>IF(原始巡检表!AX166=0,0,输入条件!$D$11*(40/50)^3/0.765)</f>
        <v>36.8104575163399</v>
      </c>
      <c r="AE166" s="22">
        <f>IF(原始巡检表!AH166=0,0,输入条件!$D$13*(40/50)^3/0.765)</f>
        <v>50.1960784313726</v>
      </c>
      <c r="AF166" s="22">
        <f>IF(原始巡检表!AP166=0,0,输入条件!$D$13*(40/50)^3/0.765)</f>
        <v>50.1960784313726</v>
      </c>
      <c r="AG166" s="22">
        <f>IF(原始巡检表!AX166=0,0,输入条件!$D$13*(40/50)^3/0.765)</f>
        <v>50.1960784313726</v>
      </c>
      <c r="AH166" s="24">
        <f>IF(原始巡检表!AH166=0,0,输入条件!$D$15*(35/50)^3/0.9)</f>
        <v>8.38444444444444</v>
      </c>
      <c r="AI166" s="24">
        <f>IF(原始巡检表!AP166=0,0,输入条件!$D$15*(35/50)^3/0.9)</f>
        <v>8.38444444444444</v>
      </c>
      <c r="AJ166" s="24">
        <f>IF(原始巡检表!AX166=0,0,输入条件!$D$15*(35/50)^3/0.9)</f>
        <v>8.38444444444444</v>
      </c>
    </row>
    <row r="167" ht="17.25" spans="3:36">
      <c r="C167">
        <v>20</v>
      </c>
      <c r="D167" s="62">
        <f>IF(原始巡检表!I167=0,0,输入条件!$C$22*原始巡检表!I167+输入条件!$C$23*原始巡检表!E167+输入条件!$C$24*原始巡检表!H167+输入条件!$C$25)/100*输入条件!$E$9*3.517*(1-2%*输入条件!$C$6)</f>
        <v>690.108962164309</v>
      </c>
      <c r="E167" s="62">
        <f>IF(原始巡检表!Q167=0,0,输入条件!$C$22*原始巡检表!Q167+输入条件!$C$23*原始巡检表!M167+输入条件!$C$24*原始巡检表!P167+输入条件!$C$25)/100*输入条件!$E$9*3.517*(1-2%*输入条件!$C$6)</f>
        <v>842.810772692269</v>
      </c>
      <c r="F167" s="61">
        <f>IF(原始巡检表!Y167=0,0,输入条件!$C$22*原始巡检表!Y167+输入条件!$C$23*原始巡检表!U167+输入条件!$C$24*原始巡检表!X167+输入条件!$C$25)/100*输入条件!$E$9*3.517*(1-2%*输入条件!$C$6)</f>
        <v>922.344689587351</v>
      </c>
      <c r="G167" s="13">
        <f>输入条件!$D$9*原始巡检表!I167</f>
        <v>174.7949</v>
      </c>
      <c r="H167" s="13">
        <f>输入条件!$D$9*原始巡检表!Q167</f>
        <v>214.1853</v>
      </c>
      <c r="I167" s="13">
        <f>输入条件!$D$9*原始巡检表!Y167</f>
        <v>231.4186</v>
      </c>
      <c r="J167" s="18">
        <f>IF(原始巡检表!I167=0,0,输入条件!$D$11*(40/50)^3/0.765)</f>
        <v>36.8104575163399</v>
      </c>
      <c r="K167" s="18">
        <f>IF(原始巡检表!Q167=0,0,输入条件!$D$11*(40/50)^3/0.765)</f>
        <v>36.8104575163399</v>
      </c>
      <c r="L167" s="19">
        <f>IF(原始巡检表!Y167=0,0,输入条件!$D$11*(40/50)^3/0.765)</f>
        <v>36.8104575163399</v>
      </c>
      <c r="M167" s="22">
        <f>IF(原始巡检表!I167=0,0,输入条件!$D$13*(40/50)^3/0.765)</f>
        <v>50.1960784313726</v>
      </c>
      <c r="N167" s="22">
        <f>IF(原始巡检表!Q167=0,0,输入条件!$D$13*(40/50)^3/0.765)</f>
        <v>50.1960784313726</v>
      </c>
      <c r="O167" s="23">
        <f>IF(原始巡检表!Y167=0,0,输入条件!$D$13*(40/50)^3/0.765)</f>
        <v>50.1960784313726</v>
      </c>
      <c r="P167" s="24">
        <f>IF(原始巡检表!I167=0,0,输入条件!$D$15*(35/50)^3/0.9)</f>
        <v>8.38444444444444</v>
      </c>
      <c r="Q167" s="24">
        <f>IF(原始巡检表!Q167=0,0,输入条件!$D$15*(35/50)^3/0.9)</f>
        <v>8.38444444444444</v>
      </c>
      <c r="R167" s="24">
        <f>IF(原始巡检表!Y167=0,0,输入条件!$D$15*(35/50)^3/0.9)</f>
        <v>8.38444444444444</v>
      </c>
      <c r="U167">
        <v>20</v>
      </c>
      <c r="V167" s="61">
        <f>IF(原始巡检表!AH167=0,0,输入条件!$C$22*原始巡检表!AH167+输入条件!$C$23*原始巡检表!AD167+输入条件!$C$24*原始巡检表!AG167+输入条件!$C$25)/100*输入条件!$E$9*3.517*(1-2%*输入条件!$C$6)</f>
        <v>690.108962164309</v>
      </c>
      <c r="W167" s="61">
        <f>IF(原始巡检表!AP167=0,0,输入条件!$C$22*原始巡检表!AP167+输入条件!$C$23*原始巡检表!AL167+输入条件!$C$24*原始巡检表!AO167+输入条件!$C$25)/100*输入条件!$E$9*3.517*(1-2%*输入条件!$C$6)</f>
        <v>842.810772692269</v>
      </c>
      <c r="X167" s="61">
        <f>IF(原始巡检表!AX167=0,0,输入条件!$C$22*原始巡检表!AX167+输入条件!$C$23*原始巡检表!AT167+输入条件!$C$24*原始巡检表!AW167+输入条件!$C$25)/100*输入条件!$E$9*3.517*(1-2%*输入条件!$C$6)</f>
        <v>922.344689587351</v>
      </c>
      <c r="Y167" s="13">
        <f>输入条件!$D$9*原始巡检表!AH167</f>
        <v>174.7949</v>
      </c>
      <c r="Z167" s="13">
        <f>输入条件!$D$9*原始巡检表!AP167</f>
        <v>214.1853</v>
      </c>
      <c r="AA167" s="13">
        <f>输入条件!$D$9*原始巡检表!AX167</f>
        <v>231.4186</v>
      </c>
      <c r="AB167" s="18">
        <f>IF(原始巡检表!AH167=0,0,输入条件!$D$11*(40/50)^3/0.765)</f>
        <v>36.8104575163399</v>
      </c>
      <c r="AC167" s="18">
        <f>IF(原始巡检表!AP167=0,0,输入条件!$D$11*(40/50)^3/0.765)</f>
        <v>36.8104575163399</v>
      </c>
      <c r="AD167" s="19">
        <f>IF(原始巡检表!AX167=0,0,输入条件!$D$11*(40/50)^3/0.765)</f>
        <v>36.8104575163399</v>
      </c>
      <c r="AE167" s="22">
        <f>IF(原始巡检表!AH167=0,0,输入条件!$D$13*(40/50)^3/0.765)</f>
        <v>50.1960784313726</v>
      </c>
      <c r="AF167" s="22">
        <f>IF(原始巡检表!AP167=0,0,输入条件!$D$13*(40/50)^3/0.765)</f>
        <v>50.1960784313726</v>
      </c>
      <c r="AG167" s="22">
        <f>IF(原始巡检表!AX167=0,0,输入条件!$D$13*(40/50)^3/0.765)</f>
        <v>50.1960784313726</v>
      </c>
      <c r="AH167" s="24">
        <f>IF(原始巡检表!AH167=0,0,输入条件!$D$15*(35/50)^3/0.9)</f>
        <v>8.38444444444444</v>
      </c>
      <c r="AI167" s="24">
        <f>IF(原始巡检表!AP167=0,0,输入条件!$D$15*(35/50)^3/0.9)</f>
        <v>8.38444444444444</v>
      </c>
      <c r="AJ167" s="24">
        <f>IF(原始巡检表!AX167=0,0,输入条件!$D$15*(35/50)^3/0.9)</f>
        <v>8.38444444444444</v>
      </c>
    </row>
    <row r="168" ht="17.25" spans="3:36">
      <c r="C168">
        <v>21</v>
      </c>
      <c r="D168" s="62">
        <f>IF(原始巡检表!I168=0,0,输入条件!$C$22*原始巡检表!I168+输入条件!$C$23*原始巡检表!E168+输入条件!$C$24*原始巡检表!H168+输入条件!$C$25)/100*输入条件!$E$9*3.517*(1-2%*输入条件!$C$6)</f>
        <v>690.108962164309</v>
      </c>
      <c r="E168" s="62">
        <f>IF(原始巡检表!Q168=0,0,输入条件!$C$22*原始巡检表!Q168+输入条件!$C$23*原始巡检表!M168+输入条件!$C$24*原始巡检表!P168+输入条件!$C$25)/100*输入条件!$E$9*3.517*(1-2%*输入条件!$C$6)</f>
        <v>842.810772692269</v>
      </c>
      <c r="F168" s="61">
        <f>IF(原始巡检表!Y168=0,0,输入条件!$C$22*原始巡检表!Y168+输入条件!$C$23*原始巡检表!U168+输入条件!$C$24*原始巡检表!X168+输入条件!$C$25)/100*输入条件!$E$9*3.517*(1-2%*输入条件!$C$6)</f>
        <v>922.344689587351</v>
      </c>
      <c r="G168" s="13">
        <f>输入条件!$D$9*原始巡检表!I168</f>
        <v>174.7949</v>
      </c>
      <c r="H168" s="13">
        <f>输入条件!$D$9*原始巡检表!Q168</f>
        <v>214.1853</v>
      </c>
      <c r="I168" s="13">
        <f>输入条件!$D$9*原始巡检表!Y168</f>
        <v>231.4186</v>
      </c>
      <c r="J168" s="18">
        <f>IF(原始巡检表!I168=0,0,输入条件!$D$11*(40/50)^3/0.765)</f>
        <v>36.8104575163399</v>
      </c>
      <c r="K168" s="18">
        <f>IF(原始巡检表!Q168=0,0,输入条件!$D$11*(40/50)^3/0.765)</f>
        <v>36.8104575163399</v>
      </c>
      <c r="L168" s="19">
        <f>IF(原始巡检表!Y168=0,0,输入条件!$D$11*(40/50)^3/0.765)</f>
        <v>36.8104575163399</v>
      </c>
      <c r="M168" s="22">
        <f>IF(原始巡检表!I168=0,0,输入条件!$D$13*(40/50)^3/0.765)</f>
        <v>50.1960784313726</v>
      </c>
      <c r="N168" s="22">
        <f>IF(原始巡检表!Q168=0,0,输入条件!$D$13*(40/50)^3/0.765)</f>
        <v>50.1960784313726</v>
      </c>
      <c r="O168" s="23">
        <f>IF(原始巡检表!Y168=0,0,输入条件!$D$13*(40/50)^3/0.765)</f>
        <v>50.1960784313726</v>
      </c>
      <c r="P168" s="24">
        <f>IF(原始巡检表!I168=0,0,输入条件!$D$15*(35/50)^3/0.9)</f>
        <v>8.38444444444444</v>
      </c>
      <c r="Q168" s="24">
        <f>IF(原始巡检表!Q168=0,0,输入条件!$D$15*(35/50)^3/0.9)</f>
        <v>8.38444444444444</v>
      </c>
      <c r="R168" s="24">
        <f>IF(原始巡检表!Y168=0,0,输入条件!$D$15*(35/50)^3/0.9)</f>
        <v>8.38444444444444</v>
      </c>
      <c r="U168">
        <v>21</v>
      </c>
      <c r="V168" s="61">
        <f>IF(原始巡检表!AH168=0,0,输入条件!$C$22*原始巡检表!AH168+输入条件!$C$23*原始巡检表!AD168+输入条件!$C$24*原始巡检表!AG168+输入条件!$C$25)/100*输入条件!$E$9*3.517*(1-2%*输入条件!$C$6)</f>
        <v>690.108962164309</v>
      </c>
      <c r="W168" s="61">
        <f>IF(原始巡检表!AP168=0,0,输入条件!$C$22*原始巡检表!AP168+输入条件!$C$23*原始巡检表!AL168+输入条件!$C$24*原始巡检表!AO168+输入条件!$C$25)/100*输入条件!$E$9*3.517*(1-2%*输入条件!$C$6)</f>
        <v>842.810772692269</v>
      </c>
      <c r="X168" s="61">
        <f>IF(原始巡检表!AX168=0,0,输入条件!$C$22*原始巡检表!AX168+输入条件!$C$23*原始巡检表!AT168+输入条件!$C$24*原始巡检表!AW168+输入条件!$C$25)/100*输入条件!$E$9*3.517*(1-2%*输入条件!$C$6)</f>
        <v>922.344689587351</v>
      </c>
      <c r="Y168" s="13">
        <f>输入条件!$D$9*原始巡检表!AH168</f>
        <v>174.7949</v>
      </c>
      <c r="Z168" s="13">
        <f>输入条件!$D$9*原始巡检表!AP168</f>
        <v>214.1853</v>
      </c>
      <c r="AA168" s="13">
        <f>输入条件!$D$9*原始巡检表!AX168</f>
        <v>231.4186</v>
      </c>
      <c r="AB168" s="18">
        <f>IF(原始巡检表!AH168=0,0,输入条件!$D$11*(40/50)^3/0.765)</f>
        <v>36.8104575163399</v>
      </c>
      <c r="AC168" s="18">
        <f>IF(原始巡检表!AP168=0,0,输入条件!$D$11*(40/50)^3/0.765)</f>
        <v>36.8104575163399</v>
      </c>
      <c r="AD168" s="19">
        <f>IF(原始巡检表!AX168=0,0,输入条件!$D$11*(40/50)^3/0.765)</f>
        <v>36.8104575163399</v>
      </c>
      <c r="AE168" s="22">
        <f>IF(原始巡检表!AH168=0,0,输入条件!$D$13*(40/50)^3/0.765)</f>
        <v>50.1960784313726</v>
      </c>
      <c r="AF168" s="22">
        <f>IF(原始巡检表!AP168=0,0,输入条件!$D$13*(40/50)^3/0.765)</f>
        <v>50.1960784313726</v>
      </c>
      <c r="AG168" s="22">
        <f>IF(原始巡检表!AX168=0,0,输入条件!$D$13*(40/50)^3/0.765)</f>
        <v>50.1960784313726</v>
      </c>
      <c r="AH168" s="24">
        <f>IF(原始巡检表!AH168=0,0,输入条件!$D$15*(35/50)^3/0.9)</f>
        <v>8.38444444444444</v>
      </c>
      <c r="AI168" s="24">
        <f>IF(原始巡检表!AP168=0,0,输入条件!$D$15*(35/50)^3/0.9)</f>
        <v>8.38444444444444</v>
      </c>
      <c r="AJ168" s="24">
        <f>IF(原始巡检表!AX168=0,0,输入条件!$D$15*(35/50)^3/0.9)</f>
        <v>8.38444444444444</v>
      </c>
    </row>
    <row r="169" ht="17.25" spans="3:36">
      <c r="C169">
        <v>22</v>
      </c>
      <c r="D169" s="62">
        <f>IF(原始巡检表!I169=0,0,输入条件!$C$22*原始巡检表!I169+输入条件!$C$23*原始巡检表!E169+输入条件!$C$24*原始巡检表!H169+输入条件!$C$25)/100*输入条件!$E$9*3.517*(1-2%*输入条件!$C$6)</f>
        <v>690.108962164309</v>
      </c>
      <c r="E169" s="62">
        <f>IF(原始巡检表!Q169=0,0,输入条件!$C$22*原始巡检表!Q169+输入条件!$C$23*原始巡检表!M169+输入条件!$C$24*原始巡检表!P169+输入条件!$C$25)/100*输入条件!$E$9*3.517*(1-2%*输入条件!$C$6)</f>
        <v>842.810772692269</v>
      </c>
      <c r="F169" s="61">
        <f>IF(原始巡检表!Y169=0,0,输入条件!$C$22*原始巡检表!Y169+输入条件!$C$23*原始巡检表!U169+输入条件!$C$24*原始巡检表!X169+输入条件!$C$25)/100*输入条件!$E$9*3.517*(1-2%*输入条件!$C$6)</f>
        <v>922.344689587351</v>
      </c>
      <c r="G169" s="13">
        <f>输入条件!$D$9*原始巡检表!I169</f>
        <v>174.7949</v>
      </c>
      <c r="H169" s="13">
        <f>输入条件!$D$9*原始巡检表!Q169</f>
        <v>214.1853</v>
      </c>
      <c r="I169" s="13">
        <f>输入条件!$D$9*原始巡检表!Y169</f>
        <v>231.4186</v>
      </c>
      <c r="J169" s="18">
        <f>IF(原始巡检表!I169=0,0,输入条件!$D$11*(40/50)^3/0.765)</f>
        <v>36.8104575163399</v>
      </c>
      <c r="K169" s="18">
        <f>IF(原始巡检表!Q169=0,0,输入条件!$D$11*(40/50)^3/0.765)</f>
        <v>36.8104575163399</v>
      </c>
      <c r="L169" s="19">
        <f>IF(原始巡检表!Y169=0,0,输入条件!$D$11*(40/50)^3/0.765)</f>
        <v>36.8104575163399</v>
      </c>
      <c r="M169" s="22">
        <f>IF(原始巡检表!I169=0,0,输入条件!$D$13*(40/50)^3/0.765)</f>
        <v>50.1960784313726</v>
      </c>
      <c r="N169" s="22">
        <f>IF(原始巡检表!Q169=0,0,输入条件!$D$13*(40/50)^3/0.765)</f>
        <v>50.1960784313726</v>
      </c>
      <c r="O169" s="23">
        <f>IF(原始巡检表!Y169=0,0,输入条件!$D$13*(40/50)^3/0.765)</f>
        <v>50.1960784313726</v>
      </c>
      <c r="P169" s="24">
        <f>IF(原始巡检表!I169=0,0,输入条件!$D$15*(35/50)^3/0.9)</f>
        <v>8.38444444444444</v>
      </c>
      <c r="Q169" s="24">
        <f>IF(原始巡检表!Q169=0,0,输入条件!$D$15*(35/50)^3/0.9)</f>
        <v>8.38444444444444</v>
      </c>
      <c r="R169" s="24">
        <f>IF(原始巡检表!Y169=0,0,输入条件!$D$15*(35/50)^3/0.9)</f>
        <v>8.38444444444444</v>
      </c>
      <c r="U169">
        <v>22</v>
      </c>
      <c r="V169" s="61">
        <f>IF(原始巡检表!AH169=0,0,输入条件!$C$22*原始巡检表!AH169+输入条件!$C$23*原始巡检表!AD169+输入条件!$C$24*原始巡检表!AG169+输入条件!$C$25)/100*输入条件!$E$9*3.517*(1-2%*输入条件!$C$6)</f>
        <v>690.108962164309</v>
      </c>
      <c r="W169" s="61">
        <f>IF(原始巡检表!AP169=0,0,输入条件!$C$22*原始巡检表!AP169+输入条件!$C$23*原始巡检表!AL169+输入条件!$C$24*原始巡检表!AO169+输入条件!$C$25)/100*输入条件!$E$9*3.517*(1-2%*输入条件!$C$6)</f>
        <v>842.810772692269</v>
      </c>
      <c r="X169" s="61">
        <f>IF(原始巡检表!AX169=0,0,输入条件!$C$22*原始巡检表!AX169+输入条件!$C$23*原始巡检表!AT169+输入条件!$C$24*原始巡检表!AW169+输入条件!$C$25)/100*输入条件!$E$9*3.517*(1-2%*输入条件!$C$6)</f>
        <v>922.344689587351</v>
      </c>
      <c r="Y169" s="13">
        <f>输入条件!$D$9*原始巡检表!AH169</f>
        <v>174.7949</v>
      </c>
      <c r="Z169" s="13">
        <f>输入条件!$D$9*原始巡检表!AP169</f>
        <v>214.1853</v>
      </c>
      <c r="AA169" s="13">
        <f>输入条件!$D$9*原始巡检表!AX169</f>
        <v>231.4186</v>
      </c>
      <c r="AB169" s="18">
        <f>IF(原始巡检表!AH169=0,0,输入条件!$D$11*(40/50)^3/0.765)</f>
        <v>36.8104575163399</v>
      </c>
      <c r="AC169" s="18">
        <f>IF(原始巡检表!AP169=0,0,输入条件!$D$11*(40/50)^3/0.765)</f>
        <v>36.8104575163399</v>
      </c>
      <c r="AD169" s="19">
        <f>IF(原始巡检表!AX169=0,0,输入条件!$D$11*(40/50)^3/0.765)</f>
        <v>36.8104575163399</v>
      </c>
      <c r="AE169" s="22">
        <f>IF(原始巡检表!AH169=0,0,输入条件!$D$13*(40/50)^3/0.765)</f>
        <v>50.1960784313726</v>
      </c>
      <c r="AF169" s="22">
        <f>IF(原始巡检表!AP169=0,0,输入条件!$D$13*(40/50)^3/0.765)</f>
        <v>50.1960784313726</v>
      </c>
      <c r="AG169" s="22">
        <f>IF(原始巡检表!AX169=0,0,输入条件!$D$13*(40/50)^3/0.765)</f>
        <v>50.1960784313726</v>
      </c>
      <c r="AH169" s="24">
        <f>IF(原始巡检表!AH169=0,0,输入条件!$D$15*(35/50)^3/0.9)</f>
        <v>8.38444444444444</v>
      </c>
      <c r="AI169" s="24">
        <f>IF(原始巡检表!AP169=0,0,输入条件!$D$15*(35/50)^3/0.9)</f>
        <v>8.38444444444444</v>
      </c>
      <c r="AJ169" s="24">
        <f>IF(原始巡检表!AX169=0,0,输入条件!$D$15*(35/50)^3/0.9)</f>
        <v>8.38444444444444</v>
      </c>
    </row>
    <row r="170" ht="17.25" spans="3:36">
      <c r="C170">
        <v>23</v>
      </c>
      <c r="D170" s="62">
        <f>IF(原始巡检表!I170=0,0,输入条件!$C$22*原始巡检表!I170+输入条件!$C$23*原始巡检表!E170+输入条件!$C$24*原始巡检表!H170+输入条件!$C$25)/100*输入条件!$E$9*3.517*(1-2%*输入条件!$C$6)</f>
        <v>690.108962164309</v>
      </c>
      <c r="E170" s="62">
        <f>IF(原始巡检表!Q170=0,0,输入条件!$C$22*原始巡检表!Q170+输入条件!$C$23*原始巡检表!M170+输入条件!$C$24*原始巡检表!P170+输入条件!$C$25)/100*输入条件!$E$9*3.517*(1-2%*输入条件!$C$6)</f>
        <v>842.810772692269</v>
      </c>
      <c r="F170" s="61">
        <f>IF(原始巡检表!Y170=0,0,输入条件!$C$22*原始巡检表!Y170+输入条件!$C$23*原始巡检表!U170+输入条件!$C$24*原始巡检表!X170+输入条件!$C$25)/100*输入条件!$E$9*3.517*(1-2%*输入条件!$C$6)</f>
        <v>922.344689587351</v>
      </c>
      <c r="G170" s="13">
        <f>输入条件!$D$9*原始巡检表!I170</f>
        <v>174.7949</v>
      </c>
      <c r="H170" s="13">
        <f>输入条件!$D$9*原始巡检表!Q170</f>
        <v>214.1853</v>
      </c>
      <c r="I170" s="13">
        <f>输入条件!$D$9*原始巡检表!Y170</f>
        <v>231.4186</v>
      </c>
      <c r="J170" s="18">
        <f>IF(原始巡检表!I170=0,0,输入条件!$D$11*(40/50)^3/0.765)</f>
        <v>36.8104575163399</v>
      </c>
      <c r="K170" s="18">
        <f>IF(原始巡检表!Q170=0,0,输入条件!$D$11*(40/50)^3/0.765)</f>
        <v>36.8104575163399</v>
      </c>
      <c r="L170" s="19">
        <f>IF(原始巡检表!Y170=0,0,输入条件!$D$11*(40/50)^3/0.765)</f>
        <v>36.8104575163399</v>
      </c>
      <c r="M170" s="22">
        <f>IF(原始巡检表!I170=0,0,输入条件!$D$13*(40/50)^3/0.765)</f>
        <v>50.1960784313726</v>
      </c>
      <c r="N170" s="22">
        <f>IF(原始巡检表!Q170=0,0,输入条件!$D$13*(40/50)^3/0.765)</f>
        <v>50.1960784313726</v>
      </c>
      <c r="O170" s="23">
        <f>IF(原始巡检表!Y170=0,0,输入条件!$D$13*(40/50)^3/0.765)</f>
        <v>50.1960784313726</v>
      </c>
      <c r="P170" s="24">
        <f>IF(原始巡检表!I170=0,0,输入条件!$D$15*(35/50)^3/0.9)</f>
        <v>8.38444444444444</v>
      </c>
      <c r="Q170" s="24">
        <f>IF(原始巡检表!Q170=0,0,输入条件!$D$15*(35/50)^3/0.9)</f>
        <v>8.38444444444444</v>
      </c>
      <c r="R170" s="24">
        <f>IF(原始巡检表!Y170=0,0,输入条件!$D$15*(35/50)^3/0.9)</f>
        <v>8.38444444444444</v>
      </c>
      <c r="U170">
        <v>23</v>
      </c>
      <c r="V170" s="61">
        <f>IF(原始巡检表!AH170=0,0,输入条件!$C$22*原始巡检表!AH170+输入条件!$C$23*原始巡检表!AD170+输入条件!$C$24*原始巡检表!AG170+输入条件!$C$25)/100*输入条件!$E$9*3.517*(1-2%*输入条件!$C$6)</f>
        <v>690.108962164309</v>
      </c>
      <c r="W170" s="61">
        <f>IF(原始巡检表!AP170=0,0,输入条件!$C$22*原始巡检表!AP170+输入条件!$C$23*原始巡检表!AL170+输入条件!$C$24*原始巡检表!AO170+输入条件!$C$25)/100*输入条件!$E$9*3.517*(1-2%*输入条件!$C$6)</f>
        <v>842.810772692269</v>
      </c>
      <c r="X170" s="61">
        <f>IF(原始巡检表!AX170=0,0,输入条件!$C$22*原始巡检表!AX170+输入条件!$C$23*原始巡检表!AT170+输入条件!$C$24*原始巡检表!AW170+输入条件!$C$25)/100*输入条件!$E$9*3.517*(1-2%*输入条件!$C$6)</f>
        <v>922.344689587351</v>
      </c>
      <c r="Y170" s="13">
        <f>输入条件!$D$9*原始巡检表!AH170</f>
        <v>174.7949</v>
      </c>
      <c r="Z170" s="13">
        <f>输入条件!$D$9*原始巡检表!AP170</f>
        <v>214.1853</v>
      </c>
      <c r="AA170" s="13">
        <f>输入条件!$D$9*原始巡检表!AX170</f>
        <v>231.4186</v>
      </c>
      <c r="AB170" s="18">
        <f>IF(原始巡检表!AH170=0,0,输入条件!$D$11*(40/50)^3/0.765)</f>
        <v>36.8104575163399</v>
      </c>
      <c r="AC170" s="18">
        <f>IF(原始巡检表!AP170=0,0,输入条件!$D$11*(40/50)^3/0.765)</f>
        <v>36.8104575163399</v>
      </c>
      <c r="AD170" s="19">
        <f>IF(原始巡检表!AX170=0,0,输入条件!$D$11*(40/50)^3/0.765)</f>
        <v>36.8104575163399</v>
      </c>
      <c r="AE170" s="22">
        <f>IF(原始巡检表!AH170=0,0,输入条件!$D$13*(40/50)^3/0.765)</f>
        <v>50.1960784313726</v>
      </c>
      <c r="AF170" s="22">
        <f>IF(原始巡检表!AP170=0,0,输入条件!$D$13*(40/50)^3/0.765)</f>
        <v>50.1960784313726</v>
      </c>
      <c r="AG170" s="22">
        <f>IF(原始巡检表!AX170=0,0,输入条件!$D$13*(40/50)^3/0.765)</f>
        <v>50.1960784313726</v>
      </c>
      <c r="AH170" s="24">
        <f>IF(原始巡检表!AH170=0,0,输入条件!$D$15*(35/50)^3/0.9)</f>
        <v>8.38444444444444</v>
      </c>
      <c r="AI170" s="24">
        <f>IF(原始巡检表!AP170=0,0,输入条件!$D$15*(35/50)^3/0.9)</f>
        <v>8.38444444444444</v>
      </c>
      <c r="AJ170" s="24">
        <f>IF(原始巡检表!AX170=0,0,输入条件!$D$15*(35/50)^3/0.9)</f>
        <v>8.38444444444444</v>
      </c>
    </row>
    <row r="171" spans="4:30">
      <c r="D171" s="61"/>
      <c r="E171" s="61"/>
      <c r="F171" s="61"/>
      <c r="G171" s="12"/>
      <c r="H171" s="12"/>
      <c r="I171" s="12"/>
      <c r="J171" s="16"/>
      <c r="K171" s="16"/>
      <c r="L171" s="17"/>
      <c r="V171" s="61"/>
      <c r="W171" s="61"/>
      <c r="X171" s="61"/>
      <c r="Y171" s="12"/>
      <c r="Z171" s="12"/>
      <c r="AA171" s="12"/>
      <c r="AB171" s="16"/>
      <c r="AC171" s="16"/>
      <c r="AD171" s="17"/>
    </row>
    <row r="172" spans="2:30">
      <c r="B172" t="s">
        <v>79</v>
      </c>
      <c r="D172" s="61"/>
      <c r="E172" s="61"/>
      <c r="F172" s="61"/>
      <c r="G172" s="12"/>
      <c r="H172" s="12"/>
      <c r="I172" s="12"/>
      <c r="J172" s="16"/>
      <c r="K172" s="16"/>
      <c r="L172" s="17"/>
      <c r="T172" t="s">
        <v>79</v>
      </c>
      <c r="V172" s="61"/>
      <c r="W172" s="61"/>
      <c r="X172" s="61"/>
      <c r="Y172" s="12"/>
      <c r="Z172" s="12"/>
      <c r="AA172" s="12"/>
      <c r="AB172" s="16"/>
      <c r="AC172" s="16"/>
      <c r="AD172" s="17"/>
    </row>
    <row r="173" spans="4:30">
      <c r="D173" s="61"/>
      <c r="E173" s="61"/>
      <c r="F173" s="61"/>
      <c r="G173" s="12"/>
      <c r="H173" s="12"/>
      <c r="I173" s="12"/>
      <c r="J173" s="16"/>
      <c r="K173" s="16"/>
      <c r="L173" s="17"/>
      <c r="V173" s="61"/>
      <c r="W173" s="61"/>
      <c r="X173" s="61"/>
      <c r="Y173" s="12"/>
      <c r="Z173" s="12"/>
      <c r="AA173" s="12"/>
      <c r="AB173" s="16"/>
      <c r="AC173" s="16"/>
      <c r="AD173" s="17"/>
    </row>
    <row r="174" spans="4:30">
      <c r="D174" s="61" t="s">
        <v>85</v>
      </c>
      <c r="E174" s="61"/>
      <c r="F174" s="61"/>
      <c r="G174" s="12"/>
      <c r="H174" s="12"/>
      <c r="I174" s="12"/>
      <c r="J174" s="16"/>
      <c r="K174" s="16"/>
      <c r="L174" s="17"/>
      <c r="V174" s="61"/>
      <c r="W174" s="61"/>
      <c r="X174" s="61"/>
      <c r="Y174" s="12"/>
      <c r="Z174" s="12"/>
      <c r="AA174" s="12"/>
      <c r="AB174" s="16"/>
      <c r="AC174" s="16"/>
      <c r="AD174" s="17"/>
    </row>
    <row r="175" ht="17.25" spans="3:36">
      <c r="C175">
        <v>0</v>
      </c>
      <c r="D175" s="62">
        <f>IF(原始巡检表!I175=0,0,输入条件!$C$22*原始巡检表!I175+输入条件!$C$23*原始巡检表!E175+输入条件!$C$24*原始巡检表!H175+输入条件!$C$25)/100*输入条件!$E$9*3.517*(1-2%*输入条件!$C$6)</f>
        <v>0</v>
      </c>
      <c r="E175" s="62">
        <f>IF(原始巡检表!Q175=0,0,输入条件!$C$22*原始巡检表!Q175+输入条件!$C$23*原始巡检表!M175+输入条件!$C$24*原始巡检表!P175+输入条件!$C$25)/100*输入条件!$E$9*3.517*(1-2%*输入条件!$C$6)</f>
        <v>0</v>
      </c>
      <c r="F175" s="61">
        <f>IF(原始巡检表!Y175=0,0,输入条件!$C$22*原始巡检表!Y175+输入条件!$C$23*原始巡检表!U175+输入条件!$C$24*原始巡检表!X175+输入条件!$C$25)/100*输入条件!$E$9*3.517*(1-2%*输入条件!$C$6)</f>
        <v>0</v>
      </c>
      <c r="G175" s="13">
        <f>输入条件!$D$9*原始巡检表!I175</f>
        <v>0</v>
      </c>
      <c r="H175" s="13">
        <f>输入条件!$D$9*原始巡检表!Q175</f>
        <v>0</v>
      </c>
      <c r="I175" s="13">
        <f>输入条件!$D$9*原始巡检表!Y175</f>
        <v>0</v>
      </c>
      <c r="J175" s="18">
        <f>IF(原始巡检表!I175=0,0,输入条件!$D$11*(40/50)^3/0.765)</f>
        <v>0</v>
      </c>
      <c r="K175" s="18">
        <f>IF(原始巡检表!Q175=0,0,输入条件!$D$11*(40/50)^3/0.765)</f>
        <v>0</v>
      </c>
      <c r="L175" s="19">
        <f>IF(原始巡检表!Y175=0,0,输入条件!$D$11*(40/50)^3/0.765)</f>
        <v>0</v>
      </c>
      <c r="M175" s="22">
        <f>IF(原始巡检表!I175=0,0,输入条件!$D$13*(40/50)^3/0.765)</f>
        <v>0</v>
      </c>
      <c r="N175" s="22">
        <f>IF(原始巡检表!Q175=0,0,输入条件!$D$13*(40/50)^3/0.765)</f>
        <v>0</v>
      </c>
      <c r="O175" s="23">
        <f>IF(原始巡检表!Y175=0,0,输入条件!$D$13*(40/50)^3/0.765)</f>
        <v>0</v>
      </c>
      <c r="P175" s="24">
        <f>IF(原始巡检表!I175=0,0,输入条件!$D$15*(35/50)^3/0.9)</f>
        <v>0</v>
      </c>
      <c r="Q175" s="24">
        <f>IF(原始巡检表!Q175=0,0,输入条件!$D$15*(35/50)^3/0.9)</f>
        <v>0</v>
      </c>
      <c r="R175" s="24">
        <f>IF(原始巡检表!Y175=0,0,输入条件!$D$15*(35/50)^3/0.9)</f>
        <v>0</v>
      </c>
      <c r="U175">
        <v>0</v>
      </c>
      <c r="V175" s="61">
        <f>IF(原始巡检表!AH175=0,0,输入条件!$C$22*原始巡检表!AH175+输入条件!$C$23*原始巡检表!AD175+输入条件!$C$24*原始巡检表!AG175+输入条件!$C$25)/100*输入条件!$E$9*3.517*(1-2%*输入条件!$C$6)</f>
        <v>0</v>
      </c>
      <c r="W175" s="61">
        <f>IF(原始巡检表!AP175=0,0,输入条件!$C$22*原始巡检表!AP175+输入条件!$C$23*原始巡检表!AL175+输入条件!$C$24*原始巡检表!AO175+输入条件!$C$25)/100*输入条件!$E$9*3.517*(1-2%*输入条件!$C$6)</f>
        <v>0</v>
      </c>
      <c r="X175" s="61"/>
      <c r="Y175" s="13">
        <f>输入条件!$D$9*原始巡检表!AH175</f>
        <v>0</v>
      </c>
      <c r="Z175" s="13">
        <f>输入条件!$D$9*原始巡检表!AP175</f>
        <v>0</v>
      </c>
      <c r="AA175" s="12"/>
      <c r="AB175" s="18">
        <f>IF(原始巡检表!AH175=0,0,输入条件!$D$11*(40/50)^3/0.765)</f>
        <v>0</v>
      </c>
      <c r="AC175" s="18">
        <f>IF(原始巡检表!AP175=0,0,输入条件!$D$11*(40/50)^3/0.765)</f>
        <v>0</v>
      </c>
      <c r="AD175" s="17"/>
      <c r="AE175" s="22">
        <f>IF(原始巡检表!AH175=0,0,输入条件!$D$13*(40/50)^3/0.765)</f>
        <v>0</v>
      </c>
      <c r="AF175" s="22">
        <f>IF(原始巡检表!AP175=0,0,输入条件!$D$13*(40/50)^3/0.765)</f>
        <v>0</v>
      </c>
      <c r="AH175" s="24">
        <f>IF(原始巡检表!AH175=0,0,输入条件!$D$15*(35/50)^3/0.9)</f>
        <v>0</v>
      </c>
      <c r="AI175" s="24">
        <f>IF(原始巡检表!AP175=0,0,输入条件!$D$15*(35/50)^3/0.9)</f>
        <v>0</v>
      </c>
      <c r="AJ175" s="24"/>
    </row>
    <row r="176" ht="17.25" spans="3:36">
      <c r="C176">
        <v>1</v>
      </c>
      <c r="D176" s="62">
        <f>IF(原始巡检表!I176=0,0,输入条件!$C$22*原始巡检表!I176+输入条件!$C$23*原始巡检表!E176+输入条件!$C$24*原始巡检表!H176+输入条件!$C$25)/100*输入条件!$E$9*3.517*(1-2%*输入条件!$C$6)</f>
        <v>0</v>
      </c>
      <c r="E176" s="62">
        <f>IF(原始巡检表!Q176=0,0,输入条件!$C$22*原始巡检表!Q176+输入条件!$C$23*原始巡检表!M176+输入条件!$C$24*原始巡检表!P176+输入条件!$C$25)/100*输入条件!$E$9*3.517*(1-2%*输入条件!$C$6)</f>
        <v>0</v>
      </c>
      <c r="F176" s="61">
        <f>IF(原始巡检表!Y176=0,0,输入条件!$C$22*原始巡检表!Y176+输入条件!$C$23*原始巡检表!U176+输入条件!$C$24*原始巡检表!X176+输入条件!$C$25)/100*输入条件!$E$9*3.517*(1-2%*输入条件!$C$6)</f>
        <v>0</v>
      </c>
      <c r="G176" s="13">
        <f>输入条件!$D$9*原始巡检表!I176</f>
        <v>0</v>
      </c>
      <c r="H176" s="13">
        <f>输入条件!$D$9*原始巡检表!Q176</f>
        <v>0</v>
      </c>
      <c r="I176" s="13">
        <f>输入条件!$D$9*原始巡检表!Y176</f>
        <v>0</v>
      </c>
      <c r="J176" s="18">
        <f>IF(原始巡检表!I176=0,0,输入条件!$D$11*(40/50)^3/0.765)</f>
        <v>0</v>
      </c>
      <c r="K176" s="18">
        <f>IF(原始巡检表!Q176=0,0,输入条件!$D$11*(40/50)^3/0.765)</f>
        <v>0</v>
      </c>
      <c r="L176" s="19">
        <f>IF(原始巡检表!Y176=0,0,输入条件!$D$11*(40/50)^3/0.765)</f>
        <v>0</v>
      </c>
      <c r="M176" s="22">
        <f>IF(原始巡检表!I176=0,0,输入条件!$D$13*(40/50)^3/0.765)</f>
        <v>0</v>
      </c>
      <c r="N176" s="22">
        <f>IF(原始巡检表!Q176=0,0,输入条件!$D$13*(40/50)^3/0.765)</f>
        <v>0</v>
      </c>
      <c r="O176" s="23">
        <f>IF(原始巡检表!Y176=0,0,输入条件!$D$13*(40/50)^3/0.765)</f>
        <v>0</v>
      </c>
      <c r="P176" s="24">
        <f>IF(原始巡检表!I176=0,0,输入条件!$D$15*(35/50)^3/0.9)</f>
        <v>0</v>
      </c>
      <c r="Q176" s="24">
        <f>IF(原始巡检表!Q176=0,0,输入条件!$D$15*(35/50)^3/0.9)</f>
        <v>0</v>
      </c>
      <c r="R176" s="24">
        <f>IF(原始巡检表!Y176=0,0,输入条件!$D$15*(35/50)^3/0.9)</f>
        <v>0</v>
      </c>
      <c r="U176">
        <v>1</v>
      </c>
      <c r="V176" s="61">
        <f>IF(原始巡检表!AH176=0,0,输入条件!$C$22*原始巡检表!AH176+输入条件!$C$23*原始巡检表!AD176+输入条件!$C$24*原始巡检表!AG176+输入条件!$C$25)/100*输入条件!$E$9*3.517*(1-2%*输入条件!$C$6)</f>
        <v>0</v>
      </c>
      <c r="W176" s="61">
        <f>IF(原始巡检表!AP176=0,0,输入条件!$C$22*原始巡检表!AP176+输入条件!$C$23*原始巡检表!AL176+输入条件!$C$24*原始巡检表!AO176+输入条件!$C$25)/100*输入条件!$E$9*3.517*(1-2%*输入条件!$C$6)</f>
        <v>0</v>
      </c>
      <c r="X176" s="61"/>
      <c r="Y176" s="13">
        <f>输入条件!$D$9*原始巡检表!AH176</f>
        <v>0</v>
      </c>
      <c r="Z176" s="13">
        <f>输入条件!$D$9*原始巡检表!AP176</f>
        <v>0</v>
      </c>
      <c r="AA176" s="12"/>
      <c r="AB176" s="18">
        <f>IF(原始巡检表!AH176=0,0,输入条件!$D$11*(40/50)^3/0.765)</f>
        <v>0</v>
      </c>
      <c r="AC176" s="18">
        <f>IF(原始巡检表!AP176=0,0,输入条件!$D$11*(40/50)^3/0.765)</f>
        <v>0</v>
      </c>
      <c r="AD176" s="17"/>
      <c r="AE176" s="22">
        <f>IF(原始巡检表!AH176=0,0,输入条件!$D$13*(40/50)^3/0.765)</f>
        <v>0</v>
      </c>
      <c r="AF176" s="22">
        <f>IF(原始巡检表!AP176=0,0,输入条件!$D$13*(40/50)^3/0.765)</f>
        <v>0</v>
      </c>
      <c r="AH176" s="24">
        <f>IF(原始巡检表!AH176=0,0,输入条件!$D$15*(35/50)^3/0.9)</f>
        <v>0</v>
      </c>
      <c r="AI176" s="24">
        <f>IF(原始巡检表!AP176=0,0,输入条件!$D$15*(35/50)^3/0.9)</f>
        <v>0</v>
      </c>
      <c r="AJ176" s="24"/>
    </row>
    <row r="177" ht="17.25" spans="3:36">
      <c r="C177">
        <v>2</v>
      </c>
      <c r="D177" s="62">
        <f>IF(原始巡检表!I177=0,0,输入条件!$C$22*原始巡检表!I177+输入条件!$C$23*原始巡检表!E177+输入条件!$C$24*原始巡检表!H177+输入条件!$C$25)/100*输入条件!$E$9*3.517*(1-2%*输入条件!$C$6)</f>
        <v>0</v>
      </c>
      <c r="E177" s="62">
        <f>IF(原始巡检表!Q177=0,0,输入条件!$C$22*原始巡检表!Q177+输入条件!$C$23*原始巡检表!M177+输入条件!$C$24*原始巡检表!P177+输入条件!$C$25)/100*输入条件!$E$9*3.517*(1-2%*输入条件!$C$6)</f>
        <v>0</v>
      </c>
      <c r="F177" s="61">
        <f>IF(原始巡检表!Y177=0,0,输入条件!$C$22*原始巡检表!Y177+输入条件!$C$23*原始巡检表!U177+输入条件!$C$24*原始巡检表!X177+输入条件!$C$25)/100*输入条件!$E$9*3.517*(1-2%*输入条件!$C$6)</f>
        <v>0</v>
      </c>
      <c r="G177" s="13">
        <f>输入条件!$D$9*原始巡检表!I177</f>
        <v>0</v>
      </c>
      <c r="H177" s="13">
        <f>输入条件!$D$9*原始巡检表!Q177</f>
        <v>0</v>
      </c>
      <c r="I177" s="13">
        <f>输入条件!$D$9*原始巡检表!Y177</f>
        <v>0</v>
      </c>
      <c r="J177" s="18">
        <f>IF(原始巡检表!I177=0,0,输入条件!$D$11*(40/50)^3/0.765)</f>
        <v>0</v>
      </c>
      <c r="K177" s="18">
        <f>IF(原始巡检表!Q177=0,0,输入条件!$D$11*(40/50)^3/0.765)</f>
        <v>0</v>
      </c>
      <c r="L177" s="19">
        <f>IF(原始巡检表!Y177=0,0,输入条件!$D$11*(40/50)^3/0.765)</f>
        <v>0</v>
      </c>
      <c r="M177" s="22">
        <f>IF(原始巡检表!I177=0,0,输入条件!$D$13*(40/50)^3/0.765)</f>
        <v>0</v>
      </c>
      <c r="N177" s="22">
        <f>IF(原始巡检表!Q177=0,0,输入条件!$D$13*(40/50)^3/0.765)</f>
        <v>0</v>
      </c>
      <c r="O177" s="23">
        <f>IF(原始巡检表!Y177=0,0,输入条件!$D$13*(40/50)^3/0.765)</f>
        <v>0</v>
      </c>
      <c r="P177" s="24">
        <f>IF(原始巡检表!I177=0,0,输入条件!$D$15*(35/50)^3/0.9)</f>
        <v>0</v>
      </c>
      <c r="Q177" s="24">
        <f>IF(原始巡检表!Q177=0,0,输入条件!$D$15*(35/50)^3/0.9)</f>
        <v>0</v>
      </c>
      <c r="R177" s="24">
        <f>IF(原始巡检表!Y177=0,0,输入条件!$D$15*(35/50)^3/0.9)</f>
        <v>0</v>
      </c>
      <c r="U177">
        <v>2</v>
      </c>
      <c r="V177" s="61">
        <f>IF(原始巡检表!AH177=0,0,输入条件!$C$22*原始巡检表!AH177+输入条件!$C$23*原始巡检表!AD177+输入条件!$C$24*原始巡检表!AG177+输入条件!$C$25)/100*输入条件!$E$9*3.517*(1-2%*输入条件!$C$6)</f>
        <v>0</v>
      </c>
      <c r="W177" s="61">
        <f>IF(原始巡检表!AP177=0,0,输入条件!$C$22*原始巡检表!AP177+输入条件!$C$23*原始巡检表!AL177+输入条件!$C$24*原始巡检表!AO177+输入条件!$C$25)/100*输入条件!$E$9*3.517*(1-2%*输入条件!$C$6)</f>
        <v>0</v>
      </c>
      <c r="X177" s="61"/>
      <c r="Y177" s="13">
        <f>输入条件!$D$9*原始巡检表!AH177</f>
        <v>0</v>
      </c>
      <c r="Z177" s="13">
        <f>输入条件!$D$9*原始巡检表!AP177</f>
        <v>0</v>
      </c>
      <c r="AA177" s="12"/>
      <c r="AB177" s="18">
        <f>IF(原始巡检表!AH177=0,0,输入条件!$D$11*(40/50)^3/0.765)</f>
        <v>0</v>
      </c>
      <c r="AC177" s="18">
        <f>IF(原始巡检表!AP177=0,0,输入条件!$D$11*(40/50)^3/0.765)</f>
        <v>0</v>
      </c>
      <c r="AD177" s="17"/>
      <c r="AE177" s="22">
        <f>IF(原始巡检表!AH177=0,0,输入条件!$D$13*(40/50)^3/0.765)</f>
        <v>0</v>
      </c>
      <c r="AF177" s="22">
        <f>IF(原始巡检表!AP177=0,0,输入条件!$D$13*(40/50)^3/0.765)</f>
        <v>0</v>
      </c>
      <c r="AH177" s="24">
        <f>IF(原始巡检表!AH177=0,0,输入条件!$D$15*(35/50)^3/0.9)</f>
        <v>0</v>
      </c>
      <c r="AI177" s="24">
        <f>IF(原始巡检表!AP177=0,0,输入条件!$D$15*(35/50)^3/0.9)</f>
        <v>0</v>
      </c>
      <c r="AJ177" s="24"/>
    </row>
    <row r="178" ht="17.25" spans="3:36">
      <c r="C178">
        <v>3</v>
      </c>
      <c r="D178" s="62">
        <f>IF(原始巡检表!I178=0,0,输入条件!$C$22*原始巡检表!I178+输入条件!$C$23*原始巡检表!E178+输入条件!$C$24*原始巡检表!H178+输入条件!$C$25)/100*输入条件!$E$9*3.517*(1-2%*输入条件!$C$6)</f>
        <v>0</v>
      </c>
      <c r="E178" s="62">
        <f>IF(原始巡检表!Q178=0,0,输入条件!$C$22*原始巡检表!Q178+输入条件!$C$23*原始巡检表!M178+输入条件!$C$24*原始巡检表!P178+输入条件!$C$25)/100*输入条件!$E$9*3.517*(1-2%*输入条件!$C$6)</f>
        <v>0</v>
      </c>
      <c r="F178" s="61">
        <f>IF(原始巡检表!Y178=0,0,输入条件!$C$22*原始巡检表!Y178+输入条件!$C$23*原始巡检表!U178+输入条件!$C$24*原始巡检表!X178+输入条件!$C$25)/100*输入条件!$E$9*3.517*(1-2%*输入条件!$C$6)</f>
        <v>0</v>
      </c>
      <c r="G178" s="13">
        <f>输入条件!$D$9*原始巡检表!I178</f>
        <v>0</v>
      </c>
      <c r="H178" s="13">
        <f>输入条件!$D$9*原始巡检表!Q178</f>
        <v>0</v>
      </c>
      <c r="I178" s="13">
        <f>输入条件!$D$9*原始巡检表!Y178</f>
        <v>0</v>
      </c>
      <c r="J178" s="18">
        <f>IF(原始巡检表!I178=0,0,输入条件!$D$11*(40/50)^3/0.765)</f>
        <v>0</v>
      </c>
      <c r="K178" s="18">
        <f>IF(原始巡检表!Q178=0,0,输入条件!$D$11*(40/50)^3/0.765)</f>
        <v>0</v>
      </c>
      <c r="L178" s="19">
        <f>IF(原始巡检表!Y178=0,0,输入条件!$D$11*(40/50)^3/0.765)</f>
        <v>0</v>
      </c>
      <c r="M178" s="22">
        <f>IF(原始巡检表!I178=0,0,输入条件!$D$13*(40/50)^3/0.765)</f>
        <v>0</v>
      </c>
      <c r="N178" s="22">
        <f>IF(原始巡检表!Q178=0,0,输入条件!$D$13*(40/50)^3/0.765)</f>
        <v>0</v>
      </c>
      <c r="O178" s="23">
        <f>IF(原始巡检表!Y178=0,0,输入条件!$D$13*(40/50)^3/0.765)</f>
        <v>0</v>
      </c>
      <c r="P178" s="24">
        <f>IF(原始巡检表!I178=0,0,输入条件!$D$15*(35/50)^3/0.9)</f>
        <v>0</v>
      </c>
      <c r="Q178" s="24">
        <f>IF(原始巡检表!Q178=0,0,输入条件!$D$15*(35/50)^3/0.9)</f>
        <v>0</v>
      </c>
      <c r="R178" s="24">
        <f>IF(原始巡检表!Y178=0,0,输入条件!$D$15*(35/50)^3/0.9)</f>
        <v>0</v>
      </c>
      <c r="U178">
        <v>3</v>
      </c>
      <c r="V178" s="61">
        <f>IF(原始巡检表!AH178=0,0,输入条件!$C$22*原始巡检表!AH178+输入条件!$C$23*原始巡检表!AD178+输入条件!$C$24*原始巡检表!AG178+输入条件!$C$25)/100*输入条件!$E$9*3.517*(1-2%*输入条件!$C$6)</f>
        <v>0</v>
      </c>
      <c r="W178" s="61">
        <f>IF(原始巡检表!AP178=0,0,输入条件!$C$22*原始巡检表!AP178+输入条件!$C$23*原始巡检表!AL178+输入条件!$C$24*原始巡检表!AO178+输入条件!$C$25)/100*输入条件!$E$9*3.517*(1-2%*输入条件!$C$6)</f>
        <v>0</v>
      </c>
      <c r="X178" s="61"/>
      <c r="Y178" s="13">
        <f>输入条件!$D$9*原始巡检表!AH178</f>
        <v>0</v>
      </c>
      <c r="Z178" s="13">
        <f>输入条件!$D$9*原始巡检表!AP178</f>
        <v>0</v>
      </c>
      <c r="AA178" s="12"/>
      <c r="AB178" s="18">
        <f>IF(原始巡检表!AH178=0,0,输入条件!$D$11*(40/50)^3/0.765)</f>
        <v>0</v>
      </c>
      <c r="AC178" s="18">
        <f>IF(原始巡检表!AP178=0,0,输入条件!$D$11*(40/50)^3/0.765)</f>
        <v>0</v>
      </c>
      <c r="AD178" s="17"/>
      <c r="AE178" s="22">
        <f>IF(原始巡检表!AH178=0,0,输入条件!$D$13*(40/50)^3/0.765)</f>
        <v>0</v>
      </c>
      <c r="AF178" s="22">
        <f>IF(原始巡检表!AP178=0,0,输入条件!$D$13*(40/50)^3/0.765)</f>
        <v>0</v>
      </c>
      <c r="AH178" s="24">
        <f>IF(原始巡检表!AH178=0,0,输入条件!$D$15*(35/50)^3/0.9)</f>
        <v>0</v>
      </c>
      <c r="AI178" s="24">
        <f>IF(原始巡检表!AP178=0,0,输入条件!$D$15*(35/50)^3/0.9)</f>
        <v>0</v>
      </c>
      <c r="AJ178" s="24"/>
    </row>
    <row r="179" ht="17.25" spans="3:36">
      <c r="C179">
        <v>4</v>
      </c>
      <c r="D179" s="62">
        <f>IF(原始巡检表!I179=0,0,输入条件!$C$22*原始巡检表!I179+输入条件!$C$23*原始巡检表!E179+输入条件!$C$24*原始巡检表!H179+输入条件!$C$25)/100*输入条件!$E$9*3.517*(1-2%*输入条件!$C$6)</f>
        <v>0</v>
      </c>
      <c r="E179" s="62">
        <f>IF(原始巡检表!Q179=0,0,输入条件!$C$22*原始巡检表!Q179+输入条件!$C$23*原始巡检表!M179+输入条件!$C$24*原始巡检表!P179+输入条件!$C$25)/100*输入条件!$E$9*3.517*(1-2%*输入条件!$C$6)</f>
        <v>0</v>
      </c>
      <c r="F179" s="61">
        <f>IF(原始巡检表!Y179=0,0,输入条件!$C$22*原始巡检表!Y179+输入条件!$C$23*原始巡检表!U179+输入条件!$C$24*原始巡检表!X179+输入条件!$C$25)/100*输入条件!$E$9*3.517*(1-2%*输入条件!$C$6)</f>
        <v>0</v>
      </c>
      <c r="G179" s="13">
        <f>输入条件!$D$9*原始巡检表!I179</f>
        <v>0</v>
      </c>
      <c r="H179" s="13">
        <f>输入条件!$D$9*原始巡检表!Q179</f>
        <v>0</v>
      </c>
      <c r="I179" s="13">
        <f>输入条件!$D$9*原始巡检表!Y179</f>
        <v>0</v>
      </c>
      <c r="J179" s="18">
        <f>IF(原始巡检表!I179=0,0,输入条件!$D$11*(40/50)^3/0.765)</f>
        <v>0</v>
      </c>
      <c r="K179" s="18">
        <f>IF(原始巡检表!Q179=0,0,输入条件!$D$11*(40/50)^3/0.765)</f>
        <v>0</v>
      </c>
      <c r="L179" s="19">
        <f>IF(原始巡检表!Y179=0,0,输入条件!$D$11*(40/50)^3/0.765)</f>
        <v>0</v>
      </c>
      <c r="M179" s="22">
        <f>IF(原始巡检表!I179=0,0,输入条件!$D$13*(40/50)^3/0.765)</f>
        <v>0</v>
      </c>
      <c r="N179" s="22">
        <f>IF(原始巡检表!Q179=0,0,输入条件!$D$13*(40/50)^3/0.765)</f>
        <v>0</v>
      </c>
      <c r="O179" s="23">
        <f>IF(原始巡检表!Y179=0,0,输入条件!$D$13*(40/50)^3/0.765)</f>
        <v>0</v>
      </c>
      <c r="P179" s="24">
        <f>IF(原始巡检表!I179=0,0,输入条件!$D$15*(35/50)^3/0.9)</f>
        <v>0</v>
      </c>
      <c r="Q179" s="24">
        <f>IF(原始巡检表!Q179=0,0,输入条件!$D$15*(35/50)^3/0.9)</f>
        <v>0</v>
      </c>
      <c r="R179" s="24">
        <f>IF(原始巡检表!Y179=0,0,输入条件!$D$15*(35/50)^3/0.9)</f>
        <v>0</v>
      </c>
      <c r="U179">
        <v>4</v>
      </c>
      <c r="V179" s="61">
        <f>IF(原始巡检表!AH179=0,0,输入条件!$C$22*原始巡检表!AH179+输入条件!$C$23*原始巡检表!AD179+输入条件!$C$24*原始巡检表!AG179+输入条件!$C$25)/100*输入条件!$E$9*3.517*(1-2%*输入条件!$C$6)</f>
        <v>0</v>
      </c>
      <c r="W179" s="61">
        <f>IF(原始巡检表!AP179=0,0,输入条件!$C$22*原始巡检表!AP179+输入条件!$C$23*原始巡检表!AL179+输入条件!$C$24*原始巡检表!AO179+输入条件!$C$25)/100*输入条件!$E$9*3.517*(1-2%*输入条件!$C$6)</f>
        <v>0</v>
      </c>
      <c r="X179" s="61"/>
      <c r="Y179" s="13">
        <f>输入条件!$D$9*原始巡检表!AH179</f>
        <v>0</v>
      </c>
      <c r="Z179" s="13">
        <f>输入条件!$D$9*原始巡检表!AP179</f>
        <v>0</v>
      </c>
      <c r="AA179" s="12"/>
      <c r="AB179" s="18">
        <f>IF(原始巡检表!AH179=0,0,输入条件!$D$11*(40/50)^3/0.765)</f>
        <v>0</v>
      </c>
      <c r="AC179" s="18">
        <f>IF(原始巡检表!AP179=0,0,输入条件!$D$11*(40/50)^3/0.765)</f>
        <v>0</v>
      </c>
      <c r="AD179" s="17"/>
      <c r="AE179" s="22">
        <f>IF(原始巡检表!AH179=0,0,输入条件!$D$13*(40/50)^3/0.765)</f>
        <v>0</v>
      </c>
      <c r="AF179" s="22">
        <f>IF(原始巡检表!AP179=0,0,输入条件!$D$13*(40/50)^3/0.765)</f>
        <v>0</v>
      </c>
      <c r="AH179" s="24">
        <f>IF(原始巡检表!AH179=0,0,输入条件!$D$15*(35/50)^3/0.9)</f>
        <v>0</v>
      </c>
      <c r="AI179" s="24">
        <f>IF(原始巡检表!AP179=0,0,输入条件!$D$15*(35/50)^3/0.9)</f>
        <v>0</v>
      </c>
      <c r="AJ179" s="24"/>
    </row>
    <row r="180" ht="17.25" spans="3:36">
      <c r="C180">
        <v>5</v>
      </c>
      <c r="D180" s="62">
        <f>IF(原始巡检表!I180=0,0,输入条件!$C$22*原始巡检表!I180+输入条件!$C$23*原始巡检表!E180+输入条件!$C$24*原始巡检表!H180+输入条件!$C$25)/100*输入条件!$E$9*3.517*(1-2%*输入条件!$C$6)</f>
        <v>0</v>
      </c>
      <c r="E180" s="62">
        <f>IF(原始巡检表!Q180=0,0,输入条件!$C$22*原始巡检表!Q180+输入条件!$C$23*原始巡检表!M180+输入条件!$C$24*原始巡检表!P180+输入条件!$C$25)/100*输入条件!$E$9*3.517*(1-2%*输入条件!$C$6)</f>
        <v>0</v>
      </c>
      <c r="F180" s="61">
        <f>IF(原始巡检表!Y180=0,0,输入条件!$C$22*原始巡检表!Y180+输入条件!$C$23*原始巡检表!U180+输入条件!$C$24*原始巡检表!X180+输入条件!$C$25)/100*输入条件!$E$9*3.517*(1-2%*输入条件!$C$6)</f>
        <v>0</v>
      </c>
      <c r="G180" s="13">
        <f>输入条件!$D$9*原始巡检表!I180</f>
        <v>0</v>
      </c>
      <c r="H180" s="13">
        <f>输入条件!$D$9*原始巡检表!Q180</f>
        <v>0</v>
      </c>
      <c r="I180" s="13">
        <f>输入条件!$D$9*原始巡检表!Y180</f>
        <v>0</v>
      </c>
      <c r="J180" s="18">
        <f>IF(原始巡检表!I180=0,0,输入条件!$D$11*(40/50)^3/0.765)</f>
        <v>0</v>
      </c>
      <c r="K180" s="18">
        <f>IF(原始巡检表!Q180=0,0,输入条件!$D$11*(40/50)^3/0.765)</f>
        <v>0</v>
      </c>
      <c r="L180" s="19">
        <f>IF(原始巡检表!Y180=0,0,输入条件!$D$11*(40/50)^3/0.765)</f>
        <v>0</v>
      </c>
      <c r="M180" s="22">
        <f>IF(原始巡检表!I180=0,0,输入条件!$D$13*(40/50)^3/0.765)</f>
        <v>0</v>
      </c>
      <c r="N180" s="22">
        <f>IF(原始巡检表!Q180=0,0,输入条件!$D$13*(40/50)^3/0.765)</f>
        <v>0</v>
      </c>
      <c r="O180" s="23">
        <f>IF(原始巡检表!Y180=0,0,输入条件!$D$13*(40/50)^3/0.765)</f>
        <v>0</v>
      </c>
      <c r="P180" s="24">
        <f>IF(原始巡检表!I180=0,0,输入条件!$D$15*(35/50)^3/0.9)</f>
        <v>0</v>
      </c>
      <c r="Q180" s="24">
        <f>IF(原始巡检表!Q180=0,0,输入条件!$D$15*(35/50)^3/0.9)</f>
        <v>0</v>
      </c>
      <c r="R180" s="24">
        <f>IF(原始巡检表!Y180=0,0,输入条件!$D$15*(35/50)^3/0.9)</f>
        <v>0</v>
      </c>
      <c r="U180">
        <v>5</v>
      </c>
      <c r="V180" s="61">
        <f>IF(原始巡检表!AH180=0,0,输入条件!$C$22*原始巡检表!AH180+输入条件!$C$23*原始巡检表!AD180+输入条件!$C$24*原始巡检表!AG180+输入条件!$C$25)/100*输入条件!$E$9*3.517*(1-2%*输入条件!$C$6)</f>
        <v>0</v>
      </c>
      <c r="W180" s="61">
        <f>IF(原始巡检表!AP180=0,0,输入条件!$C$22*原始巡检表!AP180+输入条件!$C$23*原始巡检表!AL180+输入条件!$C$24*原始巡检表!AO180+输入条件!$C$25)/100*输入条件!$E$9*3.517*(1-2%*输入条件!$C$6)</f>
        <v>0</v>
      </c>
      <c r="X180" s="61"/>
      <c r="Y180" s="13">
        <f>输入条件!$D$9*原始巡检表!AH180</f>
        <v>0</v>
      </c>
      <c r="Z180" s="13">
        <f>输入条件!$D$9*原始巡检表!AP180</f>
        <v>0</v>
      </c>
      <c r="AA180" s="12"/>
      <c r="AB180" s="18">
        <f>IF(原始巡检表!AH180=0,0,输入条件!$D$11*(40/50)^3/0.765)</f>
        <v>0</v>
      </c>
      <c r="AC180" s="18">
        <f>IF(原始巡检表!AP180=0,0,输入条件!$D$11*(40/50)^3/0.765)</f>
        <v>0</v>
      </c>
      <c r="AD180" s="17"/>
      <c r="AE180" s="22">
        <f>IF(原始巡检表!AH180=0,0,输入条件!$D$13*(40/50)^3/0.765)</f>
        <v>0</v>
      </c>
      <c r="AF180" s="22">
        <f>IF(原始巡检表!AP180=0,0,输入条件!$D$13*(40/50)^3/0.765)</f>
        <v>0</v>
      </c>
      <c r="AH180" s="24">
        <f>IF(原始巡检表!AH180=0,0,输入条件!$D$15*(35/50)^3/0.9)</f>
        <v>0</v>
      </c>
      <c r="AI180" s="24">
        <f>IF(原始巡检表!AP180=0,0,输入条件!$D$15*(35/50)^3/0.9)</f>
        <v>0</v>
      </c>
      <c r="AJ180" s="24"/>
    </row>
    <row r="181" ht="17.25" spans="3:36">
      <c r="C181">
        <v>6</v>
      </c>
      <c r="D181" s="62">
        <f>IF(原始巡检表!I181=0,0,输入条件!$C$22*原始巡检表!I181+输入条件!$C$23*原始巡检表!E181+输入条件!$C$24*原始巡检表!H181+输入条件!$C$25)/100*输入条件!$E$9*3.517*(1-2%*输入条件!$C$6)</f>
        <v>0</v>
      </c>
      <c r="E181" s="62">
        <f>IF(原始巡检表!Q181=0,0,输入条件!$C$22*原始巡检表!Q181+输入条件!$C$23*原始巡检表!M181+输入条件!$C$24*原始巡检表!P181+输入条件!$C$25)/100*输入条件!$E$9*3.517*(1-2%*输入条件!$C$6)</f>
        <v>0</v>
      </c>
      <c r="F181" s="61">
        <f>IF(原始巡检表!Y181=0,0,输入条件!$C$22*原始巡检表!Y181+输入条件!$C$23*原始巡检表!U181+输入条件!$C$24*原始巡检表!X181+输入条件!$C$25)/100*输入条件!$E$9*3.517*(1-2%*输入条件!$C$6)</f>
        <v>0</v>
      </c>
      <c r="G181" s="13">
        <f>输入条件!$D$9*原始巡检表!I181</f>
        <v>0</v>
      </c>
      <c r="H181" s="13">
        <f>输入条件!$D$9*原始巡检表!Q181</f>
        <v>0</v>
      </c>
      <c r="I181" s="13">
        <f>输入条件!$D$9*原始巡检表!Y181</f>
        <v>0</v>
      </c>
      <c r="J181" s="18">
        <f>IF(原始巡检表!I181=0,0,输入条件!$D$11*(40/50)^3/0.765)</f>
        <v>0</v>
      </c>
      <c r="K181" s="18">
        <f>IF(原始巡检表!Q181=0,0,输入条件!$D$11*(40/50)^3/0.765)</f>
        <v>0</v>
      </c>
      <c r="L181" s="19">
        <f>IF(原始巡检表!Y181=0,0,输入条件!$D$11*(40/50)^3/0.765)</f>
        <v>0</v>
      </c>
      <c r="M181" s="22">
        <f>IF(原始巡检表!I181=0,0,输入条件!$D$13*(40/50)^3/0.765)</f>
        <v>0</v>
      </c>
      <c r="N181" s="22">
        <f>IF(原始巡检表!Q181=0,0,输入条件!$D$13*(40/50)^3/0.765)</f>
        <v>0</v>
      </c>
      <c r="O181" s="23">
        <f>IF(原始巡检表!Y181=0,0,输入条件!$D$13*(40/50)^3/0.765)</f>
        <v>0</v>
      </c>
      <c r="P181" s="24">
        <f>IF(原始巡检表!I181=0,0,输入条件!$D$15*(35/50)^3/0.9)</f>
        <v>0</v>
      </c>
      <c r="Q181" s="24">
        <f>IF(原始巡检表!Q181=0,0,输入条件!$D$15*(35/50)^3/0.9)</f>
        <v>0</v>
      </c>
      <c r="R181" s="24">
        <f>IF(原始巡检表!Y181=0,0,输入条件!$D$15*(35/50)^3/0.9)</f>
        <v>0</v>
      </c>
      <c r="U181">
        <v>6</v>
      </c>
      <c r="V181" s="61">
        <f>IF(原始巡检表!AH181=0,0,输入条件!$C$22*原始巡检表!AH181+输入条件!$C$23*原始巡检表!AD181+输入条件!$C$24*原始巡检表!AG181+输入条件!$C$25)/100*输入条件!$E$9*3.517*(1-2%*输入条件!$C$6)</f>
        <v>0</v>
      </c>
      <c r="W181" s="61">
        <f>IF(原始巡检表!AP181=0,0,输入条件!$C$22*原始巡检表!AP181+输入条件!$C$23*原始巡检表!AL181+输入条件!$C$24*原始巡检表!AO181+输入条件!$C$25)/100*输入条件!$E$9*3.517*(1-2%*输入条件!$C$6)</f>
        <v>0</v>
      </c>
      <c r="X181" s="61"/>
      <c r="Y181" s="13">
        <f>输入条件!$D$9*原始巡检表!AH181</f>
        <v>0</v>
      </c>
      <c r="Z181" s="13">
        <f>输入条件!$D$9*原始巡检表!AP181</f>
        <v>0</v>
      </c>
      <c r="AA181" s="12"/>
      <c r="AB181" s="18">
        <f>IF(原始巡检表!AH181=0,0,输入条件!$D$11*(40/50)^3/0.765)</f>
        <v>0</v>
      </c>
      <c r="AC181" s="18">
        <f>IF(原始巡检表!AP181=0,0,输入条件!$D$11*(40/50)^3/0.765)</f>
        <v>0</v>
      </c>
      <c r="AD181" s="17"/>
      <c r="AE181" s="22">
        <f>IF(原始巡检表!AH181=0,0,输入条件!$D$13*(40/50)^3/0.765)</f>
        <v>0</v>
      </c>
      <c r="AF181" s="22">
        <f>IF(原始巡检表!AP181=0,0,输入条件!$D$13*(40/50)^3/0.765)</f>
        <v>0</v>
      </c>
      <c r="AH181" s="24">
        <f>IF(原始巡检表!AH181=0,0,输入条件!$D$15*(35/50)^3/0.9)</f>
        <v>0</v>
      </c>
      <c r="AI181" s="24">
        <f>IF(原始巡检表!AP181=0,0,输入条件!$D$15*(35/50)^3/0.9)</f>
        <v>0</v>
      </c>
      <c r="AJ181" s="24"/>
    </row>
    <row r="182" ht="17.25" spans="3:36">
      <c r="C182">
        <v>7</v>
      </c>
      <c r="D182" s="62">
        <f>IF(原始巡检表!I182=0,0,输入条件!$C$22*原始巡检表!I182+输入条件!$C$23*原始巡检表!E182+输入条件!$C$24*原始巡检表!H182+输入条件!$C$25)/100*输入条件!$E$9*3.517*(1-2%*输入条件!$C$6)</f>
        <v>801.916930574193</v>
      </c>
      <c r="E182" s="62">
        <f>IF(原始巡检表!Q182=0,0,输入条件!$C$22*原始巡检表!Q182+输入条件!$C$23*原始巡检表!M182+输入条件!$C$24*原始巡检表!P182+输入条件!$C$25)/100*输入条件!$E$9*3.517*(1-2%*输入条件!$C$6)</f>
        <v>812.062152621045</v>
      </c>
      <c r="F182" s="61">
        <f>IF(原始巡检表!Y182=0,0,输入条件!$C$22*原始巡检表!Y182+输入条件!$C$23*原始巡检表!U182+输入条件!$C$24*原始巡检表!X182+输入条件!$C$25)/100*输入条件!$E$9*3.517*(1-2%*输入条件!$C$6)</f>
        <v>1001.60946350786</v>
      </c>
      <c r="G182" s="13">
        <f>输入条件!$D$9*原始巡检表!I182</f>
        <v>196.952</v>
      </c>
      <c r="H182" s="13">
        <f>输入条件!$D$9*原始巡检表!Q182</f>
        <v>204.3377</v>
      </c>
      <c r="I182" s="13">
        <f>输入条件!$D$9*原始巡检表!Y182</f>
        <v>238.8043</v>
      </c>
      <c r="J182" s="18">
        <f>IF(原始巡检表!I182=0,0,输入条件!$D$11*(40/50)^3/0.765)</f>
        <v>36.8104575163399</v>
      </c>
      <c r="K182" s="18">
        <f>IF(原始巡检表!Q182=0,0,输入条件!$D$11*(40/50)^3/0.765)</f>
        <v>36.8104575163399</v>
      </c>
      <c r="L182" s="19">
        <f>IF(原始巡检表!Y182=0,0,输入条件!$D$11*(40/50)^3/0.765)</f>
        <v>36.8104575163399</v>
      </c>
      <c r="M182" s="22">
        <f>IF(原始巡检表!I182=0,0,输入条件!$D$13*(40/50)^3/0.765)</f>
        <v>50.1960784313726</v>
      </c>
      <c r="N182" s="22">
        <f>IF(原始巡检表!Q182=0,0,输入条件!$D$13*(40/50)^3/0.765)</f>
        <v>50.1960784313726</v>
      </c>
      <c r="O182" s="23">
        <f>IF(原始巡检表!Y182=0,0,输入条件!$D$13*(40/50)^3/0.765)</f>
        <v>50.1960784313726</v>
      </c>
      <c r="P182" s="24">
        <f>IF(原始巡检表!I182=0,0,输入条件!$D$15*(35/50)^3/0.9)</f>
        <v>8.38444444444444</v>
      </c>
      <c r="Q182" s="24">
        <f>IF(原始巡检表!Q182=0,0,输入条件!$D$15*(35/50)^3/0.9)</f>
        <v>8.38444444444444</v>
      </c>
      <c r="R182" s="24">
        <f>IF(原始巡检表!Y182=0,0,输入条件!$D$15*(35/50)^3/0.9)</f>
        <v>8.38444444444444</v>
      </c>
      <c r="U182">
        <v>7</v>
      </c>
      <c r="V182" s="61">
        <f>IF(原始巡检表!AH182=0,0,输入条件!$C$22*原始巡检表!AH182+输入条件!$C$23*原始巡检表!AD182+输入条件!$C$24*原始巡检表!AG182+输入条件!$C$25)/100*输入条件!$E$9*3.517*(1-2%*输入条件!$C$6)</f>
        <v>801.916930574193</v>
      </c>
      <c r="W182" s="61">
        <f>IF(原始巡检表!AP182=0,0,输入条件!$C$22*原始巡检表!AP182+输入条件!$C$23*原始巡检表!AL182+输入条件!$C$24*原始巡检表!AO182+输入条件!$C$25)/100*输入条件!$E$9*3.517*(1-2%*输入条件!$C$6)</f>
        <v>812.062152621045</v>
      </c>
      <c r="X182" s="61"/>
      <c r="Y182" s="13">
        <f>输入条件!$D$9*原始巡检表!AH182</f>
        <v>196.952</v>
      </c>
      <c r="Z182" s="13">
        <f>输入条件!$D$9*原始巡检表!AP182</f>
        <v>204.3377</v>
      </c>
      <c r="AA182" s="12"/>
      <c r="AB182" s="18">
        <f>IF(原始巡检表!AH182=0,0,输入条件!$D$11*(40/50)^3/0.765)</f>
        <v>36.8104575163399</v>
      </c>
      <c r="AC182" s="18">
        <f>IF(原始巡检表!AP182=0,0,输入条件!$D$11*(40/50)^3/0.765)</f>
        <v>36.8104575163399</v>
      </c>
      <c r="AD182" s="17"/>
      <c r="AE182" s="22">
        <f>IF(原始巡检表!AH182=0,0,输入条件!$D$13*(40/50)^3/0.765)</f>
        <v>50.1960784313726</v>
      </c>
      <c r="AF182" s="22">
        <f>IF(原始巡检表!AP182=0,0,输入条件!$D$13*(40/50)^3/0.765)</f>
        <v>50.1960784313726</v>
      </c>
      <c r="AH182" s="24">
        <f>IF(原始巡检表!AH182=0,0,输入条件!$D$15*(35/50)^3/0.9)</f>
        <v>8.38444444444444</v>
      </c>
      <c r="AI182" s="24">
        <f>IF(原始巡检表!AP182=0,0,输入条件!$D$15*(35/50)^3/0.9)</f>
        <v>8.38444444444444</v>
      </c>
      <c r="AJ182" s="24"/>
    </row>
    <row r="183" ht="17.25" spans="3:36">
      <c r="C183">
        <v>8</v>
      </c>
      <c r="D183" s="62">
        <f>IF(原始巡检表!I183=0,0,输入条件!$C$22*原始巡检表!I183+输入条件!$C$23*原始巡检表!E183+输入条件!$C$24*原始巡检表!H183+输入条件!$C$25)/100*输入条件!$E$9*3.517*(1-2%*输入条件!$C$6)</f>
        <v>801.916930574193</v>
      </c>
      <c r="E183" s="62">
        <f>IF(原始巡检表!Q183=0,0,输入条件!$C$22*原始巡检表!Q183+输入条件!$C$23*原始巡检表!M183+输入条件!$C$24*原始巡检表!P183+输入条件!$C$25)/100*输入条件!$E$9*3.517*(1-2%*输入条件!$C$6)</f>
        <v>812.062152621045</v>
      </c>
      <c r="F183" s="61">
        <f>IF(原始巡检表!Y183=0,0,输入条件!$C$22*原始巡检表!Y183+输入条件!$C$23*原始巡检表!U183+输入条件!$C$24*原始巡检表!X183+输入条件!$C$25)/100*输入条件!$E$9*3.517*(1-2%*输入条件!$C$6)</f>
        <v>1001.60946350786</v>
      </c>
      <c r="G183" s="13">
        <f>输入条件!$D$9*原始巡检表!I183</f>
        <v>196.952</v>
      </c>
      <c r="H183" s="13">
        <f>输入条件!$D$9*原始巡检表!Q183</f>
        <v>204.3377</v>
      </c>
      <c r="I183" s="13">
        <f>输入条件!$D$9*原始巡检表!Y183</f>
        <v>238.8043</v>
      </c>
      <c r="J183" s="18">
        <f>IF(原始巡检表!I183=0,0,输入条件!$D$11*(40/50)^3/0.765)</f>
        <v>36.8104575163399</v>
      </c>
      <c r="K183" s="18">
        <f>IF(原始巡检表!Q183=0,0,输入条件!$D$11*(40/50)^3/0.765)</f>
        <v>36.8104575163399</v>
      </c>
      <c r="L183" s="19">
        <f>IF(原始巡检表!Y183=0,0,输入条件!$D$11*(40/50)^3/0.765)</f>
        <v>36.8104575163399</v>
      </c>
      <c r="M183" s="22">
        <f>IF(原始巡检表!I183=0,0,输入条件!$D$13*(40/50)^3/0.765)</f>
        <v>50.1960784313726</v>
      </c>
      <c r="N183" s="22">
        <f>IF(原始巡检表!Q183=0,0,输入条件!$D$13*(40/50)^3/0.765)</f>
        <v>50.1960784313726</v>
      </c>
      <c r="O183" s="23">
        <f>IF(原始巡检表!Y183=0,0,输入条件!$D$13*(40/50)^3/0.765)</f>
        <v>50.1960784313726</v>
      </c>
      <c r="P183" s="24">
        <f>IF(原始巡检表!I183=0,0,输入条件!$D$15*(35/50)^3/0.9)</f>
        <v>8.38444444444444</v>
      </c>
      <c r="Q183" s="24">
        <f>IF(原始巡检表!Q183=0,0,输入条件!$D$15*(35/50)^3/0.9)</f>
        <v>8.38444444444444</v>
      </c>
      <c r="R183" s="24">
        <f>IF(原始巡检表!Y183=0,0,输入条件!$D$15*(35/50)^3/0.9)</f>
        <v>8.38444444444444</v>
      </c>
      <c r="U183">
        <v>8</v>
      </c>
      <c r="V183" s="61">
        <f>IF(原始巡检表!AH183=0,0,输入条件!$C$22*原始巡检表!AH183+输入条件!$C$23*原始巡检表!AD183+输入条件!$C$24*原始巡检表!AG183+输入条件!$C$25)/100*输入条件!$E$9*3.517*(1-2%*输入条件!$C$6)</f>
        <v>801.916930574193</v>
      </c>
      <c r="W183" s="61">
        <f>IF(原始巡检表!AP183=0,0,输入条件!$C$22*原始巡检表!AP183+输入条件!$C$23*原始巡检表!AL183+输入条件!$C$24*原始巡检表!AO183+输入条件!$C$25)/100*输入条件!$E$9*3.517*(1-2%*输入条件!$C$6)</f>
        <v>812.062152621045</v>
      </c>
      <c r="X183" s="61"/>
      <c r="Y183" s="13">
        <f>输入条件!$D$9*原始巡检表!AH183</f>
        <v>196.952</v>
      </c>
      <c r="Z183" s="13">
        <f>输入条件!$D$9*原始巡检表!AP183</f>
        <v>204.3377</v>
      </c>
      <c r="AA183" s="12"/>
      <c r="AB183" s="18">
        <f>IF(原始巡检表!AH183=0,0,输入条件!$D$11*(40/50)^3/0.765)</f>
        <v>36.8104575163399</v>
      </c>
      <c r="AC183" s="18">
        <f>IF(原始巡检表!AP183=0,0,输入条件!$D$11*(40/50)^3/0.765)</f>
        <v>36.8104575163399</v>
      </c>
      <c r="AD183" s="17"/>
      <c r="AE183" s="22">
        <f>IF(原始巡检表!AH183=0,0,输入条件!$D$13*(40/50)^3/0.765)</f>
        <v>50.1960784313726</v>
      </c>
      <c r="AF183" s="22">
        <f>IF(原始巡检表!AP183=0,0,输入条件!$D$13*(40/50)^3/0.765)</f>
        <v>50.1960784313726</v>
      </c>
      <c r="AH183" s="24">
        <f>IF(原始巡检表!AH183=0,0,输入条件!$D$15*(35/50)^3/0.9)</f>
        <v>8.38444444444444</v>
      </c>
      <c r="AI183" s="24">
        <f>IF(原始巡检表!AP183=0,0,输入条件!$D$15*(35/50)^3/0.9)</f>
        <v>8.38444444444444</v>
      </c>
      <c r="AJ183" s="24"/>
    </row>
    <row r="184" ht="17.25" spans="3:36">
      <c r="C184">
        <v>9</v>
      </c>
      <c r="D184" s="62">
        <f>IF(原始巡检表!I184=0,0,输入条件!$C$22*原始巡检表!I184+输入条件!$C$23*原始巡检表!E184+输入条件!$C$24*原始巡检表!H184+输入条件!$C$25)/100*输入条件!$E$9*3.517*(1-2%*输入条件!$C$6)</f>
        <v>801.916930574193</v>
      </c>
      <c r="E184" s="62">
        <f>IF(原始巡检表!Q184=0,0,输入条件!$C$22*原始巡检表!Q184+输入条件!$C$23*原始巡检表!M184+输入条件!$C$24*原始巡检表!P184+输入条件!$C$25)/100*输入条件!$E$9*3.517*(1-2%*输入条件!$C$6)</f>
        <v>812.062152621045</v>
      </c>
      <c r="F184" s="61">
        <f>IF(原始巡检表!Y184=0,0,输入条件!$C$22*原始巡检表!Y184+输入条件!$C$23*原始巡检表!U184+输入条件!$C$24*原始巡检表!X184+输入条件!$C$25)/100*输入条件!$E$9*3.517*(1-2%*输入条件!$C$6)</f>
        <v>1001.60946350786</v>
      </c>
      <c r="G184" s="13">
        <f>输入条件!$D$9*原始巡检表!I184</f>
        <v>196.952</v>
      </c>
      <c r="H184" s="13">
        <f>输入条件!$D$9*原始巡检表!Q184</f>
        <v>204.3377</v>
      </c>
      <c r="I184" s="13">
        <f>输入条件!$D$9*原始巡检表!Y184</f>
        <v>238.8043</v>
      </c>
      <c r="J184" s="18">
        <f>IF(原始巡检表!I184=0,0,输入条件!$D$11*(40/50)^3/0.765)</f>
        <v>36.8104575163399</v>
      </c>
      <c r="K184" s="18">
        <f>IF(原始巡检表!Q184=0,0,输入条件!$D$11*(40/50)^3/0.765)</f>
        <v>36.8104575163399</v>
      </c>
      <c r="L184" s="19">
        <f>IF(原始巡检表!Y184=0,0,输入条件!$D$11*(40/50)^3/0.765)</f>
        <v>36.8104575163399</v>
      </c>
      <c r="M184" s="22">
        <f>IF(原始巡检表!I184=0,0,输入条件!$D$13*(40/50)^3/0.765)</f>
        <v>50.1960784313726</v>
      </c>
      <c r="N184" s="22">
        <f>IF(原始巡检表!Q184=0,0,输入条件!$D$13*(40/50)^3/0.765)</f>
        <v>50.1960784313726</v>
      </c>
      <c r="O184" s="23">
        <f>IF(原始巡检表!Y184=0,0,输入条件!$D$13*(40/50)^3/0.765)</f>
        <v>50.1960784313726</v>
      </c>
      <c r="P184" s="24">
        <f>IF(原始巡检表!I184=0,0,输入条件!$D$15*(35/50)^3/0.9)</f>
        <v>8.38444444444444</v>
      </c>
      <c r="Q184" s="24">
        <f>IF(原始巡检表!Q184=0,0,输入条件!$D$15*(35/50)^3/0.9)</f>
        <v>8.38444444444444</v>
      </c>
      <c r="R184" s="24">
        <f>IF(原始巡检表!Y184=0,0,输入条件!$D$15*(35/50)^3/0.9)</f>
        <v>8.38444444444444</v>
      </c>
      <c r="U184">
        <v>9</v>
      </c>
      <c r="V184" s="61">
        <f>IF(原始巡检表!AH184=0,0,输入条件!$C$22*原始巡检表!AH184+输入条件!$C$23*原始巡检表!AD184+输入条件!$C$24*原始巡检表!AG184+输入条件!$C$25)/100*输入条件!$E$9*3.517*(1-2%*输入条件!$C$6)</f>
        <v>801.916930574193</v>
      </c>
      <c r="W184" s="61">
        <f>IF(原始巡检表!AP184=0,0,输入条件!$C$22*原始巡检表!AP184+输入条件!$C$23*原始巡检表!AL184+输入条件!$C$24*原始巡检表!AO184+输入条件!$C$25)/100*输入条件!$E$9*3.517*(1-2%*输入条件!$C$6)</f>
        <v>812.062152621045</v>
      </c>
      <c r="X184" s="61"/>
      <c r="Y184" s="13">
        <f>输入条件!$D$9*原始巡检表!AH184</f>
        <v>196.952</v>
      </c>
      <c r="Z184" s="13">
        <f>输入条件!$D$9*原始巡检表!AP184</f>
        <v>204.3377</v>
      </c>
      <c r="AA184" s="12"/>
      <c r="AB184" s="18">
        <f>IF(原始巡检表!AH184=0,0,输入条件!$D$11*(40/50)^3/0.765)</f>
        <v>36.8104575163399</v>
      </c>
      <c r="AC184" s="18">
        <f>IF(原始巡检表!AP184=0,0,输入条件!$D$11*(40/50)^3/0.765)</f>
        <v>36.8104575163399</v>
      </c>
      <c r="AD184" s="17"/>
      <c r="AE184" s="22">
        <f>IF(原始巡检表!AH184=0,0,输入条件!$D$13*(40/50)^3/0.765)</f>
        <v>50.1960784313726</v>
      </c>
      <c r="AF184" s="22">
        <f>IF(原始巡检表!AP184=0,0,输入条件!$D$13*(40/50)^3/0.765)</f>
        <v>50.1960784313726</v>
      </c>
      <c r="AH184" s="24">
        <f>IF(原始巡检表!AH184=0,0,输入条件!$D$15*(35/50)^3/0.9)</f>
        <v>8.38444444444444</v>
      </c>
      <c r="AI184" s="24">
        <f>IF(原始巡检表!AP184=0,0,输入条件!$D$15*(35/50)^3/0.9)</f>
        <v>8.38444444444444</v>
      </c>
      <c r="AJ184" s="24"/>
    </row>
    <row r="185" ht="17.25" spans="3:36">
      <c r="C185">
        <v>10</v>
      </c>
      <c r="D185" s="62">
        <f>IF(原始巡检表!I185=0,0,输入条件!$C$22*原始巡检表!I185+输入条件!$C$23*原始巡检表!E185+输入条件!$C$24*原始巡检表!H185+输入条件!$C$25)/100*输入条件!$E$9*3.517*(1-2%*输入条件!$C$6)</f>
        <v>801.916930574193</v>
      </c>
      <c r="E185" s="62">
        <f>IF(原始巡检表!Q185=0,0,输入条件!$C$22*原始巡检表!Q185+输入条件!$C$23*原始巡检表!M185+输入条件!$C$24*原始巡检表!P185+输入条件!$C$25)/100*输入条件!$E$9*3.517*(1-2%*输入条件!$C$6)</f>
        <v>812.062152621045</v>
      </c>
      <c r="F185" s="61">
        <f>IF(原始巡检表!Y185=0,0,输入条件!$C$22*原始巡检表!Y185+输入条件!$C$23*原始巡检表!U185+输入条件!$C$24*原始巡检表!X185+输入条件!$C$25)/100*输入条件!$E$9*3.517*(1-2%*输入条件!$C$6)</f>
        <v>1001.60946350786</v>
      </c>
      <c r="G185" s="13">
        <f>输入条件!$D$9*原始巡检表!I185</f>
        <v>196.952</v>
      </c>
      <c r="H185" s="13">
        <f>输入条件!$D$9*原始巡检表!Q185</f>
        <v>204.3377</v>
      </c>
      <c r="I185" s="13">
        <f>输入条件!$D$9*原始巡检表!Y185</f>
        <v>238.8043</v>
      </c>
      <c r="J185" s="18">
        <f>IF(原始巡检表!I185=0,0,输入条件!$D$11*(40/50)^3/0.765)</f>
        <v>36.8104575163399</v>
      </c>
      <c r="K185" s="18">
        <f>IF(原始巡检表!Q185=0,0,输入条件!$D$11*(40/50)^3/0.765)</f>
        <v>36.8104575163399</v>
      </c>
      <c r="L185" s="19">
        <f>IF(原始巡检表!Y185=0,0,输入条件!$D$11*(40/50)^3/0.765)</f>
        <v>36.8104575163399</v>
      </c>
      <c r="M185" s="22">
        <f>IF(原始巡检表!I185=0,0,输入条件!$D$13*(40/50)^3/0.765)</f>
        <v>50.1960784313726</v>
      </c>
      <c r="N185" s="22">
        <f>IF(原始巡检表!Q185=0,0,输入条件!$D$13*(40/50)^3/0.765)</f>
        <v>50.1960784313726</v>
      </c>
      <c r="O185" s="23">
        <f>IF(原始巡检表!Y185=0,0,输入条件!$D$13*(40/50)^3/0.765)</f>
        <v>50.1960784313726</v>
      </c>
      <c r="P185" s="24">
        <f>IF(原始巡检表!I185=0,0,输入条件!$D$15*(35/50)^3/0.9)</f>
        <v>8.38444444444444</v>
      </c>
      <c r="Q185" s="24">
        <f>IF(原始巡检表!Q185=0,0,输入条件!$D$15*(35/50)^3/0.9)</f>
        <v>8.38444444444444</v>
      </c>
      <c r="R185" s="24">
        <f>IF(原始巡检表!Y185=0,0,输入条件!$D$15*(35/50)^3/0.9)</f>
        <v>8.38444444444444</v>
      </c>
      <c r="U185">
        <v>10</v>
      </c>
      <c r="V185" s="61">
        <f>IF(原始巡检表!AH185=0,0,输入条件!$C$22*原始巡检表!AH185+输入条件!$C$23*原始巡检表!AD185+输入条件!$C$24*原始巡检表!AG185+输入条件!$C$25)/100*输入条件!$E$9*3.517*(1-2%*输入条件!$C$6)</f>
        <v>801.916930574193</v>
      </c>
      <c r="W185" s="61">
        <f>IF(原始巡检表!AP185=0,0,输入条件!$C$22*原始巡检表!AP185+输入条件!$C$23*原始巡检表!AL185+输入条件!$C$24*原始巡检表!AO185+输入条件!$C$25)/100*输入条件!$E$9*3.517*(1-2%*输入条件!$C$6)</f>
        <v>812.062152621045</v>
      </c>
      <c r="X185" s="61"/>
      <c r="Y185" s="13">
        <f>输入条件!$D$9*原始巡检表!AH185</f>
        <v>196.952</v>
      </c>
      <c r="Z185" s="13">
        <f>输入条件!$D$9*原始巡检表!AP185</f>
        <v>204.3377</v>
      </c>
      <c r="AA185" s="12"/>
      <c r="AB185" s="18">
        <f>IF(原始巡检表!AH185=0,0,输入条件!$D$11*(40/50)^3/0.765)</f>
        <v>36.8104575163399</v>
      </c>
      <c r="AC185" s="18">
        <f>IF(原始巡检表!AP185=0,0,输入条件!$D$11*(40/50)^3/0.765)</f>
        <v>36.8104575163399</v>
      </c>
      <c r="AD185" s="17"/>
      <c r="AE185" s="22">
        <f>IF(原始巡检表!AH185=0,0,输入条件!$D$13*(40/50)^3/0.765)</f>
        <v>50.1960784313726</v>
      </c>
      <c r="AF185" s="22">
        <f>IF(原始巡检表!AP185=0,0,输入条件!$D$13*(40/50)^3/0.765)</f>
        <v>50.1960784313726</v>
      </c>
      <c r="AH185" s="24">
        <f>IF(原始巡检表!AH185=0,0,输入条件!$D$15*(35/50)^3/0.9)</f>
        <v>8.38444444444444</v>
      </c>
      <c r="AI185" s="24">
        <f>IF(原始巡检表!AP185=0,0,输入条件!$D$15*(35/50)^3/0.9)</f>
        <v>8.38444444444444</v>
      </c>
      <c r="AJ185" s="24"/>
    </row>
    <row r="186" ht="17.25" spans="3:36">
      <c r="C186">
        <v>11</v>
      </c>
      <c r="D186" s="62">
        <f>IF(原始巡检表!I186=0,0,输入条件!$C$22*原始巡检表!I186+输入条件!$C$23*原始巡检表!E186+输入条件!$C$24*原始巡检表!H186+输入条件!$C$25)/100*输入条件!$E$9*3.517*(1-2%*输入条件!$C$6)</f>
        <v>745.68295216092</v>
      </c>
      <c r="E186" s="62">
        <f>IF(原始巡检表!Q186=0,0,输入条件!$C$22*原始巡检表!Q186+输入条件!$C$23*原始巡检表!M186+输入条件!$C$24*原始巡检表!P186+输入条件!$C$25)/100*输入条件!$E$9*3.517*(1-2%*输入条件!$C$6)</f>
        <v>675.365125921449</v>
      </c>
      <c r="F186" s="61">
        <f>IF(原始巡检表!Y186=0,0,输入条件!$C$22*原始巡检表!Y186+输入条件!$C$23*原始巡检表!U186+输入条件!$C$24*原始巡检表!X186+输入条件!$C$25)/100*输入条件!$E$9*3.517*(1-2%*输入条件!$C$6)</f>
        <v>1001.60946350786</v>
      </c>
      <c r="G186" s="13">
        <f>输入条件!$D$9*原始巡检表!I186</f>
        <v>187.1044</v>
      </c>
      <c r="H186" s="13">
        <f>输入条件!$D$9*原始巡检表!Q186</f>
        <v>169.8711</v>
      </c>
      <c r="I186" s="13">
        <f>输入条件!$D$9*原始巡检表!Y186</f>
        <v>238.8043</v>
      </c>
      <c r="J186" s="18">
        <f>IF(原始巡检表!I186=0,0,输入条件!$D$11*(40/50)^3/0.765)</f>
        <v>36.8104575163399</v>
      </c>
      <c r="K186" s="18">
        <f>IF(原始巡检表!Q186=0,0,输入条件!$D$11*(40/50)^3/0.765)</f>
        <v>36.8104575163399</v>
      </c>
      <c r="L186" s="19">
        <f>IF(原始巡检表!Y186=0,0,输入条件!$D$11*(40/50)^3/0.765)</f>
        <v>36.8104575163399</v>
      </c>
      <c r="M186" s="22">
        <f>IF(原始巡检表!I186=0,0,输入条件!$D$13*(40/50)^3/0.765)</f>
        <v>50.1960784313726</v>
      </c>
      <c r="N186" s="22">
        <f>IF(原始巡检表!Q186=0,0,输入条件!$D$13*(40/50)^3/0.765)</f>
        <v>50.1960784313726</v>
      </c>
      <c r="O186" s="23">
        <f>IF(原始巡检表!Y186=0,0,输入条件!$D$13*(40/50)^3/0.765)</f>
        <v>50.1960784313726</v>
      </c>
      <c r="P186" s="24">
        <f>IF(原始巡检表!I186=0,0,输入条件!$D$15*(35/50)^3/0.9)</f>
        <v>8.38444444444444</v>
      </c>
      <c r="Q186" s="24">
        <f>IF(原始巡检表!Q186=0,0,输入条件!$D$15*(35/50)^3/0.9)</f>
        <v>8.38444444444444</v>
      </c>
      <c r="R186" s="24">
        <f>IF(原始巡检表!Y186=0,0,输入条件!$D$15*(35/50)^3/0.9)</f>
        <v>8.38444444444444</v>
      </c>
      <c r="U186">
        <v>11</v>
      </c>
      <c r="V186" s="61">
        <f>IF(原始巡检表!AH186=0,0,输入条件!$C$22*原始巡检表!AH186+输入条件!$C$23*原始巡检表!AD186+输入条件!$C$24*原始巡检表!AG186+输入条件!$C$25)/100*输入条件!$E$9*3.517*(1-2%*输入条件!$C$6)</f>
        <v>745.68295216092</v>
      </c>
      <c r="W186" s="61">
        <f>IF(原始巡检表!AP186=0,0,输入条件!$C$22*原始巡检表!AP186+输入条件!$C$23*原始巡检表!AL186+输入条件!$C$24*原始巡检表!AO186+输入条件!$C$25)/100*输入条件!$E$9*3.517*(1-2%*输入条件!$C$6)</f>
        <v>675.365125921449</v>
      </c>
      <c r="X186" s="61"/>
      <c r="Y186" s="13">
        <f>输入条件!$D$9*原始巡检表!AH186</f>
        <v>187.1044</v>
      </c>
      <c r="Z186" s="13">
        <f>输入条件!$D$9*原始巡检表!AP186</f>
        <v>169.8711</v>
      </c>
      <c r="AA186" s="12"/>
      <c r="AB186" s="18">
        <f>IF(原始巡检表!AH186=0,0,输入条件!$D$11*(40/50)^3/0.765)</f>
        <v>36.8104575163399</v>
      </c>
      <c r="AC186" s="18">
        <f>IF(原始巡检表!AP186=0,0,输入条件!$D$11*(40/50)^3/0.765)</f>
        <v>36.8104575163399</v>
      </c>
      <c r="AD186" s="17"/>
      <c r="AE186" s="22">
        <f>IF(原始巡检表!AH186=0,0,输入条件!$D$13*(40/50)^3/0.765)</f>
        <v>50.1960784313726</v>
      </c>
      <c r="AF186" s="22">
        <f>IF(原始巡检表!AP186=0,0,输入条件!$D$13*(40/50)^3/0.765)</f>
        <v>50.1960784313726</v>
      </c>
      <c r="AH186" s="24">
        <f>IF(原始巡检表!AH186=0,0,输入条件!$D$15*(35/50)^3/0.9)</f>
        <v>8.38444444444444</v>
      </c>
      <c r="AI186" s="24">
        <f>IF(原始巡检表!AP186=0,0,输入条件!$D$15*(35/50)^3/0.9)</f>
        <v>8.38444444444444</v>
      </c>
      <c r="AJ186" s="24"/>
    </row>
    <row r="187" ht="17.25" spans="3:36">
      <c r="C187">
        <v>12</v>
      </c>
      <c r="D187" s="62">
        <f>IF(原始巡检表!I187=0,0,输入条件!$C$22*原始巡检表!I187+输入条件!$C$23*原始巡检表!E187+输入条件!$C$24*原始巡检表!H187+输入条件!$C$25)/100*输入条件!$E$9*3.517*(1-2%*输入条件!$C$6)</f>
        <v>745.68295216092</v>
      </c>
      <c r="E187" s="62">
        <f>IF(原始巡检表!Q187=0,0,输入条件!$C$22*原始巡检表!Q187+输入条件!$C$23*原始巡检表!M187+输入条件!$C$24*原始巡检表!P187+输入条件!$C$25)/100*输入条件!$E$9*3.517*(1-2%*输入条件!$C$6)</f>
        <v>675.365125921449</v>
      </c>
      <c r="F187" s="61">
        <f>IF(原始巡检表!Y187=0,0,输入条件!$C$22*原始巡检表!Y187+输入条件!$C$23*原始巡检表!U187+输入条件!$C$24*原始巡检表!X187+输入条件!$C$25)/100*输入条件!$E$9*3.517*(1-2%*输入条件!$C$6)</f>
        <v>1001.60946350786</v>
      </c>
      <c r="G187" s="13">
        <f>输入条件!$D$9*原始巡检表!I187</f>
        <v>187.1044</v>
      </c>
      <c r="H187" s="13">
        <f>输入条件!$D$9*原始巡检表!Q187</f>
        <v>169.8711</v>
      </c>
      <c r="I187" s="13">
        <f>输入条件!$D$9*原始巡检表!Y187</f>
        <v>238.8043</v>
      </c>
      <c r="J187" s="18">
        <f>IF(原始巡检表!I187=0,0,输入条件!$D$11*(40/50)^3/0.765)</f>
        <v>36.8104575163399</v>
      </c>
      <c r="K187" s="18">
        <f>IF(原始巡检表!Q187=0,0,输入条件!$D$11*(40/50)^3/0.765)</f>
        <v>36.8104575163399</v>
      </c>
      <c r="L187" s="19">
        <f>IF(原始巡检表!Y187=0,0,输入条件!$D$11*(40/50)^3/0.765)</f>
        <v>36.8104575163399</v>
      </c>
      <c r="M187" s="22">
        <f>IF(原始巡检表!I187=0,0,输入条件!$D$13*(40/50)^3/0.765)</f>
        <v>50.1960784313726</v>
      </c>
      <c r="N187" s="22">
        <f>IF(原始巡检表!Q187=0,0,输入条件!$D$13*(40/50)^3/0.765)</f>
        <v>50.1960784313726</v>
      </c>
      <c r="O187" s="23">
        <f>IF(原始巡检表!Y187=0,0,输入条件!$D$13*(40/50)^3/0.765)</f>
        <v>50.1960784313726</v>
      </c>
      <c r="P187" s="24">
        <f>IF(原始巡检表!I187=0,0,输入条件!$D$15*(35/50)^3/0.9)</f>
        <v>8.38444444444444</v>
      </c>
      <c r="Q187" s="24">
        <f>IF(原始巡检表!Q187=0,0,输入条件!$D$15*(35/50)^3/0.9)</f>
        <v>8.38444444444444</v>
      </c>
      <c r="R187" s="24">
        <f>IF(原始巡检表!Y187=0,0,输入条件!$D$15*(35/50)^3/0.9)</f>
        <v>8.38444444444444</v>
      </c>
      <c r="U187">
        <v>12</v>
      </c>
      <c r="V187" s="61">
        <f>IF(原始巡检表!AH187=0,0,输入条件!$C$22*原始巡检表!AH187+输入条件!$C$23*原始巡检表!AD187+输入条件!$C$24*原始巡检表!AG187+输入条件!$C$25)/100*输入条件!$E$9*3.517*(1-2%*输入条件!$C$6)</f>
        <v>745.68295216092</v>
      </c>
      <c r="W187" s="61">
        <f>IF(原始巡检表!AP187=0,0,输入条件!$C$22*原始巡检表!AP187+输入条件!$C$23*原始巡检表!AL187+输入条件!$C$24*原始巡检表!AO187+输入条件!$C$25)/100*输入条件!$E$9*3.517*(1-2%*输入条件!$C$6)</f>
        <v>675.365125921449</v>
      </c>
      <c r="X187" s="61"/>
      <c r="Y187" s="13">
        <f>输入条件!$D$9*原始巡检表!AH187</f>
        <v>187.1044</v>
      </c>
      <c r="Z187" s="13">
        <f>输入条件!$D$9*原始巡检表!AP187</f>
        <v>169.8711</v>
      </c>
      <c r="AA187" s="12"/>
      <c r="AB187" s="18">
        <f>IF(原始巡检表!AH187=0,0,输入条件!$D$11*(40/50)^3/0.765)</f>
        <v>36.8104575163399</v>
      </c>
      <c r="AC187" s="18">
        <f>IF(原始巡检表!AP187=0,0,输入条件!$D$11*(40/50)^3/0.765)</f>
        <v>36.8104575163399</v>
      </c>
      <c r="AD187" s="17"/>
      <c r="AE187" s="22">
        <f>IF(原始巡检表!AH187=0,0,输入条件!$D$13*(40/50)^3/0.765)</f>
        <v>50.1960784313726</v>
      </c>
      <c r="AF187" s="22">
        <f>IF(原始巡检表!AP187=0,0,输入条件!$D$13*(40/50)^3/0.765)</f>
        <v>50.1960784313726</v>
      </c>
      <c r="AH187" s="24">
        <f>IF(原始巡检表!AH187=0,0,输入条件!$D$15*(35/50)^3/0.9)</f>
        <v>8.38444444444444</v>
      </c>
      <c r="AI187" s="24">
        <f>IF(原始巡检表!AP187=0,0,输入条件!$D$15*(35/50)^3/0.9)</f>
        <v>8.38444444444444</v>
      </c>
      <c r="AJ187" s="24"/>
    </row>
    <row r="188" ht="17.25" spans="3:36">
      <c r="C188">
        <v>13</v>
      </c>
      <c r="D188" s="62">
        <f>IF(原始巡检表!I188=0,0,输入条件!$C$22*原始巡检表!I188+输入条件!$C$23*原始巡检表!E188+输入条件!$C$24*原始巡检表!H188+输入条件!$C$25)/100*输入条件!$E$9*3.517*(1-2%*输入条件!$C$6)</f>
        <v>745.68295216092</v>
      </c>
      <c r="E188" s="62">
        <f>IF(原始巡检表!Q188=0,0,输入条件!$C$22*原始巡检表!Q188+输入条件!$C$23*原始巡检表!M188+输入条件!$C$24*原始巡检表!P188+输入条件!$C$25)/100*输入条件!$E$9*3.517*(1-2%*输入条件!$C$6)</f>
        <v>675.365125921449</v>
      </c>
      <c r="F188" s="61">
        <f>IF(原始巡检表!Y188=0,0,输入条件!$C$22*原始巡检表!Y188+输入条件!$C$23*原始巡检表!U188+输入条件!$C$24*原始巡检表!X188+输入条件!$C$25)/100*输入条件!$E$9*3.517*(1-2%*输入条件!$C$6)</f>
        <v>1001.60946350786</v>
      </c>
      <c r="G188" s="13">
        <f>输入条件!$D$9*原始巡检表!I188</f>
        <v>187.1044</v>
      </c>
      <c r="H188" s="13">
        <f>输入条件!$D$9*原始巡检表!Q188</f>
        <v>169.8711</v>
      </c>
      <c r="I188" s="13">
        <f>输入条件!$D$9*原始巡检表!Y188</f>
        <v>238.8043</v>
      </c>
      <c r="J188" s="18">
        <f>IF(原始巡检表!I188=0,0,输入条件!$D$11*(40/50)^3/0.765)</f>
        <v>36.8104575163399</v>
      </c>
      <c r="K188" s="18">
        <f>IF(原始巡检表!Q188=0,0,输入条件!$D$11*(40/50)^3/0.765)</f>
        <v>36.8104575163399</v>
      </c>
      <c r="L188" s="19">
        <f>IF(原始巡检表!Y188=0,0,输入条件!$D$11*(40/50)^3/0.765)</f>
        <v>36.8104575163399</v>
      </c>
      <c r="M188" s="22">
        <f>IF(原始巡检表!I188=0,0,输入条件!$D$13*(40/50)^3/0.765)</f>
        <v>50.1960784313726</v>
      </c>
      <c r="N188" s="22">
        <f>IF(原始巡检表!Q188=0,0,输入条件!$D$13*(40/50)^3/0.765)</f>
        <v>50.1960784313726</v>
      </c>
      <c r="O188" s="23">
        <f>IF(原始巡检表!Y188=0,0,输入条件!$D$13*(40/50)^3/0.765)</f>
        <v>50.1960784313726</v>
      </c>
      <c r="P188" s="24">
        <f>IF(原始巡检表!I188=0,0,输入条件!$D$15*(35/50)^3/0.9)</f>
        <v>8.38444444444444</v>
      </c>
      <c r="Q188" s="24">
        <f>IF(原始巡检表!Q188=0,0,输入条件!$D$15*(35/50)^3/0.9)</f>
        <v>8.38444444444444</v>
      </c>
      <c r="R188" s="24">
        <f>IF(原始巡检表!Y188=0,0,输入条件!$D$15*(35/50)^3/0.9)</f>
        <v>8.38444444444444</v>
      </c>
      <c r="U188">
        <v>13</v>
      </c>
      <c r="V188" s="61">
        <f>IF(原始巡检表!AH188=0,0,输入条件!$C$22*原始巡检表!AH188+输入条件!$C$23*原始巡检表!AD188+输入条件!$C$24*原始巡检表!AG188+输入条件!$C$25)/100*输入条件!$E$9*3.517*(1-2%*输入条件!$C$6)</f>
        <v>745.68295216092</v>
      </c>
      <c r="W188" s="61">
        <f>IF(原始巡检表!AP188=0,0,输入条件!$C$22*原始巡检表!AP188+输入条件!$C$23*原始巡检表!AL188+输入条件!$C$24*原始巡检表!AO188+输入条件!$C$25)/100*输入条件!$E$9*3.517*(1-2%*输入条件!$C$6)</f>
        <v>675.365125921449</v>
      </c>
      <c r="X188" s="61"/>
      <c r="Y188" s="13">
        <f>输入条件!$D$9*原始巡检表!AH188</f>
        <v>187.1044</v>
      </c>
      <c r="Z188" s="13">
        <f>输入条件!$D$9*原始巡检表!AP188</f>
        <v>169.8711</v>
      </c>
      <c r="AA188" s="12"/>
      <c r="AB188" s="18">
        <f>IF(原始巡检表!AH188=0,0,输入条件!$D$11*(40/50)^3/0.765)</f>
        <v>36.8104575163399</v>
      </c>
      <c r="AC188" s="18">
        <f>IF(原始巡检表!AP188=0,0,输入条件!$D$11*(40/50)^3/0.765)</f>
        <v>36.8104575163399</v>
      </c>
      <c r="AD188" s="17"/>
      <c r="AE188" s="22">
        <f>IF(原始巡检表!AH188=0,0,输入条件!$D$13*(40/50)^3/0.765)</f>
        <v>50.1960784313726</v>
      </c>
      <c r="AF188" s="22">
        <f>IF(原始巡检表!AP188=0,0,输入条件!$D$13*(40/50)^3/0.765)</f>
        <v>50.1960784313726</v>
      </c>
      <c r="AH188" s="24">
        <f>IF(原始巡检表!AH188=0,0,输入条件!$D$15*(35/50)^3/0.9)</f>
        <v>8.38444444444444</v>
      </c>
      <c r="AI188" s="24">
        <f>IF(原始巡检表!AP188=0,0,输入条件!$D$15*(35/50)^3/0.9)</f>
        <v>8.38444444444444</v>
      </c>
      <c r="AJ188" s="24"/>
    </row>
    <row r="189" ht="17.25" spans="3:36">
      <c r="C189">
        <v>14</v>
      </c>
      <c r="D189" s="62">
        <f>IF(原始巡检表!I189=0,0,输入条件!$C$22*原始巡检表!I189+输入条件!$C$23*原始巡检表!E189+输入条件!$C$24*原始巡检表!H189+输入条件!$C$25)/100*输入条件!$E$9*3.517*(1-2%*输入条件!$C$6)</f>
        <v>745.68295216092</v>
      </c>
      <c r="E189" s="62">
        <f>IF(原始巡检表!Q189=0,0,输入条件!$C$22*原始巡检表!Q189+输入条件!$C$23*原始巡检表!M189+输入条件!$C$24*原始巡检表!P189+输入条件!$C$25)/100*输入条件!$E$9*3.517*(1-2%*输入条件!$C$6)</f>
        <v>675.365125921449</v>
      </c>
      <c r="F189" s="61">
        <f>IF(原始巡检表!Y189=0,0,输入条件!$C$22*原始巡检表!Y189+输入条件!$C$23*原始巡检表!U189+输入条件!$C$24*原始巡检表!X189+输入条件!$C$25)/100*输入条件!$E$9*3.517*(1-2%*输入条件!$C$6)</f>
        <v>1001.60946350786</v>
      </c>
      <c r="G189" s="13">
        <f>输入条件!$D$9*原始巡检表!I189</f>
        <v>187.1044</v>
      </c>
      <c r="H189" s="13">
        <f>输入条件!$D$9*原始巡检表!Q189</f>
        <v>169.8711</v>
      </c>
      <c r="I189" s="13">
        <f>输入条件!$D$9*原始巡检表!Y189</f>
        <v>238.8043</v>
      </c>
      <c r="J189" s="18">
        <f>IF(原始巡检表!I189=0,0,输入条件!$D$11*(40/50)^3/0.765)</f>
        <v>36.8104575163399</v>
      </c>
      <c r="K189" s="18">
        <f>IF(原始巡检表!Q189=0,0,输入条件!$D$11*(40/50)^3/0.765)</f>
        <v>36.8104575163399</v>
      </c>
      <c r="L189" s="19">
        <f>IF(原始巡检表!Y189=0,0,输入条件!$D$11*(40/50)^3/0.765)</f>
        <v>36.8104575163399</v>
      </c>
      <c r="M189" s="22">
        <f>IF(原始巡检表!I189=0,0,输入条件!$D$13*(40/50)^3/0.765)</f>
        <v>50.1960784313726</v>
      </c>
      <c r="N189" s="22">
        <f>IF(原始巡检表!Q189=0,0,输入条件!$D$13*(40/50)^3/0.765)</f>
        <v>50.1960784313726</v>
      </c>
      <c r="O189" s="23">
        <f>IF(原始巡检表!Y189=0,0,输入条件!$D$13*(40/50)^3/0.765)</f>
        <v>50.1960784313726</v>
      </c>
      <c r="P189" s="24">
        <f>IF(原始巡检表!I189=0,0,输入条件!$D$15*(35/50)^3/0.9)</f>
        <v>8.38444444444444</v>
      </c>
      <c r="Q189" s="24">
        <f>IF(原始巡检表!Q189=0,0,输入条件!$D$15*(35/50)^3/0.9)</f>
        <v>8.38444444444444</v>
      </c>
      <c r="R189" s="24">
        <f>IF(原始巡检表!Y189=0,0,输入条件!$D$15*(35/50)^3/0.9)</f>
        <v>8.38444444444444</v>
      </c>
      <c r="U189">
        <v>14</v>
      </c>
      <c r="V189" s="61">
        <f>IF(原始巡检表!AH189=0,0,输入条件!$C$22*原始巡检表!AH189+输入条件!$C$23*原始巡检表!AD189+输入条件!$C$24*原始巡检表!AG189+输入条件!$C$25)/100*输入条件!$E$9*3.517*(1-2%*输入条件!$C$6)</f>
        <v>745.68295216092</v>
      </c>
      <c r="W189" s="61">
        <f>IF(原始巡检表!AP189=0,0,输入条件!$C$22*原始巡检表!AP189+输入条件!$C$23*原始巡检表!AL189+输入条件!$C$24*原始巡检表!AO189+输入条件!$C$25)/100*输入条件!$E$9*3.517*(1-2%*输入条件!$C$6)</f>
        <v>675.365125921449</v>
      </c>
      <c r="X189" s="61"/>
      <c r="Y189" s="13">
        <f>输入条件!$D$9*原始巡检表!AH189</f>
        <v>187.1044</v>
      </c>
      <c r="Z189" s="13">
        <f>输入条件!$D$9*原始巡检表!AP189</f>
        <v>169.8711</v>
      </c>
      <c r="AA189" s="12"/>
      <c r="AB189" s="18">
        <f>IF(原始巡检表!AH189=0,0,输入条件!$D$11*(40/50)^3/0.765)</f>
        <v>36.8104575163399</v>
      </c>
      <c r="AC189" s="18">
        <f>IF(原始巡检表!AP189=0,0,输入条件!$D$11*(40/50)^3/0.765)</f>
        <v>36.8104575163399</v>
      </c>
      <c r="AD189" s="17"/>
      <c r="AE189" s="22">
        <f>IF(原始巡检表!AH189=0,0,输入条件!$D$13*(40/50)^3/0.765)</f>
        <v>50.1960784313726</v>
      </c>
      <c r="AF189" s="22">
        <f>IF(原始巡检表!AP189=0,0,输入条件!$D$13*(40/50)^3/0.765)</f>
        <v>50.1960784313726</v>
      </c>
      <c r="AH189" s="24">
        <f>IF(原始巡检表!AH189=0,0,输入条件!$D$15*(35/50)^3/0.9)</f>
        <v>8.38444444444444</v>
      </c>
      <c r="AI189" s="24">
        <f>IF(原始巡检表!AP189=0,0,输入条件!$D$15*(35/50)^3/0.9)</f>
        <v>8.38444444444444</v>
      </c>
      <c r="AJ189" s="24"/>
    </row>
    <row r="190" ht="17.25" spans="3:36">
      <c r="C190">
        <v>15</v>
      </c>
      <c r="D190" s="62">
        <f>IF(原始巡检表!I190=0,0,输入条件!$C$22*原始巡检表!I190+输入条件!$C$23*原始巡检表!E190+输入条件!$C$24*原始巡检表!H190+输入条件!$C$25)/100*输入条件!$E$9*3.517*(1-2%*输入条件!$C$6)</f>
        <v>745.68295216092</v>
      </c>
      <c r="E190" s="62">
        <f>IF(原始巡检表!Q190=0,0,输入条件!$C$22*原始巡检表!Q190+输入条件!$C$23*原始巡检表!M190+输入条件!$C$24*原始巡检表!P190+输入条件!$C$25)/100*输入条件!$E$9*3.517*(1-2%*输入条件!$C$6)</f>
        <v>675.365125921449</v>
      </c>
      <c r="F190" s="61">
        <f>IF(原始巡检表!Y190=0,0,输入条件!$C$22*原始巡检表!Y190+输入条件!$C$23*原始巡检表!U190+输入条件!$C$24*原始巡检表!X190+输入条件!$C$25)/100*输入条件!$E$9*3.517*(1-2%*输入条件!$C$6)</f>
        <v>1001.60946350786</v>
      </c>
      <c r="G190" s="13">
        <f>输入条件!$D$9*原始巡检表!I190</f>
        <v>187.1044</v>
      </c>
      <c r="H190" s="13">
        <f>输入条件!$D$9*原始巡检表!Q190</f>
        <v>169.8711</v>
      </c>
      <c r="I190" s="13">
        <f>输入条件!$D$9*原始巡检表!Y190</f>
        <v>238.8043</v>
      </c>
      <c r="J190" s="18">
        <f>IF(原始巡检表!I190=0,0,输入条件!$D$11*(40/50)^3/0.765)</f>
        <v>36.8104575163399</v>
      </c>
      <c r="K190" s="18">
        <f>IF(原始巡检表!Q190=0,0,输入条件!$D$11*(40/50)^3/0.765)</f>
        <v>36.8104575163399</v>
      </c>
      <c r="L190" s="19">
        <f>IF(原始巡检表!Y190=0,0,输入条件!$D$11*(40/50)^3/0.765)</f>
        <v>36.8104575163399</v>
      </c>
      <c r="M190" s="22">
        <f>IF(原始巡检表!I190=0,0,输入条件!$D$13*(40/50)^3/0.765)</f>
        <v>50.1960784313726</v>
      </c>
      <c r="N190" s="22">
        <f>IF(原始巡检表!Q190=0,0,输入条件!$D$13*(40/50)^3/0.765)</f>
        <v>50.1960784313726</v>
      </c>
      <c r="O190" s="23">
        <f>IF(原始巡检表!Y190=0,0,输入条件!$D$13*(40/50)^3/0.765)</f>
        <v>50.1960784313726</v>
      </c>
      <c r="P190" s="24">
        <f>IF(原始巡检表!I190=0,0,输入条件!$D$15*(35/50)^3/0.9)</f>
        <v>8.38444444444444</v>
      </c>
      <c r="Q190" s="24">
        <f>IF(原始巡检表!Q190=0,0,输入条件!$D$15*(35/50)^3/0.9)</f>
        <v>8.38444444444444</v>
      </c>
      <c r="R190" s="24">
        <f>IF(原始巡检表!Y190=0,0,输入条件!$D$15*(35/50)^3/0.9)</f>
        <v>8.38444444444444</v>
      </c>
      <c r="U190">
        <v>15</v>
      </c>
      <c r="V190" s="61">
        <f>IF(原始巡检表!AH190=0,0,输入条件!$C$22*原始巡检表!AH190+输入条件!$C$23*原始巡检表!AD190+输入条件!$C$24*原始巡检表!AG190+输入条件!$C$25)/100*输入条件!$E$9*3.517*(1-2%*输入条件!$C$6)</f>
        <v>745.68295216092</v>
      </c>
      <c r="W190" s="61">
        <f>IF(原始巡检表!AP190=0,0,输入条件!$C$22*原始巡检表!AP190+输入条件!$C$23*原始巡检表!AL190+输入条件!$C$24*原始巡检表!AO190+输入条件!$C$25)/100*输入条件!$E$9*3.517*(1-2%*输入条件!$C$6)</f>
        <v>675.365125921449</v>
      </c>
      <c r="X190" s="61"/>
      <c r="Y190" s="13">
        <f>输入条件!$D$9*原始巡检表!AH190</f>
        <v>187.1044</v>
      </c>
      <c r="Z190" s="13">
        <f>输入条件!$D$9*原始巡检表!AP190</f>
        <v>169.8711</v>
      </c>
      <c r="AA190" s="12"/>
      <c r="AB190" s="18">
        <f>IF(原始巡检表!AH190=0,0,输入条件!$D$11*(40/50)^3/0.765)</f>
        <v>36.8104575163399</v>
      </c>
      <c r="AC190" s="18">
        <f>IF(原始巡检表!AP190=0,0,输入条件!$D$11*(40/50)^3/0.765)</f>
        <v>36.8104575163399</v>
      </c>
      <c r="AD190" s="17"/>
      <c r="AE190" s="22">
        <f>IF(原始巡检表!AH190=0,0,输入条件!$D$13*(40/50)^3/0.765)</f>
        <v>50.1960784313726</v>
      </c>
      <c r="AF190" s="22">
        <f>IF(原始巡检表!AP190=0,0,输入条件!$D$13*(40/50)^3/0.765)</f>
        <v>50.1960784313726</v>
      </c>
      <c r="AH190" s="24">
        <f>IF(原始巡检表!AH190=0,0,输入条件!$D$15*(35/50)^3/0.9)</f>
        <v>8.38444444444444</v>
      </c>
      <c r="AI190" s="24">
        <f>IF(原始巡检表!AP190=0,0,输入条件!$D$15*(35/50)^3/0.9)</f>
        <v>8.38444444444444</v>
      </c>
      <c r="AJ190" s="24"/>
    </row>
    <row r="191" ht="17.25" spans="3:36">
      <c r="C191">
        <v>16</v>
      </c>
      <c r="D191" s="62">
        <f>IF(原始巡检表!I191=0,0,输入条件!$C$22*原始巡检表!I191+输入条件!$C$23*原始巡检表!E191+输入条件!$C$24*原始巡检表!H191+输入条件!$C$25)/100*输入条件!$E$9*3.517*(1-2%*输入条件!$C$6)</f>
        <v>745.68295216092</v>
      </c>
      <c r="E191" s="62">
        <f>IF(原始巡检表!Q191=0,0,输入条件!$C$22*原始巡检表!Q191+输入条件!$C$23*原始巡检表!M191+输入条件!$C$24*原始巡检表!P191+输入条件!$C$25)/100*输入条件!$E$9*3.517*(1-2%*输入条件!$C$6)</f>
        <v>675.365125921449</v>
      </c>
      <c r="F191" s="61">
        <f>IF(原始巡检表!Y191=0,0,输入条件!$C$22*原始巡检表!Y191+输入条件!$C$23*原始巡检表!U191+输入条件!$C$24*原始巡检表!X191+输入条件!$C$25)/100*输入条件!$E$9*3.517*(1-2%*输入条件!$C$6)</f>
        <v>1001.60946350786</v>
      </c>
      <c r="G191" s="13">
        <f>输入条件!$D$9*原始巡检表!I191</f>
        <v>187.1044</v>
      </c>
      <c r="H191" s="13">
        <f>输入条件!$D$9*原始巡检表!Q191</f>
        <v>169.8711</v>
      </c>
      <c r="I191" s="13">
        <f>输入条件!$D$9*原始巡检表!Y191</f>
        <v>238.8043</v>
      </c>
      <c r="J191" s="18">
        <f>IF(原始巡检表!I191=0,0,输入条件!$D$11*(40/50)^3/0.765)</f>
        <v>36.8104575163399</v>
      </c>
      <c r="K191" s="18">
        <f>IF(原始巡检表!Q191=0,0,输入条件!$D$11*(40/50)^3/0.765)</f>
        <v>36.8104575163399</v>
      </c>
      <c r="L191" s="19">
        <f>IF(原始巡检表!Y191=0,0,输入条件!$D$11*(40/50)^3/0.765)</f>
        <v>36.8104575163399</v>
      </c>
      <c r="M191" s="22">
        <f>IF(原始巡检表!I191=0,0,输入条件!$D$13*(40/50)^3/0.765)</f>
        <v>50.1960784313726</v>
      </c>
      <c r="N191" s="22">
        <f>IF(原始巡检表!Q191=0,0,输入条件!$D$13*(40/50)^3/0.765)</f>
        <v>50.1960784313726</v>
      </c>
      <c r="O191" s="23">
        <f>IF(原始巡检表!Y191=0,0,输入条件!$D$13*(40/50)^3/0.765)</f>
        <v>50.1960784313726</v>
      </c>
      <c r="P191" s="24">
        <f>IF(原始巡检表!I191=0,0,输入条件!$D$15*(35/50)^3/0.9)</f>
        <v>8.38444444444444</v>
      </c>
      <c r="Q191" s="24">
        <f>IF(原始巡检表!Q191=0,0,输入条件!$D$15*(35/50)^3/0.9)</f>
        <v>8.38444444444444</v>
      </c>
      <c r="R191" s="24">
        <f>IF(原始巡检表!Y191=0,0,输入条件!$D$15*(35/50)^3/0.9)</f>
        <v>8.38444444444444</v>
      </c>
      <c r="U191">
        <v>16</v>
      </c>
      <c r="V191" s="61">
        <f>IF(原始巡检表!AH191=0,0,输入条件!$C$22*原始巡检表!AH191+输入条件!$C$23*原始巡检表!AD191+输入条件!$C$24*原始巡检表!AG191+输入条件!$C$25)/100*输入条件!$E$9*3.517*(1-2%*输入条件!$C$6)</f>
        <v>745.68295216092</v>
      </c>
      <c r="W191" s="61">
        <f>IF(原始巡检表!AP191=0,0,输入条件!$C$22*原始巡检表!AP191+输入条件!$C$23*原始巡检表!AL191+输入条件!$C$24*原始巡检表!AO191+输入条件!$C$25)/100*输入条件!$E$9*3.517*(1-2%*输入条件!$C$6)</f>
        <v>675.365125921449</v>
      </c>
      <c r="X191" s="61"/>
      <c r="Y191" s="13">
        <f>输入条件!$D$9*原始巡检表!AH191</f>
        <v>187.1044</v>
      </c>
      <c r="Z191" s="13">
        <f>输入条件!$D$9*原始巡检表!AP191</f>
        <v>169.8711</v>
      </c>
      <c r="AA191" s="12"/>
      <c r="AB191" s="18">
        <f>IF(原始巡检表!AH191=0,0,输入条件!$D$11*(40/50)^3/0.765)</f>
        <v>36.8104575163399</v>
      </c>
      <c r="AC191" s="18">
        <f>IF(原始巡检表!AP191=0,0,输入条件!$D$11*(40/50)^3/0.765)</f>
        <v>36.8104575163399</v>
      </c>
      <c r="AD191" s="17"/>
      <c r="AE191" s="22">
        <f>IF(原始巡检表!AH191=0,0,输入条件!$D$13*(40/50)^3/0.765)</f>
        <v>50.1960784313726</v>
      </c>
      <c r="AF191" s="22">
        <f>IF(原始巡检表!AP191=0,0,输入条件!$D$13*(40/50)^3/0.765)</f>
        <v>50.1960784313726</v>
      </c>
      <c r="AH191" s="24">
        <f>IF(原始巡检表!AH191=0,0,输入条件!$D$15*(35/50)^3/0.9)</f>
        <v>8.38444444444444</v>
      </c>
      <c r="AI191" s="24">
        <f>IF(原始巡检表!AP191=0,0,输入条件!$D$15*(35/50)^3/0.9)</f>
        <v>8.38444444444444</v>
      </c>
      <c r="AJ191" s="24"/>
    </row>
    <row r="192" ht="17.25" spans="3:36">
      <c r="C192">
        <v>17</v>
      </c>
      <c r="D192" s="62">
        <f>IF(原始巡检表!I192=0,0,输入条件!$C$22*原始巡检表!I192+输入条件!$C$23*原始巡检表!E192+输入条件!$C$24*原始巡检表!H192+输入条件!$C$25)/100*输入条件!$E$9*3.517*(1-2%*输入条件!$C$6)</f>
        <v>728.246033062307</v>
      </c>
      <c r="E192" s="62">
        <f>IF(原始巡检表!Q192=0,0,输入条件!$C$22*原始巡检表!Q192+输入条件!$C$23*原始巡检表!M192+输入条件!$C$24*原始巡检表!P192+输入条件!$C$25)/100*输入条件!$E$9*3.517*(1-2%*输入条件!$C$6)</f>
        <v>675.365125921449</v>
      </c>
      <c r="F192" s="61">
        <f>IF(原始巡检表!Y192=0,0,输入条件!$C$22*原始巡检表!Y192+输入条件!$C$23*原始巡检表!U192+输入条件!$C$24*原始巡检表!X192+输入条件!$C$25)/100*输入条件!$E$9*3.517*(1-2%*输入条件!$C$6)</f>
        <v>1001.60946350786</v>
      </c>
      <c r="G192" s="13">
        <f>输入条件!$D$9*原始巡检表!I192</f>
        <v>184.6425</v>
      </c>
      <c r="H192" s="13">
        <f>输入条件!$D$9*原始巡检表!Q192</f>
        <v>169.8711</v>
      </c>
      <c r="I192" s="13">
        <f>输入条件!$D$9*原始巡检表!Y192</f>
        <v>238.8043</v>
      </c>
      <c r="J192" s="18">
        <f>IF(原始巡检表!I192=0,0,输入条件!$D$11*(40/50)^3/0.765)</f>
        <v>36.8104575163399</v>
      </c>
      <c r="K192" s="18">
        <f>IF(原始巡检表!Q192=0,0,输入条件!$D$11*(40/50)^3/0.765)</f>
        <v>36.8104575163399</v>
      </c>
      <c r="L192" s="19">
        <f>IF(原始巡检表!Y192=0,0,输入条件!$D$11*(40/50)^3/0.765)</f>
        <v>36.8104575163399</v>
      </c>
      <c r="M192" s="22">
        <f>IF(原始巡检表!I192=0,0,输入条件!$D$13*(40/50)^3/0.765)</f>
        <v>50.1960784313726</v>
      </c>
      <c r="N192" s="22">
        <f>IF(原始巡检表!Q192=0,0,输入条件!$D$13*(40/50)^3/0.765)</f>
        <v>50.1960784313726</v>
      </c>
      <c r="O192" s="23">
        <f>IF(原始巡检表!Y192=0,0,输入条件!$D$13*(40/50)^3/0.765)</f>
        <v>50.1960784313726</v>
      </c>
      <c r="P192" s="24">
        <f>IF(原始巡检表!I192=0,0,输入条件!$D$15*(35/50)^3/0.9)</f>
        <v>8.38444444444444</v>
      </c>
      <c r="Q192" s="24">
        <f>IF(原始巡检表!Q192=0,0,输入条件!$D$15*(35/50)^3/0.9)</f>
        <v>8.38444444444444</v>
      </c>
      <c r="R192" s="24">
        <f>IF(原始巡检表!Y192=0,0,输入条件!$D$15*(35/50)^3/0.9)</f>
        <v>8.38444444444444</v>
      </c>
      <c r="U192">
        <v>17</v>
      </c>
      <c r="V192" s="61">
        <f>IF(原始巡检表!AH192=0,0,输入条件!$C$22*原始巡检表!AH192+输入条件!$C$23*原始巡检表!AD192+输入条件!$C$24*原始巡检表!AG192+输入条件!$C$25)/100*输入条件!$E$9*3.517*(1-2%*输入条件!$C$6)</f>
        <v>728.246033062307</v>
      </c>
      <c r="W192" s="61">
        <f>IF(原始巡检表!AP192=0,0,输入条件!$C$22*原始巡检表!AP192+输入条件!$C$23*原始巡检表!AL192+输入条件!$C$24*原始巡检表!AO192+输入条件!$C$25)/100*输入条件!$E$9*3.517*(1-2%*输入条件!$C$6)</f>
        <v>675.365125921449</v>
      </c>
      <c r="X192" s="61"/>
      <c r="Y192" s="13">
        <f>输入条件!$D$9*原始巡检表!AH192</f>
        <v>184.6425</v>
      </c>
      <c r="Z192" s="13">
        <f>输入条件!$D$9*原始巡检表!AP192</f>
        <v>169.8711</v>
      </c>
      <c r="AA192" s="12"/>
      <c r="AB192" s="18">
        <f>IF(原始巡检表!AH192=0,0,输入条件!$D$11*(40/50)^3/0.765)</f>
        <v>36.8104575163399</v>
      </c>
      <c r="AC192" s="18">
        <f>IF(原始巡检表!AP192=0,0,输入条件!$D$11*(40/50)^3/0.765)</f>
        <v>36.8104575163399</v>
      </c>
      <c r="AD192" s="17"/>
      <c r="AE192" s="22">
        <f>IF(原始巡检表!AH192=0,0,输入条件!$D$13*(40/50)^3/0.765)</f>
        <v>50.1960784313726</v>
      </c>
      <c r="AF192" s="22">
        <f>IF(原始巡检表!AP192=0,0,输入条件!$D$13*(40/50)^3/0.765)</f>
        <v>50.1960784313726</v>
      </c>
      <c r="AH192" s="24">
        <f>IF(原始巡检表!AH192=0,0,输入条件!$D$15*(35/50)^3/0.9)</f>
        <v>8.38444444444444</v>
      </c>
      <c r="AI192" s="24">
        <f>IF(原始巡检表!AP192=0,0,输入条件!$D$15*(35/50)^3/0.9)</f>
        <v>8.38444444444444</v>
      </c>
      <c r="AJ192" s="24"/>
    </row>
    <row r="193" ht="17.25" spans="3:36">
      <c r="C193">
        <v>18</v>
      </c>
      <c r="D193" s="62">
        <f>IF(原始巡检表!I193=0,0,输入条件!$C$22*原始巡检表!I193+输入条件!$C$23*原始巡检表!E193+输入条件!$C$24*原始巡检表!H193+输入条件!$C$25)/100*输入条件!$E$9*3.517*(1-2%*输入条件!$C$6)</f>
        <v>728.246033062307</v>
      </c>
      <c r="E193" s="62">
        <f>IF(原始巡检表!Q193=0,0,输入条件!$C$22*原始巡检表!Q193+输入条件!$C$23*原始巡检表!M193+输入条件!$C$24*原始巡检表!P193+输入条件!$C$25)/100*输入条件!$E$9*3.517*(1-2%*输入条件!$C$6)</f>
        <v>675.365125921449</v>
      </c>
      <c r="F193" s="61">
        <f>IF(原始巡检表!Y193=0,0,输入条件!$C$22*原始巡检表!Y193+输入条件!$C$23*原始巡检表!U193+输入条件!$C$24*原始巡检表!X193+输入条件!$C$25)/100*输入条件!$E$9*3.517*(1-2%*输入条件!$C$6)</f>
        <v>1001.60946350786</v>
      </c>
      <c r="G193" s="13">
        <f>输入条件!$D$9*原始巡检表!I193</f>
        <v>184.6425</v>
      </c>
      <c r="H193" s="13">
        <f>输入条件!$D$9*原始巡检表!Q193</f>
        <v>169.8711</v>
      </c>
      <c r="I193" s="13">
        <f>输入条件!$D$9*原始巡检表!Y193</f>
        <v>238.8043</v>
      </c>
      <c r="J193" s="18">
        <f>IF(原始巡检表!I193=0,0,输入条件!$D$11*(40/50)^3/0.765)</f>
        <v>36.8104575163399</v>
      </c>
      <c r="K193" s="18">
        <f>IF(原始巡检表!Q193=0,0,输入条件!$D$11*(40/50)^3/0.765)</f>
        <v>36.8104575163399</v>
      </c>
      <c r="L193" s="19">
        <f>IF(原始巡检表!Y193=0,0,输入条件!$D$11*(40/50)^3/0.765)</f>
        <v>36.8104575163399</v>
      </c>
      <c r="M193" s="22">
        <f>IF(原始巡检表!I193=0,0,输入条件!$D$13*(40/50)^3/0.765)</f>
        <v>50.1960784313726</v>
      </c>
      <c r="N193" s="22">
        <f>IF(原始巡检表!Q193=0,0,输入条件!$D$13*(40/50)^3/0.765)</f>
        <v>50.1960784313726</v>
      </c>
      <c r="O193" s="23">
        <f>IF(原始巡检表!Y193=0,0,输入条件!$D$13*(40/50)^3/0.765)</f>
        <v>50.1960784313726</v>
      </c>
      <c r="P193" s="24">
        <f>IF(原始巡检表!I193=0,0,输入条件!$D$15*(35/50)^3/0.9)</f>
        <v>8.38444444444444</v>
      </c>
      <c r="Q193" s="24">
        <f>IF(原始巡检表!Q193=0,0,输入条件!$D$15*(35/50)^3/0.9)</f>
        <v>8.38444444444444</v>
      </c>
      <c r="R193" s="24">
        <f>IF(原始巡检表!Y193=0,0,输入条件!$D$15*(35/50)^3/0.9)</f>
        <v>8.38444444444444</v>
      </c>
      <c r="U193">
        <v>18</v>
      </c>
      <c r="V193" s="61">
        <f>IF(原始巡检表!AH193=0,0,输入条件!$C$22*原始巡检表!AH193+输入条件!$C$23*原始巡检表!AD193+输入条件!$C$24*原始巡检表!AG193+输入条件!$C$25)/100*输入条件!$E$9*3.517*(1-2%*输入条件!$C$6)</f>
        <v>728.246033062307</v>
      </c>
      <c r="W193" s="61">
        <f>IF(原始巡检表!AP193=0,0,输入条件!$C$22*原始巡检表!AP193+输入条件!$C$23*原始巡检表!AL193+输入条件!$C$24*原始巡检表!AO193+输入条件!$C$25)/100*输入条件!$E$9*3.517*(1-2%*输入条件!$C$6)</f>
        <v>675.365125921449</v>
      </c>
      <c r="X193" s="61"/>
      <c r="Y193" s="13">
        <f>输入条件!$D$9*原始巡检表!AH193</f>
        <v>184.6425</v>
      </c>
      <c r="Z193" s="13">
        <f>输入条件!$D$9*原始巡检表!AP193</f>
        <v>169.8711</v>
      </c>
      <c r="AA193" s="12"/>
      <c r="AB193" s="18">
        <f>IF(原始巡检表!AH193=0,0,输入条件!$D$11*(40/50)^3/0.765)</f>
        <v>36.8104575163399</v>
      </c>
      <c r="AC193" s="18">
        <f>IF(原始巡检表!AP193=0,0,输入条件!$D$11*(40/50)^3/0.765)</f>
        <v>36.8104575163399</v>
      </c>
      <c r="AD193" s="17"/>
      <c r="AE193" s="22">
        <f>IF(原始巡检表!AH193=0,0,输入条件!$D$13*(40/50)^3/0.765)</f>
        <v>50.1960784313726</v>
      </c>
      <c r="AF193" s="22">
        <f>IF(原始巡检表!AP193=0,0,输入条件!$D$13*(40/50)^3/0.765)</f>
        <v>50.1960784313726</v>
      </c>
      <c r="AH193" s="24">
        <f>IF(原始巡检表!AH193=0,0,输入条件!$D$15*(35/50)^3/0.9)</f>
        <v>8.38444444444444</v>
      </c>
      <c r="AI193" s="24">
        <f>IF(原始巡检表!AP193=0,0,输入条件!$D$15*(35/50)^3/0.9)</f>
        <v>8.38444444444444</v>
      </c>
      <c r="AJ193" s="24"/>
    </row>
    <row r="194" ht="17.25" spans="3:36">
      <c r="C194">
        <v>19</v>
      </c>
      <c r="D194" s="62">
        <f>IF(原始巡检表!I194=0,0,输入条件!$C$22*原始巡检表!I194+输入条件!$C$23*原始巡检表!E194+输入条件!$C$24*原始巡检表!H194+输入条件!$C$25)/100*输入条件!$E$9*3.517*(1-2%*输入条件!$C$6)</f>
        <v>728.246033062307</v>
      </c>
      <c r="E194" s="62">
        <f>IF(原始巡检表!Q194=0,0,输入条件!$C$22*原始巡检表!Q194+输入条件!$C$23*原始巡检表!M194+输入条件!$C$24*原始巡检表!P194+输入条件!$C$25)/100*输入条件!$E$9*3.517*(1-2%*输入条件!$C$6)</f>
        <v>675.365125921449</v>
      </c>
      <c r="F194" s="61">
        <f>IF(原始巡检表!Y194=0,0,输入条件!$C$22*原始巡检表!Y194+输入条件!$C$23*原始巡检表!U194+输入条件!$C$24*原始巡检表!X194+输入条件!$C$25)/100*输入条件!$E$9*3.517*(1-2%*输入条件!$C$6)</f>
        <v>1001.60946350786</v>
      </c>
      <c r="G194" s="13">
        <f>输入条件!$D$9*原始巡检表!I194</f>
        <v>184.6425</v>
      </c>
      <c r="H194" s="13">
        <f>输入条件!$D$9*原始巡检表!Q194</f>
        <v>169.8711</v>
      </c>
      <c r="I194" s="13">
        <f>输入条件!$D$9*原始巡检表!Y194</f>
        <v>238.8043</v>
      </c>
      <c r="J194" s="18">
        <f>IF(原始巡检表!I194=0,0,输入条件!$D$11*(40/50)^3/0.765)</f>
        <v>36.8104575163399</v>
      </c>
      <c r="K194" s="18">
        <f>IF(原始巡检表!Q194=0,0,输入条件!$D$11*(40/50)^3/0.765)</f>
        <v>36.8104575163399</v>
      </c>
      <c r="L194" s="19">
        <f>IF(原始巡检表!Y194=0,0,输入条件!$D$11*(40/50)^3/0.765)</f>
        <v>36.8104575163399</v>
      </c>
      <c r="M194" s="22">
        <f>IF(原始巡检表!I194=0,0,输入条件!$D$13*(40/50)^3/0.765)</f>
        <v>50.1960784313726</v>
      </c>
      <c r="N194" s="22">
        <f>IF(原始巡检表!Q194=0,0,输入条件!$D$13*(40/50)^3/0.765)</f>
        <v>50.1960784313726</v>
      </c>
      <c r="O194" s="23">
        <f>IF(原始巡检表!Y194=0,0,输入条件!$D$13*(40/50)^3/0.765)</f>
        <v>50.1960784313726</v>
      </c>
      <c r="P194" s="24">
        <f>IF(原始巡检表!I194=0,0,输入条件!$D$15*(35/50)^3/0.9)</f>
        <v>8.38444444444444</v>
      </c>
      <c r="Q194" s="24">
        <f>IF(原始巡检表!Q194=0,0,输入条件!$D$15*(35/50)^3/0.9)</f>
        <v>8.38444444444444</v>
      </c>
      <c r="R194" s="24">
        <f>IF(原始巡检表!Y194=0,0,输入条件!$D$15*(35/50)^3/0.9)</f>
        <v>8.38444444444444</v>
      </c>
      <c r="U194">
        <v>19</v>
      </c>
      <c r="V194" s="61">
        <f>IF(原始巡检表!AH194=0,0,输入条件!$C$22*原始巡检表!AH194+输入条件!$C$23*原始巡检表!AD194+输入条件!$C$24*原始巡检表!AG194+输入条件!$C$25)/100*输入条件!$E$9*3.517*(1-2%*输入条件!$C$6)</f>
        <v>728.246033062307</v>
      </c>
      <c r="W194" s="61">
        <f>IF(原始巡检表!AP194=0,0,输入条件!$C$22*原始巡检表!AP194+输入条件!$C$23*原始巡检表!AL194+输入条件!$C$24*原始巡检表!AO194+输入条件!$C$25)/100*输入条件!$E$9*3.517*(1-2%*输入条件!$C$6)</f>
        <v>675.365125921449</v>
      </c>
      <c r="X194" s="61"/>
      <c r="Y194" s="13">
        <f>输入条件!$D$9*原始巡检表!AH194</f>
        <v>184.6425</v>
      </c>
      <c r="Z194" s="13">
        <f>输入条件!$D$9*原始巡检表!AP194</f>
        <v>169.8711</v>
      </c>
      <c r="AA194" s="12"/>
      <c r="AB194" s="18">
        <f>IF(原始巡检表!AH194=0,0,输入条件!$D$11*(40/50)^3/0.765)</f>
        <v>36.8104575163399</v>
      </c>
      <c r="AC194" s="18">
        <f>IF(原始巡检表!AP194=0,0,输入条件!$D$11*(40/50)^3/0.765)</f>
        <v>36.8104575163399</v>
      </c>
      <c r="AD194" s="17"/>
      <c r="AE194" s="22">
        <f>IF(原始巡检表!AH194=0,0,输入条件!$D$13*(40/50)^3/0.765)</f>
        <v>50.1960784313726</v>
      </c>
      <c r="AF194" s="22">
        <f>IF(原始巡检表!AP194=0,0,输入条件!$D$13*(40/50)^3/0.765)</f>
        <v>50.1960784313726</v>
      </c>
      <c r="AH194" s="24">
        <f>IF(原始巡检表!AH194=0,0,输入条件!$D$15*(35/50)^3/0.9)</f>
        <v>8.38444444444444</v>
      </c>
      <c r="AI194" s="24">
        <f>IF(原始巡检表!AP194=0,0,输入条件!$D$15*(35/50)^3/0.9)</f>
        <v>8.38444444444444</v>
      </c>
      <c r="AJ194" s="24"/>
    </row>
    <row r="195" ht="17.25" spans="3:36">
      <c r="C195">
        <v>20</v>
      </c>
      <c r="D195" s="62">
        <f>IF(原始巡检表!I195=0,0,输入条件!$C$22*原始巡检表!I195+输入条件!$C$23*原始巡检表!E195+输入条件!$C$24*原始巡检表!H195+输入条件!$C$25)/100*输入条件!$E$9*3.517*(1-2%*输入条件!$C$6)</f>
        <v>728.246033062307</v>
      </c>
      <c r="E195" s="62">
        <f>IF(原始巡检表!Q195=0,0,输入条件!$C$22*原始巡检表!Q195+输入条件!$C$23*原始巡检表!M195+输入条件!$C$24*原始巡检表!P195+输入条件!$C$25)/100*输入条件!$E$9*3.517*(1-2%*输入条件!$C$6)</f>
        <v>675.365125921449</v>
      </c>
      <c r="F195" s="61">
        <f>IF(原始巡检表!Y195=0,0,输入条件!$C$22*原始巡检表!Y195+输入条件!$C$23*原始巡检表!U195+输入条件!$C$24*原始巡检表!X195+输入条件!$C$25)/100*输入条件!$E$9*3.517*(1-2%*输入条件!$C$6)</f>
        <v>1001.60946350786</v>
      </c>
      <c r="G195" s="13">
        <f>输入条件!$D$9*原始巡检表!I195</f>
        <v>184.6425</v>
      </c>
      <c r="H195" s="13">
        <f>输入条件!$D$9*原始巡检表!Q195</f>
        <v>169.8711</v>
      </c>
      <c r="I195" s="13">
        <f>输入条件!$D$9*原始巡检表!Y195</f>
        <v>238.8043</v>
      </c>
      <c r="J195" s="18">
        <f>IF(原始巡检表!I195=0,0,输入条件!$D$11*(40/50)^3/0.765)</f>
        <v>36.8104575163399</v>
      </c>
      <c r="K195" s="18">
        <f>IF(原始巡检表!Q195=0,0,输入条件!$D$11*(40/50)^3/0.765)</f>
        <v>36.8104575163399</v>
      </c>
      <c r="L195" s="19">
        <f>IF(原始巡检表!Y195=0,0,输入条件!$D$11*(40/50)^3/0.765)</f>
        <v>36.8104575163399</v>
      </c>
      <c r="M195" s="22">
        <f>IF(原始巡检表!I195=0,0,输入条件!$D$13*(40/50)^3/0.765)</f>
        <v>50.1960784313726</v>
      </c>
      <c r="N195" s="22">
        <f>IF(原始巡检表!Q195=0,0,输入条件!$D$13*(40/50)^3/0.765)</f>
        <v>50.1960784313726</v>
      </c>
      <c r="O195" s="23">
        <f>IF(原始巡检表!Y195=0,0,输入条件!$D$13*(40/50)^3/0.765)</f>
        <v>50.1960784313726</v>
      </c>
      <c r="P195" s="24">
        <f>IF(原始巡检表!I195=0,0,输入条件!$D$15*(35/50)^3/0.9)</f>
        <v>8.38444444444444</v>
      </c>
      <c r="Q195" s="24">
        <f>IF(原始巡检表!Q195=0,0,输入条件!$D$15*(35/50)^3/0.9)</f>
        <v>8.38444444444444</v>
      </c>
      <c r="R195" s="24">
        <f>IF(原始巡检表!Y195=0,0,输入条件!$D$15*(35/50)^3/0.9)</f>
        <v>8.38444444444444</v>
      </c>
      <c r="U195">
        <v>20</v>
      </c>
      <c r="V195" s="61">
        <f>IF(原始巡检表!AH195=0,0,输入条件!$C$22*原始巡检表!AH195+输入条件!$C$23*原始巡检表!AD195+输入条件!$C$24*原始巡检表!AG195+输入条件!$C$25)/100*输入条件!$E$9*3.517*(1-2%*输入条件!$C$6)</f>
        <v>728.246033062307</v>
      </c>
      <c r="W195" s="61">
        <f>IF(原始巡检表!AP195=0,0,输入条件!$C$22*原始巡检表!AP195+输入条件!$C$23*原始巡检表!AL195+输入条件!$C$24*原始巡检表!AO195+输入条件!$C$25)/100*输入条件!$E$9*3.517*(1-2%*输入条件!$C$6)</f>
        <v>675.365125921449</v>
      </c>
      <c r="X195" s="61"/>
      <c r="Y195" s="13">
        <f>输入条件!$D$9*原始巡检表!AH195</f>
        <v>184.6425</v>
      </c>
      <c r="Z195" s="13">
        <f>输入条件!$D$9*原始巡检表!AP195</f>
        <v>169.8711</v>
      </c>
      <c r="AA195" s="12"/>
      <c r="AB195" s="18">
        <f>IF(原始巡检表!AH195=0,0,输入条件!$D$11*(40/50)^3/0.765)</f>
        <v>36.8104575163399</v>
      </c>
      <c r="AC195" s="18">
        <f>IF(原始巡检表!AP195=0,0,输入条件!$D$11*(40/50)^3/0.765)</f>
        <v>36.8104575163399</v>
      </c>
      <c r="AD195" s="17"/>
      <c r="AE195" s="22">
        <f>IF(原始巡检表!AH195=0,0,输入条件!$D$13*(40/50)^3/0.765)</f>
        <v>50.1960784313726</v>
      </c>
      <c r="AF195" s="22">
        <f>IF(原始巡检表!AP195=0,0,输入条件!$D$13*(40/50)^3/0.765)</f>
        <v>50.1960784313726</v>
      </c>
      <c r="AH195" s="24">
        <f>IF(原始巡检表!AH195=0,0,输入条件!$D$15*(35/50)^3/0.9)</f>
        <v>8.38444444444444</v>
      </c>
      <c r="AI195" s="24">
        <f>IF(原始巡检表!AP195=0,0,输入条件!$D$15*(35/50)^3/0.9)</f>
        <v>8.38444444444444</v>
      </c>
      <c r="AJ195" s="24"/>
    </row>
    <row r="196" ht="17.25" spans="3:36">
      <c r="C196">
        <v>21</v>
      </c>
      <c r="D196" s="62">
        <f>IF(原始巡检表!I196=0,0,输入条件!$C$22*原始巡检表!I196+输入条件!$C$23*原始巡检表!E196+输入条件!$C$24*原始巡检表!H196+输入条件!$C$25)/100*输入条件!$E$9*3.517*(1-2%*输入条件!$C$6)</f>
        <v>728.246033062307</v>
      </c>
      <c r="E196" s="62">
        <f>IF(原始巡检表!Q196=0,0,输入条件!$C$22*原始巡检表!Q196+输入条件!$C$23*原始巡检表!M196+输入条件!$C$24*原始巡检表!P196+输入条件!$C$25)/100*输入条件!$E$9*3.517*(1-2%*输入条件!$C$6)</f>
        <v>675.365125921449</v>
      </c>
      <c r="F196" s="61">
        <f>IF(原始巡检表!Y196=0,0,输入条件!$C$22*原始巡检表!Y196+输入条件!$C$23*原始巡检表!U196+输入条件!$C$24*原始巡检表!X196+输入条件!$C$25)/100*输入条件!$E$9*3.517*(1-2%*输入条件!$C$6)</f>
        <v>1001.60946350786</v>
      </c>
      <c r="G196" s="13">
        <f>输入条件!$D$9*原始巡检表!I196</f>
        <v>184.6425</v>
      </c>
      <c r="H196" s="13">
        <f>输入条件!$D$9*原始巡检表!Q196</f>
        <v>169.8711</v>
      </c>
      <c r="I196" s="13">
        <f>输入条件!$D$9*原始巡检表!Y196</f>
        <v>238.8043</v>
      </c>
      <c r="J196" s="18">
        <f>IF(原始巡检表!I196=0,0,输入条件!$D$11*(40/50)^3/0.765)</f>
        <v>36.8104575163399</v>
      </c>
      <c r="K196" s="18">
        <f>IF(原始巡检表!Q196=0,0,输入条件!$D$11*(40/50)^3/0.765)</f>
        <v>36.8104575163399</v>
      </c>
      <c r="L196" s="19">
        <f>IF(原始巡检表!Y196=0,0,输入条件!$D$11*(40/50)^3/0.765)</f>
        <v>36.8104575163399</v>
      </c>
      <c r="M196" s="22">
        <f>IF(原始巡检表!I196=0,0,输入条件!$D$13*(40/50)^3/0.765)</f>
        <v>50.1960784313726</v>
      </c>
      <c r="N196" s="22">
        <f>IF(原始巡检表!Q196=0,0,输入条件!$D$13*(40/50)^3/0.765)</f>
        <v>50.1960784313726</v>
      </c>
      <c r="O196" s="23">
        <f>IF(原始巡检表!Y196=0,0,输入条件!$D$13*(40/50)^3/0.765)</f>
        <v>50.1960784313726</v>
      </c>
      <c r="P196" s="24">
        <f>IF(原始巡检表!I196=0,0,输入条件!$D$15*(35/50)^3/0.9)</f>
        <v>8.38444444444444</v>
      </c>
      <c r="Q196" s="24">
        <f>IF(原始巡检表!Q196=0,0,输入条件!$D$15*(35/50)^3/0.9)</f>
        <v>8.38444444444444</v>
      </c>
      <c r="R196" s="24">
        <f>IF(原始巡检表!Y196=0,0,输入条件!$D$15*(35/50)^3/0.9)</f>
        <v>8.38444444444444</v>
      </c>
      <c r="U196">
        <v>21</v>
      </c>
      <c r="V196" s="61">
        <f>IF(原始巡检表!AH196=0,0,输入条件!$C$22*原始巡检表!AH196+输入条件!$C$23*原始巡检表!AD196+输入条件!$C$24*原始巡检表!AG196+输入条件!$C$25)/100*输入条件!$E$9*3.517*(1-2%*输入条件!$C$6)</f>
        <v>728.246033062307</v>
      </c>
      <c r="W196" s="61">
        <f>IF(原始巡检表!AP196=0,0,输入条件!$C$22*原始巡检表!AP196+输入条件!$C$23*原始巡检表!AL196+输入条件!$C$24*原始巡检表!AO196+输入条件!$C$25)/100*输入条件!$E$9*3.517*(1-2%*输入条件!$C$6)</f>
        <v>675.365125921449</v>
      </c>
      <c r="X196" s="61"/>
      <c r="Y196" s="13">
        <f>输入条件!$D$9*原始巡检表!AH196</f>
        <v>184.6425</v>
      </c>
      <c r="Z196" s="13">
        <f>输入条件!$D$9*原始巡检表!AP196</f>
        <v>169.8711</v>
      </c>
      <c r="AA196" s="12"/>
      <c r="AB196" s="18">
        <f>IF(原始巡检表!AH196=0,0,输入条件!$D$11*(40/50)^3/0.765)</f>
        <v>36.8104575163399</v>
      </c>
      <c r="AC196" s="18">
        <f>IF(原始巡检表!AP196=0,0,输入条件!$D$11*(40/50)^3/0.765)</f>
        <v>36.8104575163399</v>
      </c>
      <c r="AD196" s="17"/>
      <c r="AE196" s="22">
        <f>IF(原始巡检表!AH196=0,0,输入条件!$D$13*(40/50)^3/0.765)</f>
        <v>50.1960784313726</v>
      </c>
      <c r="AF196" s="22">
        <f>IF(原始巡检表!AP196=0,0,输入条件!$D$13*(40/50)^3/0.765)</f>
        <v>50.1960784313726</v>
      </c>
      <c r="AH196" s="24">
        <f>IF(原始巡检表!AH196=0,0,输入条件!$D$15*(35/50)^3/0.9)</f>
        <v>8.38444444444444</v>
      </c>
      <c r="AI196" s="24">
        <f>IF(原始巡检表!AP196=0,0,输入条件!$D$15*(35/50)^3/0.9)</f>
        <v>8.38444444444444</v>
      </c>
      <c r="AJ196" s="24"/>
    </row>
    <row r="197" ht="17.25" spans="3:36">
      <c r="C197">
        <v>22</v>
      </c>
      <c r="D197" s="62">
        <f>IF(原始巡检表!I197=0,0,输入条件!$C$22*原始巡检表!I197+输入条件!$C$23*原始巡检表!E197+输入条件!$C$24*原始巡检表!H197+输入条件!$C$25)/100*输入条件!$E$9*3.517*(1-2%*输入条件!$C$6)</f>
        <v>728.246033062307</v>
      </c>
      <c r="E197" s="62">
        <f>IF(原始巡检表!Q197=0,0,输入条件!$C$22*原始巡检表!Q197+输入条件!$C$23*原始巡检表!M197+输入条件!$C$24*原始巡检表!P197+输入条件!$C$25)/100*输入条件!$E$9*3.517*(1-2%*输入条件!$C$6)</f>
        <v>675.365125921449</v>
      </c>
      <c r="F197" s="61">
        <f>IF(原始巡检表!Y197=0,0,输入条件!$C$22*原始巡检表!Y197+输入条件!$C$23*原始巡检表!U197+输入条件!$C$24*原始巡检表!X197+输入条件!$C$25)/100*输入条件!$E$9*3.517*(1-2%*输入条件!$C$6)</f>
        <v>1001.60946350786</v>
      </c>
      <c r="G197" s="13">
        <f>输入条件!$D$9*原始巡检表!I197</f>
        <v>184.6425</v>
      </c>
      <c r="H197" s="13">
        <f>输入条件!$D$9*原始巡检表!Q197</f>
        <v>169.8711</v>
      </c>
      <c r="I197" s="13">
        <f>输入条件!$D$9*原始巡检表!Y197</f>
        <v>238.8043</v>
      </c>
      <c r="J197" s="18">
        <f>IF(原始巡检表!I197=0,0,输入条件!$D$11*(40/50)^3/0.765)</f>
        <v>36.8104575163399</v>
      </c>
      <c r="K197" s="18">
        <f>IF(原始巡检表!Q197=0,0,输入条件!$D$11*(40/50)^3/0.765)</f>
        <v>36.8104575163399</v>
      </c>
      <c r="L197" s="19">
        <f>IF(原始巡检表!Y197=0,0,输入条件!$D$11*(40/50)^3/0.765)</f>
        <v>36.8104575163399</v>
      </c>
      <c r="M197" s="22">
        <f>IF(原始巡检表!I197=0,0,输入条件!$D$13*(40/50)^3/0.765)</f>
        <v>50.1960784313726</v>
      </c>
      <c r="N197" s="22">
        <f>IF(原始巡检表!Q197=0,0,输入条件!$D$13*(40/50)^3/0.765)</f>
        <v>50.1960784313726</v>
      </c>
      <c r="O197" s="23">
        <f>IF(原始巡检表!Y197=0,0,输入条件!$D$13*(40/50)^3/0.765)</f>
        <v>50.1960784313726</v>
      </c>
      <c r="P197" s="24">
        <f>IF(原始巡检表!I197=0,0,输入条件!$D$15*(35/50)^3/0.9)</f>
        <v>8.38444444444444</v>
      </c>
      <c r="Q197" s="24">
        <f>IF(原始巡检表!Q197=0,0,输入条件!$D$15*(35/50)^3/0.9)</f>
        <v>8.38444444444444</v>
      </c>
      <c r="R197" s="24">
        <f>IF(原始巡检表!Y197=0,0,输入条件!$D$15*(35/50)^3/0.9)</f>
        <v>8.38444444444444</v>
      </c>
      <c r="U197">
        <v>22</v>
      </c>
      <c r="V197" s="61">
        <f>IF(原始巡检表!AH197=0,0,输入条件!$C$22*原始巡检表!AH197+输入条件!$C$23*原始巡检表!AD197+输入条件!$C$24*原始巡检表!AG197+输入条件!$C$25)/100*输入条件!$E$9*3.517*(1-2%*输入条件!$C$6)</f>
        <v>728.246033062307</v>
      </c>
      <c r="W197" s="61">
        <f>IF(原始巡检表!AP197=0,0,输入条件!$C$22*原始巡检表!AP197+输入条件!$C$23*原始巡检表!AL197+输入条件!$C$24*原始巡检表!AO197+输入条件!$C$25)/100*输入条件!$E$9*3.517*(1-2%*输入条件!$C$6)</f>
        <v>675.365125921449</v>
      </c>
      <c r="X197" s="61"/>
      <c r="Y197" s="13">
        <f>输入条件!$D$9*原始巡检表!AH197</f>
        <v>184.6425</v>
      </c>
      <c r="Z197" s="13">
        <f>输入条件!$D$9*原始巡检表!AP197</f>
        <v>169.8711</v>
      </c>
      <c r="AA197" s="12"/>
      <c r="AB197" s="18">
        <f>IF(原始巡检表!AH197=0,0,输入条件!$D$11*(40/50)^3/0.765)</f>
        <v>36.8104575163399</v>
      </c>
      <c r="AC197" s="18">
        <f>IF(原始巡检表!AP197=0,0,输入条件!$D$11*(40/50)^3/0.765)</f>
        <v>36.8104575163399</v>
      </c>
      <c r="AD197" s="17"/>
      <c r="AE197" s="22">
        <f>IF(原始巡检表!AH197=0,0,输入条件!$D$13*(40/50)^3/0.765)</f>
        <v>50.1960784313726</v>
      </c>
      <c r="AF197" s="22">
        <f>IF(原始巡检表!AP197=0,0,输入条件!$D$13*(40/50)^3/0.765)</f>
        <v>50.1960784313726</v>
      </c>
      <c r="AH197" s="24">
        <f>IF(原始巡检表!AH197=0,0,输入条件!$D$15*(35/50)^3/0.9)</f>
        <v>8.38444444444444</v>
      </c>
      <c r="AI197" s="24">
        <f>IF(原始巡检表!AP197=0,0,输入条件!$D$15*(35/50)^3/0.9)</f>
        <v>8.38444444444444</v>
      </c>
      <c r="AJ197" s="24"/>
    </row>
    <row r="198" ht="17.25" spans="3:36">
      <c r="C198">
        <v>23</v>
      </c>
      <c r="D198" s="62">
        <f>IF(原始巡检表!I198=0,0,输入条件!$C$22*原始巡检表!I198+输入条件!$C$23*原始巡检表!E198+输入条件!$C$24*原始巡检表!H198+输入条件!$C$25)/100*输入条件!$E$9*3.517*(1-2%*输入条件!$C$6)</f>
        <v>728.246033062307</v>
      </c>
      <c r="E198" s="62">
        <f>IF(原始巡检表!Q198=0,0,输入条件!$C$22*原始巡检表!Q198+输入条件!$C$23*原始巡检表!M198+输入条件!$C$24*原始巡检表!P198+输入条件!$C$25)/100*输入条件!$E$9*3.517*(1-2%*输入条件!$C$6)</f>
        <v>675.365125921449</v>
      </c>
      <c r="F198" s="61">
        <f>IF(原始巡检表!Y198=0,0,输入条件!$C$22*原始巡检表!Y198+输入条件!$C$23*原始巡检表!U198+输入条件!$C$24*原始巡检表!X198+输入条件!$C$25)/100*输入条件!$E$9*3.517*(1-2%*输入条件!$C$6)</f>
        <v>1001.60946350786</v>
      </c>
      <c r="G198" s="13">
        <f>输入条件!$D$9*原始巡检表!I198</f>
        <v>184.6425</v>
      </c>
      <c r="H198" s="13">
        <f>输入条件!$D$9*原始巡检表!Q198</f>
        <v>169.8711</v>
      </c>
      <c r="I198" s="13">
        <f>输入条件!$D$9*原始巡检表!Y198</f>
        <v>238.8043</v>
      </c>
      <c r="J198" s="18">
        <f>IF(原始巡检表!I198=0,0,输入条件!$D$11*(40/50)^3/0.765)</f>
        <v>36.8104575163399</v>
      </c>
      <c r="K198" s="18">
        <f>IF(原始巡检表!Q198=0,0,输入条件!$D$11*(40/50)^3/0.765)</f>
        <v>36.8104575163399</v>
      </c>
      <c r="L198" s="19">
        <f>IF(原始巡检表!Y198=0,0,输入条件!$D$11*(40/50)^3/0.765)</f>
        <v>36.8104575163399</v>
      </c>
      <c r="M198" s="22">
        <f>IF(原始巡检表!I198=0,0,输入条件!$D$13*(40/50)^3/0.765)</f>
        <v>50.1960784313726</v>
      </c>
      <c r="N198" s="22">
        <f>IF(原始巡检表!Q198=0,0,输入条件!$D$13*(40/50)^3/0.765)</f>
        <v>50.1960784313726</v>
      </c>
      <c r="O198" s="23">
        <f>IF(原始巡检表!Y198=0,0,输入条件!$D$13*(40/50)^3/0.765)</f>
        <v>50.1960784313726</v>
      </c>
      <c r="P198" s="24">
        <f>IF(原始巡检表!I198=0,0,输入条件!$D$15*(35/50)^3/0.9)</f>
        <v>8.38444444444444</v>
      </c>
      <c r="Q198" s="24">
        <f>IF(原始巡检表!Q198=0,0,输入条件!$D$15*(35/50)^3/0.9)</f>
        <v>8.38444444444444</v>
      </c>
      <c r="R198" s="24">
        <f>IF(原始巡检表!Y198=0,0,输入条件!$D$15*(35/50)^3/0.9)</f>
        <v>8.38444444444444</v>
      </c>
      <c r="U198">
        <v>23</v>
      </c>
      <c r="V198" s="61">
        <f>IF(原始巡检表!AH198=0,0,输入条件!$C$22*原始巡检表!AH198+输入条件!$C$23*原始巡检表!AD198+输入条件!$C$24*原始巡检表!AG198+输入条件!$C$25)/100*输入条件!$E$9*3.517*(1-2%*输入条件!$C$6)</f>
        <v>728.246033062307</v>
      </c>
      <c r="W198" s="61">
        <f>IF(原始巡检表!AP198=0,0,输入条件!$C$22*原始巡检表!AP198+输入条件!$C$23*原始巡检表!AL198+输入条件!$C$24*原始巡检表!AO198+输入条件!$C$25)/100*输入条件!$E$9*3.517*(1-2%*输入条件!$C$6)</f>
        <v>675.365125921449</v>
      </c>
      <c r="X198" s="61"/>
      <c r="Y198" s="13">
        <f>输入条件!$D$9*原始巡检表!AH198</f>
        <v>184.6425</v>
      </c>
      <c r="Z198" s="13">
        <f>输入条件!$D$9*原始巡检表!AP198</f>
        <v>169.8711</v>
      </c>
      <c r="AA198" s="12"/>
      <c r="AB198" s="18">
        <f>IF(原始巡检表!AH198=0,0,输入条件!$D$11*(40/50)^3/0.765)</f>
        <v>36.8104575163399</v>
      </c>
      <c r="AC198" s="18">
        <f>IF(原始巡检表!AP198=0,0,输入条件!$D$11*(40/50)^3/0.765)</f>
        <v>36.8104575163399</v>
      </c>
      <c r="AD198" s="17"/>
      <c r="AE198" s="22">
        <f>IF(原始巡检表!AH198=0,0,输入条件!$D$13*(40/50)^3/0.765)</f>
        <v>50.1960784313726</v>
      </c>
      <c r="AF198" s="22">
        <f>IF(原始巡检表!AP198=0,0,输入条件!$D$13*(40/50)^3/0.765)</f>
        <v>50.1960784313726</v>
      </c>
      <c r="AH198" s="24">
        <f>IF(原始巡检表!AH198=0,0,输入条件!$D$15*(35/50)^3/0.9)</f>
        <v>8.38444444444444</v>
      </c>
      <c r="AI198" s="24">
        <f>IF(原始巡检表!AP198=0,0,输入条件!$D$15*(35/50)^3/0.9)</f>
        <v>8.38444444444444</v>
      </c>
      <c r="AJ198" s="24"/>
    </row>
    <row r="199" spans="4:30">
      <c r="D199" s="61"/>
      <c r="E199" s="61"/>
      <c r="F199" s="61"/>
      <c r="G199" s="12"/>
      <c r="H199" s="12"/>
      <c r="I199" s="12"/>
      <c r="J199" s="16"/>
      <c r="K199" s="16"/>
      <c r="L199" s="17"/>
      <c r="V199" s="61"/>
      <c r="W199" s="61"/>
      <c r="X199" s="61"/>
      <c r="Y199" s="12"/>
      <c r="Z199" s="12"/>
      <c r="AA199" s="12"/>
      <c r="AB199" s="16"/>
      <c r="AC199" s="16"/>
      <c r="AD199" s="17"/>
    </row>
    <row r="200" spans="2:30">
      <c r="B200" t="s">
        <v>80</v>
      </c>
      <c r="D200" s="61"/>
      <c r="E200" s="61"/>
      <c r="F200" s="61"/>
      <c r="G200" s="12"/>
      <c r="H200" s="12"/>
      <c r="I200" s="12"/>
      <c r="J200" s="16"/>
      <c r="K200" s="16"/>
      <c r="L200" s="17"/>
      <c r="T200" t="s">
        <v>80</v>
      </c>
      <c r="V200" s="61"/>
      <c r="W200" s="61"/>
      <c r="X200" s="61"/>
      <c r="Y200" s="12"/>
      <c r="Z200" s="12"/>
      <c r="AA200" s="12"/>
      <c r="AB200" s="16"/>
      <c r="AC200" s="16"/>
      <c r="AD200" s="17"/>
    </row>
    <row r="201" spans="4:30">
      <c r="D201" s="61"/>
      <c r="E201" s="61"/>
      <c r="F201" s="61"/>
      <c r="G201" s="12"/>
      <c r="H201" s="12"/>
      <c r="I201" s="12"/>
      <c r="J201" s="16"/>
      <c r="K201" s="16"/>
      <c r="L201" s="17"/>
      <c r="V201" s="61"/>
      <c r="W201" s="61"/>
      <c r="X201" s="61"/>
      <c r="Y201" s="12"/>
      <c r="Z201" s="12"/>
      <c r="AA201" s="12"/>
      <c r="AB201" s="16"/>
      <c r="AC201" s="16"/>
      <c r="AD201" s="17"/>
    </row>
    <row r="202" spans="4:30">
      <c r="D202" s="61" t="s">
        <v>85</v>
      </c>
      <c r="E202" s="61"/>
      <c r="F202" s="61"/>
      <c r="G202" s="12"/>
      <c r="H202" s="12"/>
      <c r="I202" s="12"/>
      <c r="J202" s="16"/>
      <c r="K202" s="16"/>
      <c r="L202" s="17"/>
      <c r="V202" s="61"/>
      <c r="W202" s="61"/>
      <c r="X202" s="61"/>
      <c r="Y202" s="12"/>
      <c r="Z202" s="12"/>
      <c r="AA202" s="12"/>
      <c r="AB202" s="16"/>
      <c r="AC202" s="16"/>
      <c r="AD202" s="17"/>
    </row>
    <row r="203" ht="17.25" spans="3:36">
      <c r="C203">
        <v>0</v>
      </c>
      <c r="D203" s="62">
        <f>IF(原始巡检表!I203=0,0,输入条件!$C$22*原始巡检表!I203+输入条件!$C$23*原始巡检表!E203+输入条件!$C$24*原始巡检表!H203+输入条件!$C$25)/100*输入条件!$E$9*3.517*(1-2%*输入条件!$C$6)</f>
        <v>0</v>
      </c>
      <c r="E203" s="62">
        <f>IF(原始巡检表!Q203=0,0,输入条件!$C$22*原始巡检表!Q203+输入条件!$C$23*原始巡检表!M203+输入条件!$C$24*原始巡检表!P203+输入条件!$C$25)/100*输入条件!$E$9*3.517*(1-2%*输入条件!$C$6)</f>
        <v>0</v>
      </c>
      <c r="F203" s="61">
        <f>IF(原始巡检表!Y203=0,0,输入条件!$C$22*原始巡检表!Y203+输入条件!$C$23*原始巡检表!U203+输入条件!$C$24*原始巡检表!X203+输入条件!$C$25)/100*输入条件!$E$9*3.517*(1-2%*输入条件!$C$6)</f>
        <v>0</v>
      </c>
      <c r="G203" s="13">
        <f>输入条件!$D$9*原始巡检表!I203</f>
        <v>0</v>
      </c>
      <c r="H203" s="13">
        <f>输入条件!$D$9*原始巡检表!Q203</f>
        <v>0</v>
      </c>
      <c r="I203" s="13">
        <f>输入条件!$D$9*原始巡检表!Y203</f>
        <v>0</v>
      </c>
      <c r="J203" s="18">
        <f>IF(原始巡检表!I203=0,0,输入条件!$D$11*(40/50)^3/0.765)</f>
        <v>0</v>
      </c>
      <c r="K203" s="18">
        <f>IF(原始巡检表!Q203=0,0,输入条件!$D$11*(40/50)^3/0.765)</f>
        <v>0</v>
      </c>
      <c r="L203" s="19">
        <f>IF(原始巡检表!Y203=0,0,输入条件!$D$11*(40/50)^3/0.765)</f>
        <v>0</v>
      </c>
      <c r="M203" s="22">
        <f>IF(原始巡检表!I203=0,0,输入条件!$D$13*(40/50)^3/0.765)</f>
        <v>0</v>
      </c>
      <c r="N203" s="22">
        <f>IF(原始巡检表!Q203=0,0,输入条件!$D$13*(40/50)^3/0.765)</f>
        <v>0</v>
      </c>
      <c r="O203" s="23">
        <f>IF(原始巡检表!Y203=0,0,输入条件!$D$13*(40/50)^3/0.765)</f>
        <v>0</v>
      </c>
      <c r="P203" s="24">
        <f>IF(原始巡检表!I203=0,0,输入条件!$D$15*(35/50)^3/0.9)</f>
        <v>0</v>
      </c>
      <c r="Q203" s="24">
        <f>IF(原始巡检表!Q203=0,0,输入条件!$D$15*(35/50)^3/0.9)</f>
        <v>0</v>
      </c>
      <c r="R203" s="24">
        <f>IF(原始巡检表!Y203=0,0,输入条件!$D$15*(35/50)^3/0.9)</f>
        <v>0</v>
      </c>
      <c r="V203" s="61"/>
      <c r="W203" s="61"/>
      <c r="X203" s="61"/>
      <c r="Y203" s="12"/>
      <c r="Z203" s="12"/>
      <c r="AA203" s="12"/>
      <c r="AB203" s="16"/>
      <c r="AC203" s="16"/>
      <c r="AD203" s="17"/>
      <c r="AH203" s="24"/>
      <c r="AI203" s="24"/>
      <c r="AJ203" s="24"/>
    </row>
    <row r="204" ht="17.25" spans="3:36">
      <c r="C204">
        <v>1</v>
      </c>
      <c r="D204" s="62">
        <f>IF(原始巡检表!I204=0,0,输入条件!$C$22*原始巡检表!I204+输入条件!$C$23*原始巡检表!E204+输入条件!$C$24*原始巡检表!H204+输入条件!$C$25)/100*输入条件!$E$9*3.517*(1-2%*输入条件!$C$6)</f>
        <v>0</v>
      </c>
      <c r="E204" s="62">
        <f>IF(原始巡检表!Q204=0,0,输入条件!$C$22*原始巡检表!Q204+输入条件!$C$23*原始巡检表!M204+输入条件!$C$24*原始巡检表!P204+输入条件!$C$25)/100*输入条件!$E$9*3.517*(1-2%*输入条件!$C$6)</f>
        <v>0</v>
      </c>
      <c r="F204" s="61">
        <f>IF(原始巡检表!Y204=0,0,输入条件!$C$22*原始巡检表!Y204+输入条件!$C$23*原始巡检表!U204+输入条件!$C$24*原始巡检表!X204+输入条件!$C$25)/100*输入条件!$E$9*3.517*(1-2%*输入条件!$C$6)</f>
        <v>0</v>
      </c>
      <c r="G204" s="13">
        <f>输入条件!$D$9*原始巡检表!I204</f>
        <v>0</v>
      </c>
      <c r="H204" s="13">
        <f>输入条件!$D$9*原始巡检表!Q204</f>
        <v>0</v>
      </c>
      <c r="I204" s="13">
        <f>输入条件!$D$9*原始巡检表!Y204</f>
        <v>0</v>
      </c>
      <c r="J204" s="18">
        <f>IF(原始巡检表!I204=0,0,输入条件!$D$11*(40/50)^3/0.765)</f>
        <v>0</v>
      </c>
      <c r="K204" s="18">
        <f>IF(原始巡检表!Q204=0,0,输入条件!$D$11*(40/50)^3/0.765)</f>
        <v>0</v>
      </c>
      <c r="L204" s="19">
        <f>IF(原始巡检表!Y204=0,0,输入条件!$D$11*(40/50)^3/0.765)</f>
        <v>0</v>
      </c>
      <c r="M204" s="22">
        <f>IF(原始巡检表!I204=0,0,输入条件!$D$13*(40/50)^3/0.765)</f>
        <v>0</v>
      </c>
      <c r="N204" s="22">
        <f>IF(原始巡检表!Q204=0,0,输入条件!$D$13*(40/50)^3/0.765)</f>
        <v>0</v>
      </c>
      <c r="O204" s="23">
        <f>IF(原始巡检表!Y204=0,0,输入条件!$D$13*(40/50)^3/0.765)</f>
        <v>0</v>
      </c>
      <c r="P204" s="24">
        <f>IF(原始巡检表!I204=0,0,输入条件!$D$15*(35/50)^3/0.9)</f>
        <v>0</v>
      </c>
      <c r="Q204" s="24">
        <f>IF(原始巡检表!Q204=0,0,输入条件!$D$15*(35/50)^3/0.9)</f>
        <v>0</v>
      </c>
      <c r="R204" s="24">
        <f>IF(原始巡检表!Y204=0,0,输入条件!$D$15*(35/50)^3/0.9)</f>
        <v>0</v>
      </c>
      <c r="V204" s="61"/>
      <c r="W204" s="61"/>
      <c r="X204" s="61"/>
      <c r="Y204" s="12"/>
      <c r="Z204" s="12"/>
      <c r="AA204" s="12"/>
      <c r="AB204" s="16"/>
      <c r="AC204" s="16"/>
      <c r="AD204" s="17"/>
      <c r="AH204" s="24"/>
      <c r="AI204" s="24"/>
      <c r="AJ204" s="24"/>
    </row>
    <row r="205" ht="17.25" spans="3:36">
      <c r="C205">
        <v>2</v>
      </c>
      <c r="D205" s="62">
        <f>IF(原始巡检表!I205=0,0,输入条件!$C$22*原始巡检表!I205+输入条件!$C$23*原始巡检表!E205+输入条件!$C$24*原始巡检表!H205+输入条件!$C$25)/100*输入条件!$E$9*3.517*(1-2%*输入条件!$C$6)</f>
        <v>0</v>
      </c>
      <c r="E205" s="62">
        <f>IF(原始巡检表!Q205=0,0,输入条件!$C$22*原始巡检表!Q205+输入条件!$C$23*原始巡检表!M205+输入条件!$C$24*原始巡检表!P205+输入条件!$C$25)/100*输入条件!$E$9*3.517*(1-2%*输入条件!$C$6)</f>
        <v>0</v>
      </c>
      <c r="F205" s="61">
        <f>IF(原始巡检表!Y205=0,0,输入条件!$C$22*原始巡检表!Y205+输入条件!$C$23*原始巡检表!U205+输入条件!$C$24*原始巡检表!X205+输入条件!$C$25)/100*输入条件!$E$9*3.517*(1-2%*输入条件!$C$6)</f>
        <v>0</v>
      </c>
      <c r="G205" s="13">
        <f>输入条件!$D$9*原始巡检表!I205</f>
        <v>0</v>
      </c>
      <c r="H205" s="13">
        <f>输入条件!$D$9*原始巡检表!Q205</f>
        <v>0</v>
      </c>
      <c r="I205" s="13">
        <f>输入条件!$D$9*原始巡检表!Y205</f>
        <v>0</v>
      </c>
      <c r="J205" s="18">
        <f>IF(原始巡检表!I205=0,0,输入条件!$D$11*(40/50)^3/0.765)</f>
        <v>0</v>
      </c>
      <c r="K205" s="18">
        <f>IF(原始巡检表!Q205=0,0,输入条件!$D$11*(40/50)^3/0.765)</f>
        <v>0</v>
      </c>
      <c r="L205" s="19">
        <f>IF(原始巡检表!Y205=0,0,输入条件!$D$11*(40/50)^3/0.765)</f>
        <v>0</v>
      </c>
      <c r="M205" s="22">
        <f>IF(原始巡检表!I205=0,0,输入条件!$D$13*(40/50)^3/0.765)</f>
        <v>0</v>
      </c>
      <c r="N205" s="22">
        <f>IF(原始巡检表!Q205=0,0,输入条件!$D$13*(40/50)^3/0.765)</f>
        <v>0</v>
      </c>
      <c r="O205" s="23">
        <f>IF(原始巡检表!Y205=0,0,输入条件!$D$13*(40/50)^3/0.765)</f>
        <v>0</v>
      </c>
      <c r="P205" s="24">
        <f>IF(原始巡检表!I205=0,0,输入条件!$D$15*(35/50)^3/0.9)</f>
        <v>0</v>
      </c>
      <c r="Q205" s="24">
        <f>IF(原始巡检表!Q205=0,0,输入条件!$D$15*(35/50)^3/0.9)</f>
        <v>0</v>
      </c>
      <c r="R205" s="24">
        <f>IF(原始巡检表!Y205=0,0,输入条件!$D$15*(35/50)^3/0.9)</f>
        <v>0</v>
      </c>
      <c r="V205" s="61"/>
      <c r="W205" s="61"/>
      <c r="X205" s="61"/>
      <c r="Y205" s="12"/>
      <c r="Z205" s="12"/>
      <c r="AA205" s="12"/>
      <c r="AB205" s="16"/>
      <c r="AC205" s="16"/>
      <c r="AD205" s="17"/>
      <c r="AH205" s="24"/>
      <c r="AI205" s="24"/>
      <c r="AJ205" s="24"/>
    </row>
    <row r="206" ht="17.25" spans="3:36">
      <c r="C206">
        <v>3</v>
      </c>
      <c r="D206" s="62">
        <f>IF(原始巡检表!I206=0,0,输入条件!$C$22*原始巡检表!I206+输入条件!$C$23*原始巡检表!E206+输入条件!$C$24*原始巡检表!H206+输入条件!$C$25)/100*输入条件!$E$9*3.517*(1-2%*输入条件!$C$6)</f>
        <v>0</v>
      </c>
      <c r="E206" s="62">
        <f>IF(原始巡检表!Q206=0,0,输入条件!$C$22*原始巡检表!Q206+输入条件!$C$23*原始巡检表!M206+输入条件!$C$24*原始巡检表!P206+输入条件!$C$25)/100*输入条件!$E$9*3.517*(1-2%*输入条件!$C$6)</f>
        <v>0</v>
      </c>
      <c r="F206" s="61">
        <f>IF(原始巡检表!Y206=0,0,输入条件!$C$22*原始巡检表!Y206+输入条件!$C$23*原始巡检表!U206+输入条件!$C$24*原始巡检表!X206+输入条件!$C$25)/100*输入条件!$E$9*3.517*(1-2%*输入条件!$C$6)</f>
        <v>0</v>
      </c>
      <c r="G206" s="13">
        <f>输入条件!$D$9*原始巡检表!I206</f>
        <v>0</v>
      </c>
      <c r="H206" s="13">
        <f>输入条件!$D$9*原始巡检表!Q206</f>
        <v>0</v>
      </c>
      <c r="I206" s="13">
        <f>输入条件!$D$9*原始巡检表!Y206</f>
        <v>0</v>
      </c>
      <c r="J206" s="18">
        <f>IF(原始巡检表!I206=0,0,输入条件!$D$11*(40/50)^3/0.765)</f>
        <v>0</v>
      </c>
      <c r="K206" s="18">
        <f>IF(原始巡检表!Q206=0,0,输入条件!$D$11*(40/50)^3/0.765)</f>
        <v>0</v>
      </c>
      <c r="L206" s="19">
        <f>IF(原始巡检表!Y206=0,0,输入条件!$D$11*(40/50)^3/0.765)</f>
        <v>0</v>
      </c>
      <c r="M206" s="22">
        <f>IF(原始巡检表!I206=0,0,输入条件!$D$13*(40/50)^3/0.765)</f>
        <v>0</v>
      </c>
      <c r="N206" s="22">
        <f>IF(原始巡检表!Q206=0,0,输入条件!$D$13*(40/50)^3/0.765)</f>
        <v>0</v>
      </c>
      <c r="O206" s="23">
        <f>IF(原始巡检表!Y206=0,0,输入条件!$D$13*(40/50)^3/0.765)</f>
        <v>0</v>
      </c>
      <c r="P206" s="24">
        <f>IF(原始巡检表!I206=0,0,输入条件!$D$15*(35/50)^3/0.9)</f>
        <v>0</v>
      </c>
      <c r="Q206" s="24">
        <f>IF(原始巡检表!Q206=0,0,输入条件!$D$15*(35/50)^3/0.9)</f>
        <v>0</v>
      </c>
      <c r="R206" s="24">
        <f>IF(原始巡检表!Y206=0,0,输入条件!$D$15*(35/50)^3/0.9)</f>
        <v>0</v>
      </c>
      <c r="V206" s="61"/>
      <c r="W206" s="61"/>
      <c r="X206" s="61"/>
      <c r="Y206" s="12"/>
      <c r="Z206" s="12"/>
      <c r="AA206" s="12"/>
      <c r="AB206" s="16"/>
      <c r="AC206" s="16"/>
      <c r="AD206" s="17"/>
      <c r="AH206" s="24"/>
      <c r="AI206" s="24"/>
      <c r="AJ206" s="24"/>
    </row>
    <row r="207" ht="17.25" spans="3:36">
      <c r="C207">
        <v>4</v>
      </c>
      <c r="D207" s="62">
        <f>IF(原始巡检表!I207=0,0,输入条件!$C$22*原始巡检表!I207+输入条件!$C$23*原始巡检表!E207+输入条件!$C$24*原始巡检表!H207+输入条件!$C$25)/100*输入条件!$E$9*3.517*(1-2%*输入条件!$C$6)</f>
        <v>0</v>
      </c>
      <c r="E207" s="62">
        <f>IF(原始巡检表!Q207=0,0,输入条件!$C$22*原始巡检表!Q207+输入条件!$C$23*原始巡检表!M207+输入条件!$C$24*原始巡检表!P207+输入条件!$C$25)/100*输入条件!$E$9*3.517*(1-2%*输入条件!$C$6)</f>
        <v>0</v>
      </c>
      <c r="F207" s="61">
        <f>IF(原始巡检表!Y207=0,0,输入条件!$C$22*原始巡检表!Y207+输入条件!$C$23*原始巡检表!U207+输入条件!$C$24*原始巡检表!X207+输入条件!$C$25)/100*输入条件!$E$9*3.517*(1-2%*输入条件!$C$6)</f>
        <v>0</v>
      </c>
      <c r="G207" s="13">
        <f>输入条件!$D$9*原始巡检表!I207</f>
        <v>0</v>
      </c>
      <c r="H207" s="13">
        <f>输入条件!$D$9*原始巡检表!Q207</f>
        <v>0</v>
      </c>
      <c r="I207" s="13">
        <f>输入条件!$D$9*原始巡检表!Y207</f>
        <v>0</v>
      </c>
      <c r="J207" s="18">
        <f>IF(原始巡检表!I207=0,0,输入条件!$D$11*(40/50)^3/0.765)</f>
        <v>0</v>
      </c>
      <c r="K207" s="18">
        <f>IF(原始巡检表!Q207=0,0,输入条件!$D$11*(40/50)^3/0.765)</f>
        <v>0</v>
      </c>
      <c r="L207" s="19">
        <f>IF(原始巡检表!Y207=0,0,输入条件!$D$11*(40/50)^3/0.765)</f>
        <v>0</v>
      </c>
      <c r="M207" s="22">
        <f>IF(原始巡检表!I207=0,0,输入条件!$D$13*(40/50)^3/0.765)</f>
        <v>0</v>
      </c>
      <c r="N207" s="22">
        <f>IF(原始巡检表!Q207=0,0,输入条件!$D$13*(40/50)^3/0.765)</f>
        <v>0</v>
      </c>
      <c r="O207" s="23">
        <f>IF(原始巡检表!Y207=0,0,输入条件!$D$13*(40/50)^3/0.765)</f>
        <v>0</v>
      </c>
      <c r="P207" s="24">
        <f>IF(原始巡检表!I207=0,0,输入条件!$D$15*(35/50)^3/0.9)</f>
        <v>0</v>
      </c>
      <c r="Q207" s="24">
        <f>IF(原始巡检表!Q207=0,0,输入条件!$D$15*(35/50)^3/0.9)</f>
        <v>0</v>
      </c>
      <c r="R207" s="24">
        <f>IF(原始巡检表!Y207=0,0,输入条件!$D$15*(35/50)^3/0.9)</f>
        <v>0</v>
      </c>
      <c r="V207" s="61"/>
      <c r="W207" s="61"/>
      <c r="X207" s="61"/>
      <c r="Y207" s="12"/>
      <c r="Z207" s="12"/>
      <c r="AA207" s="12"/>
      <c r="AB207" s="16"/>
      <c r="AC207" s="16"/>
      <c r="AD207" s="17"/>
      <c r="AH207" s="24"/>
      <c r="AI207" s="24"/>
      <c r="AJ207" s="24"/>
    </row>
    <row r="208" ht="17.25" spans="3:36">
      <c r="C208">
        <v>5</v>
      </c>
      <c r="D208" s="62">
        <f>IF(原始巡检表!I208=0,0,输入条件!$C$22*原始巡检表!I208+输入条件!$C$23*原始巡检表!E208+输入条件!$C$24*原始巡检表!H208+输入条件!$C$25)/100*输入条件!$E$9*3.517*(1-2%*输入条件!$C$6)</f>
        <v>0</v>
      </c>
      <c r="E208" s="62">
        <f>IF(原始巡检表!Q208=0,0,输入条件!$C$22*原始巡检表!Q208+输入条件!$C$23*原始巡检表!M208+输入条件!$C$24*原始巡检表!P208+输入条件!$C$25)/100*输入条件!$E$9*3.517*(1-2%*输入条件!$C$6)</f>
        <v>0</v>
      </c>
      <c r="F208" s="61">
        <f>IF(原始巡检表!Y208=0,0,输入条件!$C$22*原始巡检表!Y208+输入条件!$C$23*原始巡检表!U208+输入条件!$C$24*原始巡检表!X208+输入条件!$C$25)/100*输入条件!$E$9*3.517*(1-2%*输入条件!$C$6)</f>
        <v>0</v>
      </c>
      <c r="G208" s="13">
        <f>输入条件!$D$9*原始巡检表!I208</f>
        <v>0</v>
      </c>
      <c r="H208" s="13">
        <f>输入条件!$D$9*原始巡检表!Q208</f>
        <v>0</v>
      </c>
      <c r="I208" s="13">
        <f>输入条件!$D$9*原始巡检表!Y208</f>
        <v>0</v>
      </c>
      <c r="J208" s="18">
        <f>IF(原始巡检表!I208=0,0,输入条件!$D$11*(40/50)^3/0.765)</f>
        <v>0</v>
      </c>
      <c r="K208" s="18">
        <f>IF(原始巡检表!Q208=0,0,输入条件!$D$11*(40/50)^3/0.765)</f>
        <v>0</v>
      </c>
      <c r="L208" s="19">
        <f>IF(原始巡检表!Y208=0,0,输入条件!$D$11*(40/50)^3/0.765)</f>
        <v>0</v>
      </c>
      <c r="M208" s="22">
        <f>IF(原始巡检表!I208=0,0,输入条件!$D$13*(40/50)^3/0.765)</f>
        <v>0</v>
      </c>
      <c r="N208" s="22">
        <f>IF(原始巡检表!Q208=0,0,输入条件!$D$13*(40/50)^3/0.765)</f>
        <v>0</v>
      </c>
      <c r="O208" s="23">
        <f>IF(原始巡检表!Y208=0,0,输入条件!$D$13*(40/50)^3/0.765)</f>
        <v>0</v>
      </c>
      <c r="P208" s="24">
        <f>IF(原始巡检表!I208=0,0,输入条件!$D$15*(35/50)^3/0.9)</f>
        <v>0</v>
      </c>
      <c r="Q208" s="24">
        <f>IF(原始巡检表!Q208=0,0,输入条件!$D$15*(35/50)^3/0.9)</f>
        <v>0</v>
      </c>
      <c r="R208" s="24">
        <f>IF(原始巡检表!Y208=0,0,输入条件!$D$15*(35/50)^3/0.9)</f>
        <v>0</v>
      </c>
      <c r="V208" s="61"/>
      <c r="W208" s="61"/>
      <c r="X208" s="61"/>
      <c r="Y208" s="12"/>
      <c r="Z208" s="12"/>
      <c r="AA208" s="12"/>
      <c r="AB208" s="16"/>
      <c r="AC208" s="16"/>
      <c r="AD208" s="17"/>
      <c r="AH208" s="24"/>
      <c r="AI208" s="24"/>
      <c r="AJ208" s="24"/>
    </row>
    <row r="209" ht="17.25" spans="3:36">
      <c r="C209">
        <v>6</v>
      </c>
      <c r="D209" s="62">
        <f>IF(原始巡检表!I209=0,0,输入条件!$C$22*原始巡检表!I209+输入条件!$C$23*原始巡检表!E209+输入条件!$C$24*原始巡检表!H209+输入条件!$C$25)/100*输入条件!$E$9*3.517*(1-2%*输入条件!$C$6)</f>
        <v>0</v>
      </c>
      <c r="E209" s="62">
        <f>IF(原始巡检表!Q209=0,0,输入条件!$C$22*原始巡检表!Q209+输入条件!$C$23*原始巡检表!M209+输入条件!$C$24*原始巡检表!P209+输入条件!$C$25)/100*输入条件!$E$9*3.517*(1-2%*输入条件!$C$6)</f>
        <v>0</v>
      </c>
      <c r="F209" s="61">
        <f>IF(原始巡检表!Y209=0,0,输入条件!$C$22*原始巡检表!Y209+输入条件!$C$23*原始巡检表!U209+输入条件!$C$24*原始巡检表!X209+输入条件!$C$25)/100*输入条件!$E$9*3.517*(1-2%*输入条件!$C$6)</f>
        <v>0</v>
      </c>
      <c r="G209" s="13">
        <f>输入条件!$D$9*原始巡检表!I209</f>
        <v>0</v>
      </c>
      <c r="H209" s="13">
        <f>输入条件!$D$9*原始巡检表!Q209</f>
        <v>0</v>
      </c>
      <c r="I209" s="13">
        <f>输入条件!$D$9*原始巡检表!Y209</f>
        <v>0</v>
      </c>
      <c r="J209" s="18">
        <f>IF(原始巡检表!I209=0,0,输入条件!$D$11*(40/50)^3/0.765)</f>
        <v>0</v>
      </c>
      <c r="K209" s="18">
        <f>IF(原始巡检表!Q209=0,0,输入条件!$D$11*(40/50)^3/0.765)</f>
        <v>0</v>
      </c>
      <c r="L209" s="19">
        <f>IF(原始巡检表!Y209=0,0,输入条件!$D$11*(40/50)^3/0.765)</f>
        <v>0</v>
      </c>
      <c r="M209" s="22">
        <f>IF(原始巡检表!I209=0,0,输入条件!$D$13*(40/50)^3/0.765)</f>
        <v>0</v>
      </c>
      <c r="N209" s="22">
        <f>IF(原始巡检表!Q209=0,0,输入条件!$D$13*(40/50)^3/0.765)</f>
        <v>0</v>
      </c>
      <c r="O209" s="23">
        <f>IF(原始巡检表!Y209=0,0,输入条件!$D$13*(40/50)^3/0.765)</f>
        <v>0</v>
      </c>
      <c r="P209" s="24">
        <f>IF(原始巡检表!I209=0,0,输入条件!$D$15*(35/50)^3/0.9)</f>
        <v>0</v>
      </c>
      <c r="Q209" s="24">
        <f>IF(原始巡检表!Q209=0,0,输入条件!$D$15*(35/50)^3/0.9)</f>
        <v>0</v>
      </c>
      <c r="R209" s="24">
        <f>IF(原始巡检表!Y209=0,0,输入条件!$D$15*(35/50)^3/0.9)</f>
        <v>0</v>
      </c>
      <c r="V209" s="61"/>
      <c r="W209" s="61"/>
      <c r="X209" s="61"/>
      <c r="Y209" s="12"/>
      <c r="Z209" s="12"/>
      <c r="AA209" s="12"/>
      <c r="AB209" s="16"/>
      <c r="AC209" s="16"/>
      <c r="AD209" s="17"/>
      <c r="AH209" s="24"/>
      <c r="AI209" s="24"/>
      <c r="AJ209" s="24"/>
    </row>
    <row r="210" ht="17.25" spans="3:36">
      <c r="C210">
        <v>7</v>
      </c>
      <c r="D210" s="62">
        <f>IF(原始巡检表!I210=0,0,输入条件!$C$22*原始巡检表!I210+输入条件!$C$23*原始巡检表!E210+输入条件!$C$24*原始巡检表!H210+输入条件!$C$25)/100*输入条件!$E$9*3.517*(1-2%*输入条件!$C$6)</f>
        <v>737.272073769578</v>
      </c>
      <c r="E210" s="62">
        <f>IF(原始巡检表!Q210=0,0,输入条件!$C$22*原始巡检表!Q210+输入条件!$C$23*原始巡检表!M210+输入条件!$C$24*原始巡检表!P210+输入条件!$C$25)/100*输入条件!$E$9*3.517*(1-2%*输入条件!$C$6)</f>
        <v>1011.94837947491</v>
      </c>
      <c r="F210" s="61">
        <f>IF(原始巡检表!Y210=0,0,输入条件!$C$22*原始巡检表!Y210+输入条件!$C$23*原始巡检表!U210+输入条件!$C$24*原始巡检表!X210+输入条件!$C$25)/100*输入条件!$E$9*3.517*(1-2%*输入条件!$C$6)</f>
        <v>722.647497537185</v>
      </c>
      <c r="G210" s="13">
        <f>输入条件!$D$9*原始巡检表!I210</f>
        <v>182.1806</v>
      </c>
      <c r="H210" s="13">
        <f>输入条件!$D$9*原始巡检表!Q210</f>
        <v>236.3424</v>
      </c>
      <c r="I210" s="13">
        <f>输入条件!$D$9*原始巡检表!Y210</f>
        <v>174.7949</v>
      </c>
      <c r="J210" s="18">
        <f>IF(原始巡检表!I210=0,0,输入条件!$D$11*(40/50)^3/0.765)</f>
        <v>36.8104575163399</v>
      </c>
      <c r="K210" s="18">
        <f>IF(原始巡检表!Q210=0,0,输入条件!$D$11*(40/50)^3/0.765)</f>
        <v>36.8104575163399</v>
      </c>
      <c r="L210" s="19">
        <f>IF(原始巡检表!Y210=0,0,输入条件!$D$11*(40/50)^3/0.765)</f>
        <v>36.8104575163399</v>
      </c>
      <c r="M210" s="22">
        <f>IF(原始巡检表!I210=0,0,输入条件!$D$13*(40/50)^3/0.765)</f>
        <v>50.1960784313726</v>
      </c>
      <c r="N210" s="22">
        <f>IF(原始巡检表!Q210=0,0,输入条件!$D$13*(40/50)^3/0.765)</f>
        <v>50.1960784313726</v>
      </c>
      <c r="O210" s="23">
        <f>IF(原始巡检表!Y210=0,0,输入条件!$D$13*(40/50)^3/0.765)</f>
        <v>50.1960784313726</v>
      </c>
      <c r="P210" s="24">
        <f>IF(原始巡检表!I210=0,0,输入条件!$D$15*(35/50)^3/0.9)</f>
        <v>8.38444444444444</v>
      </c>
      <c r="Q210" s="24">
        <f>IF(原始巡检表!Q210=0,0,输入条件!$D$15*(35/50)^3/0.9)</f>
        <v>8.38444444444444</v>
      </c>
      <c r="R210" s="24">
        <f>IF(原始巡检表!Y210=0,0,输入条件!$D$15*(35/50)^3/0.9)</f>
        <v>8.38444444444444</v>
      </c>
      <c r="V210" s="61"/>
      <c r="W210" s="61"/>
      <c r="X210" s="61"/>
      <c r="Y210" s="12"/>
      <c r="Z210" s="12"/>
      <c r="AA210" s="12"/>
      <c r="AB210" s="16"/>
      <c r="AC210" s="16"/>
      <c r="AD210" s="17"/>
      <c r="AH210" s="24"/>
      <c r="AI210" s="24"/>
      <c r="AJ210" s="24"/>
    </row>
    <row r="211" ht="17.25" spans="3:36">
      <c r="C211">
        <v>8</v>
      </c>
      <c r="D211" s="62">
        <f>IF(原始巡检表!I211=0,0,输入条件!$C$22*原始巡检表!I211+输入条件!$C$23*原始巡检表!E211+输入条件!$C$24*原始巡检表!H211+输入条件!$C$25)/100*输入条件!$E$9*3.517*(1-2%*输入条件!$C$6)</f>
        <v>737.272073769578</v>
      </c>
      <c r="E211" s="62">
        <f>IF(原始巡检表!Q211=0,0,输入条件!$C$22*原始巡检表!Q211+输入条件!$C$23*原始巡检表!M211+输入条件!$C$24*原始巡检表!P211+输入条件!$C$25)/100*输入条件!$E$9*3.517*(1-2%*输入条件!$C$6)</f>
        <v>1011.94837947491</v>
      </c>
      <c r="F211" s="61">
        <f>IF(原始巡检表!Y211=0,0,输入条件!$C$22*原始巡检表!Y211+输入条件!$C$23*原始巡检表!U211+输入条件!$C$24*原始巡检表!X211+输入条件!$C$25)/100*输入条件!$E$9*3.517*(1-2%*输入条件!$C$6)</f>
        <v>722.647497537185</v>
      </c>
      <c r="G211" s="13">
        <f>输入条件!$D$9*原始巡检表!I211</f>
        <v>182.1806</v>
      </c>
      <c r="H211" s="13">
        <f>输入条件!$D$9*原始巡检表!Q211</f>
        <v>236.3424</v>
      </c>
      <c r="I211" s="13">
        <f>输入条件!$D$9*原始巡检表!Y211</f>
        <v>174.7949</v>
      </c>
      <c r="J211" s="18">
        <f>IF(原始巡检表!I211=0,0,输入条件!$D$11*(40/50)^3/0.765)</f>
        <v>36.8104575163399</v>
      </c>
      <c r="K211" s="18">
        <f>IF(原始巡检表!Q211=0,0,输入条件!$D$11*(40/50)^3/0.765)</f>
        <v>36.8104575163399</v>
      </c>
      <c r="L211" s="19">
        <f>IF(原始巡检表!Y211=0,0,输入条件!$D$11*(40/50)^3/0.765)</f>
        <v>36.8104575163399</v>
      </c>
      <c r="M211" s="22">
        <f>IF(原始巡检表!I211=0,0,输入条件!$D$13*(40/50)^3/0.765)</f>
        <v>50.1960784313726</v>
      </c>
      <c r="N211" s="22">
        <f>IF(原始巡检表!Q211=0,0,输入条件!$D$13*(40/50)^3/0.765)</f>
        <v>50.1960784313726</v>
      </c>
      <c r="O211" s="23">
        <f>IF(原始巡检表!Y211=0,0,输入条件!$D$13*(40/50)^3/0.765)</f>
        <v>50.1960784313726</v>
      </c>
      <c r="P211" s="24">
        <f>IF(原始巡检表!I211=0,0,输入条件!$D$15*(35/50)^3/0.9)</f>
        <v>8.38444444444444</v>
      </c>
      <c r="Q211" s="24">
        <f>IF(原始巡检表!Q211=0,0,输入条件!$D$15*(35/50)^3/0.9)</f>
        <v>8.38444444444444</v>
      </c>
      <c r="R211" s="24">
        <f>IF(原始巡检表!Y211=0,0,输入条件!$D$15*(35/50)^3/0.9)</f>
        <v>8.38444444444444</v>
      </c>
      <c r="V211" s="61"/>
      <c r="W211" s="61"/>
      <c r="X211" s="61"/>
      <c r="Y211" s="12"/>
      <c r="Z211" s="12"/>
      <c r="AA211" s="12"/>
      <c r="AB211" s="16"/>
      <c r="AC211" s="16"/>
      <c r="AD211" s="17"/>
      <c r="AH211" s="24"/>
      <c r="AI211" s="24"/>
      <c r="AJ211" s="24"/>
    </row>
    <row r="212" ht="17.25" spans="3:36">
      <c r="C212">
        <v>9</v>
      </c>
      <c r="D212" s="62">
        <f>IF(原始巡检表!I212=0,0,输入条件!$C$22*原始巡检表!I212+输入条件!$C$23*原始巡检表!E212+输入条件!$C$24*原始巡检表!H212+输入条件!$C$25)/100*输入条件!$E$9*3.517*(1-2%*输入条件!$C$6)</f>
        <v>737.272073769578</v>
      </c>
      <c r="E212" s="62">
        <f>IF(原始巡检表!Q212=0,0,输入条件!$C$22*原始巡检表!Q212+输入条件!$C$23*原始巡检表!M212+输入条件!$C$24*原始巡检表!P212+输入条件!$C$25)/100*输入条件!$E$9*3.517*(1-2%*输入条件!$C$6)</f>
        <v>1011.94837947491</v>
      </c>
      <c r="F212" s="61">
        <f>IF(原始巡检表!Y212=0,0,输入条件!$C$22*原始巡检表!Y212+输入条件!$C$23*原始巡检表!U212+输入条件!$C$24*原始巡检表!X212+输入条件!$C$25)/100*输入条件!$E$9*3.517*(1-2%*输入条件!$C$6)</f>
        <v>722.647497537185</v>
      </c>
      <c r="G212" s="13">
        <f>输入条件!$D$9*原始巡检表!I212</f>
        <v>182.1806</v>
      </c>
      <c r="H212" s="13">
        <f>输入条件!$D$9*原始巡检表!Q212</f>
        <v>236.3424</v>
      </c>
      <c r="I212" s="13">
        <f>输入条件!$D$9*原始巡检表!Y212</f>
        <v>174.7949</v>
      </c>
      <c r="J212" s="18">
        <f>IF(原始巡检表!I212=0,0,输入条件!$D$11*(40/50)^3/0.765)</f>
        <v>36.8104575163399</v>
      </c>
      <c r="K212" s="18">
        <f>IF(原始巡检表!Q212=0,0,输入条件!$D$11*(40/50)^3/0.765)</f>
        <v>36.8104575163399</v>
      </c>
      <c r="L212" s="19">
        <f>IF(原始巡检表!Y212=0,0,输入条件!$D$11*(40/50)^3/0.765)</f>
        <v>36.8104575163399</v>
      </c>
      <c r="M212" s="22">
        <f>IF(原始巡检表!I212=0,0,输入条件!$D$13*(40/50)^3/0.765)</f>
        <v>50.1960784313726</v>
      </c>
      <c r="N212" s="22">
        <f>IF(原始巡检表!Q212=0,0,输入条件!$D$13*(40/50)^3/0.765)</f>
        <v>50.1960784313726</v>
      </c>
      <c r="O212" s="23">
        <f>IF(原始巡检表!Y212=0,0,输入条件!$D$13*(40/50)^3/0.765)</f>
        <v>50.1960784313726</v>
      </c>
      <c r="P212" s="24">
        <f>IF(原始巡检表!I212=0,0,输入条件!$D$15*(35/50)^3/0.9)</f>
        <v>8.38444444444444</v>
      </c>
      <c r="Q212" s="24">
        <f>IF(原始巡检表!Q212=0,0,输入条件!$D$15*(35/50)^3/0.9)</f>
        <v>8.38444444444444</v>
      </c>
      <c r="R212" s="24">
        <f>IF(原始巡检表!Y212=0,0,输入条件!$D$15*(35/50)^3/0.9)</f>
        <v>8.38444444444444</v>
      </c>
      <c r="V212" s="61"/>
      <c r="W212" s="61"/>
      <c r="X212" s="61"/>
      <c r="Y212" s="12"/>
      <c r="Z212" s="12"/>
      <c r="AA212" s="12"/>
      <c r="AB212" s="16"/>
      <c r="AC212" s="16"/>
      <c r="AD212" s="17"/>
      <c r="AH212" s="24"/>
      <c r="AI212" s="24"/>
      <c r="AJ212" s="24"/>
    </row>
    <row r="213" ht="17.25" spans="3:36">
      <c r="C213">
        <v>10</v>
      </c>
      <c r="D213" s="62">
        <f>IF(原始巡检表!I213=0,0,输入条件!$C$22*原始巡检表!I213+输入条件!$C$23*原始巡检表!E213+输入条件!$C$24*原始巡检表!H213+输入条件!$C$25)/100*输入条件!$E$9*3.517*(1-2%*输入条件!$C$6)</f>
        <v>737.272073769578</v>
      </c>
      <c r="E213" s="62">
        <f>IF(原始巡检表!Q213=0,0,输入条件!$C$22*原始巡检表!Q213+输入条件!$C$23*原始巡检表!M213+输入条件!$C$24*原始巡检表!P213+输入条件!$C$25)/100*输入条件!$E$9*3.517*(1-2%*输入条件!$C$6)</f>
        <v>1011.94837947491</v>
      </c>
      <c r="F213" s="61">
        <f>IF(原始巡检表!Y213=0,0,输入条件!$C$22*原始巡检表!Y213+输入条件!$C$23*原始巡检表!U213+输入条件!$C$24*原始巡检表!X213+输入条件!$C$25)/100*输入条件!$E$9*3.517*(1-2%*输入条件!$C$6)</f>
        <v>722.647497537185</v>
      </c>
      <c r="G213" s="13">
        <f>输入条件!$D$9*原始巡检表!I213</f>
        <v>182.1806</v>
      </c>
      <c r="H213" s="13">
        <f>输入条件!$D$9*原始巡检表!Q213</f>
        <v>236.3424</v>
      </c>
      <c r="I213" s="13">
        <f>输入条件!$D$9*原始巡检表!Y213</f>
        <v>174.7949</v>
      </c>
      <c r="J213" s="18">
        <f>IF(原始巡检表!I213=0,0,输入条件!$D$11*(40/50)^3/0.765)</f>
        <v>36.8104575163399</v>
      </c>
      <c r="K213" s="18">
        <f>IF(原始巡检表!Q213=0,0,输入条件!$D$11*(40/50)^3/0.765)</f>
        <v>36.8104575163399</v>
      </c>
      <c r="L213" s="19">
        <f>IF(原始巡检表!Y213=0,0,输入条件!$D$11*(40/50)^3/0.765)</f>
        <v>36.8104575163399</v>
      </c>
      <c r="M213" s="22">
        <f>IF(原始巡检表!I213=0,0,输入条件!$D$13*(40/50)^3/0.765)</f>
        <v>50.1960784313726</v>
      </c>
      <c r="N213" s="22">
        <f>IF(原始巡检表!Q213=0,0,输入条件!$D$13*(40/50)^3/0.765)</f>
        <v>50.1960784313726</v>
      </c>
      <c r="O213" s="23">
        <f>IF(原始巡检表!Y213=0,0,输入条件!$D$13*(40/50)^3/0.765)</f>
        <v>50.1960784313726</v>
      </c>
      <c r="P213" s="24">
        <f>IF(原始巡检表!I213=0,0,输入条件!$D$15*(35/50)^3/0.9)</f>
        <v>8.38444444444444</v>
      </c>
      <c r="Q213" s="24">
        <f>IF(原始巡检表!Q213=0,0,输入条件!$D$15*(35/50)^3/0.9)</f>
        <v>8.38444444444444</v>
      </c>
      <c r="R213" s="24">
        <f>IF(原始巡检表!Y213=0,0,输入条件!$D$15*(35/50)^3/0.9)</f>
        <v>8.38444444444444</v>
      </c>
      <c r="V213" s="61"/>
      <c r="W213" s="61"/>
      <c r="X213" s="61"/>
      <c r="Y213" s="12"/>
      <c r="Z213" s="12"/>
      <c r="AA213" s="12"/>
      <c r="AB213" s="16"/>
      <c r="AC213" s="16"/>
      <c r="AD213" s="17"/>
      <c r="AH213" s="24"/>
      <c r="AI213" s="24"/>
      <c r="AJ213" s="24"/>
    </row>
    <row r="214" ht="17.25" spans="3:36">
      <c r="C214">
        <v>11</v>
      </c>
      <c r="D214" s="62">
        <f>IF(原始巡检表!I214=0,0,输入条件!$C$22*原始巡检表!I214+输入条件!$C$23*原始巡检表!E214+输入条件!$C$24*原始巡检表!H214+输入条件!$C$25)/100*输入条件!$E$9*3.517*(1-2%*输入条件!$C$6)</f>
        <v>809.289976739055</v>
      </c>
      <c r="E214" s="62">
        <f>IF(原始巡检表!Q214=0,0,输入条件!$C$22*原始巡检表!Q214+输入条件!$C$23*原始巡检表!M214+输入条件!$C$24*原始巡检表!P214+输入条件!$C$25)/100*输入条件!$E$9*3.517*(1-2%*输入条件!$C$6)</f>
        <v>1011.94837947491</v>
      </c>
      <c r="F214" s="61">
        <f>IF(原始巡检表!Y214=0,0,输入条件!$C$22*原始巡检表!Y214+输入条件!$C$23*原始巡检表!U214+输入条件!$C$24*原始巡检表!X214+输入条件!$C$25)/100*输入条件!$E$9*3.517*(1-2%*输入条件!$C$6)</f>
        <v>1006.41353231412</v>
      </c>
      <c r="G214" s="13">
        <f>输入条件!$D$9*原始巡检表!I214</f>
        <v>199.4139</v>
      </c>
      <c r="H214" s="13">
        <f>输入条件!$D$9*原始巡检表!Q214</f>
        <v>236.3424</v>
      </c>
      <c r="I214" s="13">
        <f>输入条件!$D$9*原始巡检表!Y214</f>
        <v>236.3424</v>
      </c>
      <c r="J214" s="18">
        <f>IF(原始巡检表!I214=0,0,输入条件!$D$11*(40/50)^3/0.765)</f>
        <v>36.8104575163399</v>
      </c>
      <c r="K214" s="18">
        <f>IF(原始巡检表!Q214=0,0,输入条件!$D$11*(40/50)^3/0.765)</f>
        <v>36.8104575163399</v>
      </c>
      <c r="L214" s="19">
        <f>IF(原始巡检表!Y214=0,0,输入条件!$D$11*(40/50)^3/0.765)</f>
        <v>36.8104575163399</v>
      </c>
      <c r="M214" s="22">
        <f>IF(原始巡检表!I214=0,0,输入条件!$D$13*(40/50)^3/0.765)</f>
        <v>50.1960784313726</v>
      </c>
      <c r="N214" s="22">
        <f>IF(原始巡检表!Q214=0,0,输入条件!$D$13*(40/50)^3/0.765)</f>
        <v>50.1960784313726</v>
      </c>
      <c r="O214" s="23">
        <f>IF(原始巡检表!Y214=0,0,输入条件!$D$13*(40/50)^3/0.765)</f>
        <v>50.1960784313726</v>
      </c>
      <c r="P214" s="24">
        <f>IF(原始巡检表!I214=0,0,输入条件!$D$15*(35/50)^3/0.9)</f>
        <v>8.38444444444444</v>
      </c>
      <c r="Q214" s="24">
        <f>IF(原始巡检表!Q214=0,0,输入条件!$D$15*(35/50)^3/0.9)</f>
        <v>8.38444444444444</v>
      </c>
      <c r="R214" s="24">
        <f>IF(原始巡检表!Y214=0,0,输入条件!$D$15*(35/50)^3/0.9)</f>
        <v>8.38444444444444</v>
      </c>
      <c r="V214" s="61"/>
      <c r="W214" s="61"/>
      <c r="X214" s="61"/>
      <c r="Y214" s="12"/>
      <c r="Z214" s="12"/>
      <c r="AA214" s="12"/>
      <c r="AB214" s="16"/>
      <c r="AC214" s="16"/>
      <c r="AD214" s="17"/>
      <c r="AH214" s="24"/>
      <c r="AI214" s="24"/>
      <c r="AJ214" s="24"/>
    </row>
    <row r="215" ht="17.25" spans="3:36">
      <c r="C215">
        <v>12</v>
      </c>
      <c r="D215" s="62">
        <f>IF(原始巡检表!I215=0,0,输入条件!$C$22*原始巡检表!I215+输入条件!$C$23*原始巡检表!E215+输入条件!$C$24*原始巡检表!H215+输入条件!$C$25)/100*输入条件!$E$9*3.517*(1-2%*输入条件!$C$6)</f>
        <v>809.289976739055</v>
      </c>
      <c r="E215" s="62">
        <f>IF(原始巡检表!Q215=0,0,输入条件!$C$22*原始巡检表!Q215+输入条件!$C$23*原始巡检表!M215+输入条件!$C$24*原始巡检表!P215+输入条件!$C$25)/100*输入条件!$E$9*3.517*(1-2%*输入条件!$C$6)</f>
        <v>1011.94837947491</v>
      </c>
      <c r="F215" s="61">
        <f>IF(原始巡检表!Y215=0,0,输入条件!$C$22*原始巡检表!Y215+输入条件!$C$23*原始巡检表!U215+输入条件!$C$24*原始巡检表!X215+输入条件!$C$25)/100*输入条件!$E$9*3.517*(1-2%*输入条件!$C$6)</f>
        <v>1006.41353231412</v>
      </c>
      <c r="G215" s="13">
        <f>输入条件!$D$9*原始巡检表!I215</f>
        <v>199.4139</v>
      </c>
      <c r="H215" s="13">
        <f>输入条件!$D$9*原始巡检表!Q215</f>
        <v>236.3424</v>
      </c>
      <c r="I215" s="13">
        <f>输入条件!$D$9*原始巡检表!Y215</f>
        <v>236.3424</v>
      </c>
      <c r="J215" s="18">
        <f>IF(原始巡检表!I215=0,0,输入条件!$D$11*(40/50)^3/0.765)</f>
        <v>36.8104575163399</v>
      </c>
      <c r="K215" s="18">
        <f>IF(原始巡检表!Q215=0,0,输入条件!$D$11*(40/50)^3/0.765)</f>
        <v>36.8104575163399</v>
      </c>
      <c r="L215" s="19">
        <f>IF(原始巡检表!Y215=0,0,输入条件!$D$11*(40/50)^3/0.765)</f>
        <v>36.8104575163399</v>
      </c>
      <c r="M215" s="22">
        <f>IF(原始巡检表!I215=0,0,输入条件!$D$13*(40/50)^3/0.765)</f>
        <v>50.1960784313726</v>
      </c>
      <c r="N215" s="22">
        <f>IF(原始巡检表!Q215=0,0,输入条件!$D$13*(40/50)^3/0.765)</f>
        <v>50.1960784313726</v>
      </c>
      <c r="O215" s="23">
        <f>IF(原始巡检表!Y215=0,0,输入条件!$D$13*(40/50)^3/0.765)</f>
        <v>50.1960784313726</v>
      </c>
      <c r="P215" s="24">
        <f>IF(原始巡检表!I215=0,0,输入条件!$D$15*(35/50)^3/0.9)</f>
        <v>8.38444444444444</v>
      </c>
      <c r="Q215" s="24">
        <f>IF(原始巡检表!Q215=0,0,输入条件!$D$15*(35/50)^3/0.9)</f>
        <v>8.38444444444444</v>
      </c>
      <c r="R215" s="24">
        <f>IF(原始巡检表!Y215=0,0,输入条件!$D$15*(35/50)^3/0.9)</f>
        <v>8.38444444444444</v>
      </c>
      <c r="V215" s="61"/>
      <c r="W215" s="61"/>
      <c r="X215" s="61"/>
      <c r="Y215" s="12"/>
      <c r="Z215" s="12"/>
      <c r="AA215" s="12"/>
      <c r="AB215" s="16"/>
      <c r="AC215" s="16"/>
      <c r="AD215" s="17"/>
      <c r="AH215" s="24"/>
      <c r="AI215" s="24"/>
      <c r="AJ215" s="24"/>
    </row>
    <row r="216" ht="17.25" spans="3:36">
      <c r="C216">
        <v>13</v>
      </c>
      <c r="D216" s="62">
        <f>IF(原始巡检表!I216=0,0,输入条件!$C$22*原始巡检表!I216+输入条件!$C$23*原始巡检表!E216+输入条件!$C$24*原始巡检表!H216+输入条件!$C$25)/100*输入条件!$E$9*3.517*(1-2%*输入条件!$C$6)</f>
        <v>809.289976739055</v>
      </c>
      <c r="E216" s="62">
        <f>IF(原始巡检表!Q216=0,0,输入条件!$C$22*原始巡检表!Q216+输入条件!$C$23*原始巡检表!M216+输入条件!$C$24*原始巡检表!P216+输入条件!$C$25)/100*输入条件!$E$9*3.517*(1-2%*输入条件!$C$6)</f>
        <v>1011.94837947491</v>
      </c>
      <c r="F216" s="61">
        <f>IF(原始巡检表!Y216=0,0,输入条件!$C$22*原始巡检表!Y216+输入条件!$C$23*原始巡检表!U216+输入条件!$C$24*原始巡检表!X216+输入条件!$C$25)/100*输入条件!$E$9*3.517*(1-2%*输入条件!$C$6)</f>
        <v>1006.41353231412</v>
      </c>
      <c r="G216" s="13">
        <f>输入条件!$D$9*原始巡检表!I216</f>
        <v>199.4139</v>
      </c>
      <c r="H216" s="13">
        <f>输入条件!$D$9*原始巡检表!Q216</f>
        <v>236.3424</v>
      </c>
      <c r="I216" s="13">
        <f>输入条件!$D$9*原始巡检表!Y216</f>
        <v>236.3424</v>
      </c>
      <c r="J216" s="18">
        <f>IF(原始巡检表!I216=0,0,输入条件!$D$11*(40/50)^3/0.765)</f>
        <v>36.8104575163399</v>
      </c>
      <c r="K216" s="18">
        <f>IF(原始巡检表!Q216=0,0,输入条件!$D$11*(40/50)^3/0.765)</f>
        <v>36.8104575163399</v>
      </c>
      <c r="L216" s="19">
        <f>IF(原始巡检表!Y216=0,0,输入条件!$D$11*(40/50)^3/0.765)</f>
        <v>36.8104575163399</v>
      </c>
      <c r="M216" s="22">
        <f>IF(原始巡检表!I216=0,0,输入条件!$D$13*(40/50)^3/0.765)</f>
        <v>50.1960784313726</v>
      </c>
      <c r="N216" s="22">
        <f>IF(原始巡检表!Q216=0,0,输入条件!$D$13*(40/50)^3/0.765)</f>
        <v>50.1960784313726</v>
      </c>
      <c r="O216" s="23">
        <f>IF(原始巡检表!Y216=0,0,输入条件!$D$13*(40/50)^3/0.765)</f>
        <v>50.1960784313726</v>
      </c>
      <c r="P216" s="24">
        <f>IF(原始巡检表!I216=0,0,输入条件!$D$15*(35/50)^3/0.9)</f>
        <v>8.38444444444444</v>
      </c>
      <c r="Q216" s="24">
        <f>IF(原始巡检表!Q216=0,0,输入条件!$D$15*(35/50)^3/0.9)</f>
        <v>8.38444444444444</v>
      </c>
      <c r="R216" s="24">
        <f>IF(原始巡检表!Y216=0,0,输入条件!$D$15*(35/50)^3/0.9)</f>
        <v>8.38444444444444</v>
      </c>
      <c r="V216" s="61"/>
      <c r="W216" s="61"/>
      <c r="X216" s="61"/>
      <c r="Y216" s="12"/>
      <c r="Z216" s="12"/>
      <c r="AA216" s="12"/>
      <c r="AB216" s="16"/>
      <c r="AC216" s="16"/>
      <c r="AD216" s="17"/>
      <c r="AH216" s="24"/>
      <c r="AI216" s="24"/>
      <c r="AJ216" s="24"/>
    </row>
    <row r="217" ht="17.25" spans="3:36">
      <c r="C217">
        <v>14</v>
      </c>
      <c r="D217" s="62">
        <f>IF(原始巡检表!I217=0,0,输入条件!$C$22*原始巡检表!I217+输入条件!$C$23*原始巡检表!E217+输入条件!$C$24*原始巡检表!H217+输入条件!$C$25)/100*输入条件!$E$9*3.517*(1-2%*输入条件!$C$6)</f>
        <v>809.289976739055</v>
      </c>
      <c r="E217" s="62">
        <f>IF(原始巡检表!Q217=0,0,输入条件!$C$22*原始巡检表!Q217+输入条件!$C$23*原始巡检表!M217+输入条件!$C$24*原始巡检表!P217+输入条件!$C$25)/100*输入条件!$E$9*3.517*(1-2%*输入条件!$C$6)</f>
        <v>1011.94837947491</v>
      </c>
      <c r="F217" s="61">
        <f>IF(原始巡检表!Y217=0,0,输入条件!$C$22*原始巡检表!Y217+输入条件!$C$23*原始巡检表!U217+输入条件!$C$24*原始巡检表!X217+输入条件!$C$25)/100*输入条件!$E$9*3.517*(1-2%*输入条件!$C$6)</f>
        <v>1006.41353231412</v>
      </c>
      <c r="G217" s="13">
        <f>输入条件!$D$9*原始巡检表!I217</f>
        <v>199.4139</v>
      </c>
      <c r="H217" s="13">
        <f>输入条件!$D$9*原始巡检表!Q217</f>
        <v>236.3424</v>
      </c>
      <c r="I217" s="13">
        <f>输入条件!$D$9*原始巡检表!Y217</f>
        <v>236.3424</v>
      </c>
      <c r="J217" s="18">
        <f>IF(原始巡检表!I217=0,0,输入条件!$D$11*(40/50)^3/0.765)</f>
        <v>36.8104575163399</v>
      </c>
      <c r="K217" s="18">
        <f>IF(原始巡检表!Q217=0,0,输入条件!$D$11*(40/50)^3/0.765)</f>
        <v>36.8104575163399</v>
      </c>
      <c r="L217" s="19">
        <f>IF(原始巡检表!Y217=0,0,输入条件!$D$11*(40/50)^3/0.765)</f>
        <v>36.8104575163399</v>
      </c>
      <c r="M217" s="22">
        <f>IF(原始巡检表!I217=0,0,输入条件!$D$13*(40/50)^3/0.765)</f>
        <v>50.1960784313726</v>
      </c>
      <c r="N217" s="22">
        <f>IF(原始巡检表!Q217=0,0,输入条件!$D$13*(40/50)^3/0.765)</f>
        <v>50.1960784313726</v>
      </c>
      <c r="O217" s="23">
        <f>IF(原始巡检表!Y217=0,0,输入条件!$D$13*(40/50)^3/0.765)</f>
        <v>50.1960784313726</v>
      </c>
      <c r="P217" s="24">
        <f>IF(原始巡检表!I217=0,0,输入条件!$D$15*(35/50)^3/0.9)</f>
        <v>8.38444444444444</v>
      </c>
      <c r="Q217" s="24">
        <f>IF(原始巡检表!Q217=0,0,输入条件!$D$15*(35/50)^3/0.9)</f>
        <v>8.38444444444444</v>
      </c>
      <c r="R217" s="24">
        <f>IF(原始巡检表!Y217=0,0,输入条件!$D$15*(35/50)^3/0.9)</f>
        <v>8.38444444444444</v>
      </c>
      <c r="V217" s="61"/>
      <c r="W217" s="61"/>
      <c r="X217" s="61"/>
      <c r="Y217" s="12"/>
      <c r="Z217" s="12"/>
      <c r="AA217" s="12"/>
      <c r="AB217" s="16"/>
      <c r="AC217" s="16"/>
      <c r="AD217" s="17"/>
      <c r="AH217" s="24"/>
      <c r="AI217" s="24"/>
      <c r="AJ217" s="24"/>
    </row>
    <row r="218" ht="17.25" spans="3:36">
      <c r="C218">
        <v>15</v>
      </c>
      <c r="D218" s="62">
        <f>IF(原始巡检表!I218=0,0,输入条件!$C$22*原始巡检表!I218+输入条件!$C$23*原始巡检表!E218+输入条件!$C$24*原始巡检表!H218+输入条件!$C$25)/100*输入条件!$E$9*3.517*(1-2%*输入条件!$C$6)</f>
        <v>809.289976739055</v>
      </c>
      <c r="E218" s="62">
        <f>IF(原始巡检表!Q218=0,0,输入条件!$C$22*原始巡检表!Q218+输入条件!$C$23*原始巡检表!M218+输入条件!$C$24*原始巡检表!P218+输入条件!$C$25)/100*输入条件!$E$9*3.517*(1-2%*输入条件!$C$6)</f>
        <v>1011.94837947491</v>
      </c>
      <c r="F218" s="61">
        <f>IF(原始巡检表!Y218=0,0,输入条件!$C$22*原始巡检表!Y218+输入条件!$C$23*原始巡检表!U218+输入条件!$C$24*原始巡检表!X218+输入条件!$C$25)/100*输入条件!$E$9*3.517*(1-2%*输入条件!$C$6)</f>
        <v>1006.41353231412</v>
      </c>
      <c r="G218" s="13">
        <f>输入条件!$D$9*原始巡检表!I218</f>
        <v>199.4139</v>
      </c>
      <c r="H218" s="13">
        <f>输入条件!$D$9*原始巡检表!Q218</f>
        <v>236.3424</v>
      </c>
      <c r="I218" s="13">
        <f>输入条件!$D$9*原始巡检表!Y218</f>
        <v>236.3424</v>
      </c>
      <c r="J218" s="18">
        <f>IF(原始巡检表!I218=0,0,输入条件!$D$11*(40/50)^3/0.765)</f>
        <v>36.8104575163399</v>
      </c>
      <c r="K218" s="18">
        <f>IF(原始巡检表!Q218=0,0,输入条件!$D$11*(40/50)^3/0.765)</f>
        <v>36.8104575163399</v>
      </c>
      <c r="L218" s="19">
        <f>IF(原始巡检表!Y218=0,0,输入条件!$D$11*(40/50)^3/0.765)</f>
        <v>36.8104575163399</v>
      </c>
      <c r="M218" s="22">
        <f>IF(原始巡检表!I218=0,0,输入条件!$D$13*(40/50)^3/0.765)</f>
        <v>50.1960784313726</v>
      </c>
      <c r="N218" s="22">
        <f>IF(原始巡检表!Q218=0,0,输入条件!$D$13*(40/50)^3/0.765)</f>
        <v>50.1960784313726</v>
      </c>
      <c r="O218" s="23">
        <f>IF(原始巡检表!Y218=0,0,输入条件!$D$13*(40/50)^3/0.765)</f>
        <v>50.1960784313726</v>
      </c>
      <c r="P218" s="24">
        <f>IF(原始巡检表!I218=0,0,输入条件!$D$15*(35/50)^3/0.9)</f>
        <v>8.38444444444444</v>
      </c>
      <c r="Q218" s="24">
        <f>IF(原始巡检表!Q218=0,0,输入条件!$D$15*(35/50)^3/0.9)</f>
        <v>8.38444444444444</v>
      </c>
      <c r="R218" s="24">
        <f>IF(原始巡检表!Y218=0,0,输入条件!$D$15*(35/50)^3/0.9)</f>
        <v>8.38444444444444</v>
      </c>
      <c r="V218" s="61"/>
      <c r="W218" s="61"/>
      <c r="X218" s="61"/>
      <c r="Y218" s="12"/>
      <c r="Z218" s="12"/>
      <c r="AA218" s="12"/>
      <c r="AB218" s="16"/>
      <c r="AC218" s="16"/>
      <c r="AD218" s="17"/>
      <c r="AH218" s="24"/>
      <c r="AI218" s="24"/>
      <c r="AJ218" s="24"/>
    </row>
    <row r="219" ht="17.25" spans="3:36">
      <c r="C219">
        <v>16</v>
      </c>
      <c r="D219" s="62">
        <f>IF(原始巡检表!I219=0,0,输入条件!$C$22*原始巡检表!I219+输入条件!$C$23*原始巡检表!E219+输入条件!$C$24*原始巡检表!H219+输入条件!$C$25)/100*输入条件!$E$9*3.517*(1-2%*输入条件!$C$6)</f>
        <v>809.289976739055</v>
      </c>
      <c r="E219" s="62">
        <f>IF(原始巡检表!Q219=0,0,输入条件!$C$22*原始巡检表!Q219+输入条件!$C$23*原始巡检表!M219+输入条件!$C$24*原始巡检表!P219+输入条件!$C$25)/100*输入条件!$E$9*3.517*(1-2%*输入条件!$C$6)</f>
        <v>1011.94837947491</v>
      </c>
      <c r="F219" s="61">
        <f>IF(原始巡检表!Y219=0,0,输入条件!$C$22*原始巡检表!Y219+输入条件!$C$23*原始巡检表!U219+输入条件!$C$24*原始巡检表!X219+输入条件!$C$25)/100*输入条件!$E$9*3.517*(1-2%*输入条件!$C$6)</f>
        <v>1006.41353231412</v>
      </c>
      <c r="G219" s="13">
        <f>输入条件!$D$9*原始巡检表!I219</f>
        <v>199.4139</v>
      </c>
      <c r="H219" s="13">
        <f>输入条件!$D$9*原始巡检表!Q219</f>
        <v>236.3424</v>
      </c>
      <c r="I219" s="13">
        <f>输入条件!$D$9*原始巡检表!Y219</f>
        <v>236.3424</v>
      </c>
      <c r="J219" s="18">
        <f>IF(原始巡检表!I219=0,0,输入条件!$D$11*(40/50)^3/0.765)</f>
        <v>36.8104575163399</v>
      </c>
      <c r="K219" s="18">
        <f>IF(原始巡检表!Q219=0,0,输入条件!$D$11*(40/50)^3/0.765)</f>
        <v>36.8104575163399</v>
      </c>
      <c r="L219" s="19">
        <f>IF(原始巡检表!Y219=0,0,输入条件!$D$11*(40/50)^3/0.765)</f>
        <v>36.8104575163399</v>
      </c>
      <c r="M219" s="22">
        <f>IF(原始巡检表!I219=0,0,输入条件!$D$13*(40/50)^3/0.765)</f>
        <v>50.1960784313726</v>
      </c>
      <c r="N219" s="22">
        <f>IF(原始巡检表!Q219=0,0,输入条件!$D$13*(40/50)^3/0.765)</f>
        <v>50.1960784313726</v>
      </c>
      <c r="O219" s="23">
        <f>IF(原始巡检表!Y219=0,0,输入条件!$D$13*(40/50)^3/0.765)</f>
        <v>50.1960784313726</v>
      </c>
      <c r="P219" s="24">
        <f>IF(原始巡检表!I219=0,0,输入条件!$D$15*(35/50)^3/0.9)</f>
        <v>8.38444444444444</v>
      </c>
      <c r="Q219" s="24">
        <f>IF(原始巡检表!Q219=0,0,输入条件!$D$15*(35/50)^3/0.9)</f>
        <v>8.38444444444444</v>
      </c>
      <c r="R219" s="24">
        <f>IF(原始巡检表!Y219=0,0,输入条件!$D$15*(35/50)^3/0.9)</f>
        <v>8.38444444444444</v>
      </c>
      <c r="V219" s="61"/>
      <c r="W219" s="61"/>
      <c r="X219" s="61"/>
      <c r="Y219" s="12"/>
      <c r="Z219" s="12"/>
      <c r="AA219" s="12"/>
      <c r="AB219" s="16"/>
      <c r="AC219" s="16"/>
      <c r="AD219" s="17"/>
      <c r="AH219" s="24"/>
      <c r="AI219" s="24"/>
      <c r="AJ219" s="24"/>
    </row>
    <row r="220" ht="17.25" spans="3:36">
      <c r="C220">
        <v>17</v>
      </c>
      <c r="D220" s="62">
        <f>IF(原始巡检表!I220=0,0,输入条件!$C$22*原始巡检表!I220+输入条件!$C$23*原始巡检表!E220+输入条件!$C$24*原始巡检表!H220+输入条件!$C$25)/100*输入条件!$E$9*3.517*(1-2%*输入条件!$C$6)</f>
        <v>809.289976739055</v>
      </c>
      <c r="E220" s="62">
        <f>IF(原始巡检表!Q220=0,0,输入条件!$C$22*原始巡检表!Q220+输入条件!$C$23*原始巡检表!M220+输入条件!$C$24*原始巡检表!P220+输入条件!$C$25)/100*输入条件!$E$9*3.517*(1-2%*输入条件!$C$6)</f>
        <v>1011.94837947491</v>
      </c>
      <c r="F220" s="61">
        <f>IF(原始巡检表!Y220=0,0,输入条件!$C$22*原始巡检表!Y220+输入条件!$C$23*原始巡检表!U220+输入条件!$C$24*原始巡检表!X220+输入条件!$C$25)/100*输入条件!$E$9*3.517*(1-2%*输入条件!$C$6)</f>
        <v>1006.41353231412</v>
      </c>
      <c r="G220" s="13">
        <f>输入条件!$D$9*原始巡检表!I220</f>
        <v>199.4139</v>
      </c>
      <c r="H220" s="13">
        <f>输入条件!$D$9*原始巡检表!Q220</f>
        <v>236.3424</v>
      </c>
      <c r="I220" s="13">
        <f>输入条件!$D$9*原始巡检表!Y220</f>
        <v>236.3424</v>
      </c>
      <c r="J220" s="18">
        <f>IF(原始巡检表!I220=0,0,输入条件!$D$11*(40/50)^3/0.765)</f>
        <v>36.8104575163399</v>
      </c>
      <c r="K220" s="18">
        <f>IF(原始巡检表!Q220=0,0,输入条件!$D$11*(40/50)^3/0.765)</f>
        <v>36.8104575163399</v>
      </c>
      <c r="L220" s="19">
        <f>IF(原始巡检表!Y220=0,0,输入条件!$D$11*(40/50)^3/0.765)</f>
        <v>36.8104575163399</v>
      </c>
      <c r="M220" s="22">
        <f>IF(原始巡检表!I220=0,0,输入条件!$D$13*(40/50)^3/0.765)</f>
        <v>50.1960784313726</v>
      </c>
      <c r="N220" s="22">
        <f>IF(原始巡检表!Q220=0,0,输入条件!$D$13*(40/50)^3/0.765)</f>
        <v>50.1960784313726</v>
      </c>
      <c r="O220" s="23">
        <f>IF(原始巡检表!Y220=0,0,输入条件!$D$13*(40/50)^3/0.765)</f>
        <v>50.1960784313726</v>
      </c>
      <c r="P220" s="24">
        <f>IF(原始巡检表!I220=0,0,输入条件!$D$15*(35/50)^3/0.9)</f>
        <v>8.38444444444444</v>
      </c>
      <c r="Q220" s="24">
        <f>IF(原始巡检表!Q220=0,0,输入条件!$D$15*(35/50)^3/0.9)</f>
        <v>8.38444444444444</v>
      </c>
      <c r="R220" s="24">
        <f>IF(原始巡检表!Y220=0,0,输入条件!$D$15*(35/50)^3/0.9)</f>
        <v>8.38444444444444</v>
      </c>
      <c r="V220" s="61"/>
      <c r="W220" s="61"/>
      <c r="X220" s="61"/>
      <c r="Y220" s="12"/>
      <c r="Z220" s="12"/>
      <c r="AA220" s="12"/>
      <c r="AB220" s="16"/>
      <c r="AC220" s="16"/>
      <c r="AD220" s="17"/>
      <c r="AH220" s="24"/>
      <c r="AI220" s="24"/>
      <c r="AJ220" s="24"/>
    </row>
    <row r="221" ht="17.25" spans="3:36">
      <c r="C221">
        <v>18</v>
      </c>
      <c r="D221" s="62">
        <f>IF(原始巡检表!I221=0,0,输入条件!$C$22*原始巡检表!I221+输入条件!$C$23*原始巡检表!E221+输入条件!$C$24*原始巡检表!H221+输入条件!$C$25)/100*输入条件!$E$9*3.517*(1-2%*输入条件!$C$6)</f>
        <v>809.289976739055</v>
      </c>
      <c r="E221" s="62">
        <f>IF(原始巡检表!Q221=0,0,输入条件!$C$22*原始巡检表!Q221+输入条件!$C$23*原始巡检表!M221+输入条件!$C$24*原始巡检表!P221+输入条件!$C$25)/100*输入条件!$E$9*3.517*(1-2%*输入条件!$C$6)</f>
        <v>1011.94837947491</v>
      </c>
      <c r="F221" s="61">
        <f>IF(原始巡检表!Y221=0,0,输入条件!$C$22*原始巡检表!Y221+输入条件!$C$23*原始巡检表!U221+输入条件!$C$24*原始巡检表!X221+输入条件!$C$25)/100*输入条件!$E$9*3.517*(1-2%*输入条件!$C$6)</f>
        <v>1006.41353231412</v>
      </c>
      <c r="G221" s="13">
        <f>输入条件!$D$9*原始巡检表!I221</f>
        <v>199.4139</v>
      </c>
      <c r="H221" s="13">
        <f>输入条件!$D$9*原始巡检表!Q221</f>
        <v>236.3424</v>
      </c>
      <c r="I221" s="13">
        <f>输入条件!$D$9*原始巡检表!Y221</f>
        <v>236.3424</v>
      </c>
      <c r="J221" s="18">
        <f>IF(原始巡检表!I221=0,0,输入条件!$D$11*(40/50)^3/0.765)</f>
        <v>36.8104575163399</v>
      </c>
      <c r="K221" s="18">
        <f>IF(原始巡检表!Q221=0,0,输入条件!$D$11*(40/50)^3/0.765)</f>
        <v>36.8104575163399</v>
      </c>
      <c r="L221" s="19">
        <f>IF(原始巡检表!Y221=0,0,输入条件!$D$11*(40/50)^3/0.765)</f>
        <v>36.8104575163399</v>
      </c>
      <c r="M221" s="22">
        <f>IF(原始巡检表!I221=0,0,输入条件!$D$13*(40/50)^3/0.765)</f>
        <v>50.1960784313726</v>
      </c>
      <c r="N221" s="22">
        <f>IF(原始巡检表!Q221=0,0,输入条件!$D$13*(40/50)^3/0.765)</f>
        <v>50.1960784313726</v>
      </c>
      <c r="O221" s="23">
        <f>IF(原始巡检表!Y221=0,0,输入条件!$D$13*(40/50)^3/0.765)</f>
        <v>50.1960784313726</v>
      </c>
      <c r="P221" s="24">
        <f>IF(原始巡检表!I221=0,0,输入条件!$D$15*(35/50)^3/0.9)</f>
        <v>8.38444444444444</v>
      </c>
      <c r="Q221" s="24">
        <f>IF(原始巡检表!Q221=0,0,输入条件!$D$15*(35/50)^3/0.9)</f>
        <v>8.38444444444444</v>
      </c>
      <c r="R221" s="24">
        <f>IF(原始巡检表!Y221=0,0,输入条件!$D$15*(35/50)^3/0.9)</f>
        <v>8.38444444444444</v>
      </c>
      <c r="V221" s="61"/>
      <c r="W221" s="61"/>
      <c r="X221" s="61"/>
      <c r="Y221" s="12"/>
      <c r="Z221" s="12"/>
      <c r="AA221" s="12"/>
      <c r="AB221" s="16"/>
      <c r="AC221" s="16"/>
      <c r="AD221" s="17"/>
      <c r="AH221" s="24"/>
      <c r="AI221" s="24"/>
      <c r="AJ221" s="24"/>
    </row>
    <row r="222" ht="17.25" spans="3:36">
      <c r="C222">
        <v>19</v>
      </c>
      <c r="D222" s="62">
        <f>IF(原始巡检表!I222=0,0,输入条件!$C$22*原始巡检表!I222+输入条件!$C$23*原始巡检表!E222+输入条件!$C$24*原始巡检表!H222+输入条件!$C$25)/100*输入条件!$E$9*3.517*(1-2%*输入条件!$C$6)</f>
        <v>809.289976739055</v>
      </c>
      <c r="E222" s="62">
        <f>IF(原始巡检表!Q222=0,0,输入条件!$C$22*原始巡检表!Q222+输入条件!$C$23*原始巡检表!M222+输入条件!$C$24*原始巡检表!P222+输入条件!$C$25)/100*输入条件!$E$9*3.517*(1-2%*输入条件!$C$6)</f>
        <v>1011.94837947491</v>
      </c>
      <c r="F222" s="61">
        <f>IF(原始巡检表!Y222=0,0,输入条件!$C$22*原始巡检表!Y222+输入条件!$C$23*原始巡检表!U222+输入条件!$C$24*原始巡检表!X222+输入条件!$C$25)/100*输入条件!$E$9*3.517*(1-2%*输入条件!$C$6)</f>
        <v>1006.41353231412</v>
      </c>
      <c r="G222" s="13">
        <f>输入条件!$D$9*原始巡检表!I222</f>
        <v>199.4139</v>
      </c>
      <c r="H222" s="13">
        <f>输入条件!$D$9*原始巡检表!Q222</f>
        <v>236.3424</v>
      </c>
      <c r="I222" s="13">
        <f>输入条件!$D$9*原始巡检表!Y222</f>
        <v>236.3424</v>
      </c>
      <c r="J222" s="18">
        <f>IF(原始巡检表!I222=0,0,输入条件!$D$11*(40/50)^3/0.765)</f>
        <v>36.8104575163399</v>
      </c>
      <c r="K222" s="18">
        <f>IF(原始巡检表!Q222=0,0,输入条件!$D$11*(40/50)^3/0.765)</f>
        <v>36.8104575163399</v>
      </c>
      <c r="L222" s="19">
        <f>IF(原始巡检表!Y222=0,0,输入条件!$D$11*(40/50)^3/0.765)</f>
        <v>36.8104575163399</v>
      </c>
      <c r="M222" s="22">
        <f>IF(原始巡检表!I222=0,0,输入条件!$D$13*(40/50)^3/0.765)</f>
        <v>50.1960784313726</v>
      </c>
      <c r="N222" s="22">
        <f>IF(原始巡检表!Q222=0,0,输入条件!$D$13*(40/50)^3/0.765)</f>
        <v>50.1960784313726</v>
      </c>
      <c r="O222" s="23">
        <f>IF(原始巡检表!Y222=0,0,输入条件!$D$13*(40/50)^3/0.765)</f>
        <v>50.1960784313726</v>
      </c>
      <c r="P222" s="24">
        <f>IF(原始巡检表!I222=0,0,输入条件!$D$15*(35/50)^3/0.9)</f>
        <v>8.38444444444444</v>
      </c>
      <c r="Q222" s="24">
        <f>IF(原始巡检表!Q222=0,0,输入条件!$D$15*(35/50)^3/0.9)</f>
        <v>8.38444444444444</v>
      </c>
      <c r="R222" s="24">
        <f>IF(原始巡检表!Y222=0,0,输入条件!$D$15*(35/50)^3/0.9)</f>
        <v>8.38444444444444</v>
      </c>
      <c r="V222" s="61"/>
      <c r="W222" s="61"/>
      <c r="X222" s="61"/>
      <c r="Y222" s="12"/>
      <c r="Z222" s="12"/>
      <c r="AA222" s="12"/>
      <c r="AB222" s="16"/>
      <c r="AC222" s="16"/>
      <c r="AD222" s="17"/>
      <c r="AH222" s="24"/>
      <c r="AI222" s="24"/>
      <c r="AJ222" s="24"/>
    </row>
    <row r="223" ht="17.25" spans="3:36">
      <c r="C223">
        <v>20</v>
      </c>
      <c r="D223" s="62">
        <f>IF(原始巡检表!I223=0,0,输入条件!$C$22*原始巡检表!I223+输入条件!$C$23*原始巡检表!E223+输入条件!$C$24*原始巡检表!H223+输入条件!$C$25)/100*输入条件!$E$9*3.517*(1-2%*输入条件!$C$6)</f>
        <v>809.289976739055</v>
      </c>
      <c r="E223" s="62">
        <f>IF(原始巡检表!Q223=0,0,输入条件!$C$22*原始巡检表!Q223+输入条件!$C$23*原始巡检表!M223+输入条件!$C$24*原始巡检表!P223+输入条件!$C$25)/100*输入条件!$E$9*3.517*(1-2%*输入条件!$C$6)</f>
        <v>1011.94837947491</v>
      </c>
      <c r="F223" s="61">
        <f>IF(原始巡检表!Y223=0,0,输入条件!$C$22*原始巡检表!Y223+输入条件!$C$23*原始巡检表!U223+输入条件!$C$24*原始巡检表!X223+输入条件!$C$25)/100*输入条件!$E$9*3.517*(1-2%*输入条件!$C$6)</f>
        <v>1006.41353231412</v>
      </c>
      <c r="G223" s="13">
        <f>输入条件!$D$9*原始巡检表!I223</f>
        <v>199.4139</v>
      </c>
      <c r="H223" s="13">
        <f>输入条件!$D$9*原始巡检表!Q223</f>
        <v>236.3424</v>
      </c>
      <c r="I223" s="13">
        <f>输入条件!$D$9*原始巡检表!Y223</f>
        <v>236.3424</v>
      </c>
      <c r="J223" s="18">
        <f>IF(原始巡检表!I223=0,0,输入条件!$D$11*(40/50)^3/0.765)</f>
        <v>36.8104575163399</v>
      </c>
      <c r="K223" s="18">
        <f>IF(原始巡检表!Q223=0,0,输入条件!$D$11*(40/50)^3/0.765)</f>
        <v>36.8104575163399</v>
      </c>
      <c r="L223" s="19">
        <f>IF(原始巡检表!Y223=0,0,输入条件!$D$11*(40/50)^3/0.765)</f>
        <v>36.8104575163399</v>
      </c>
      <c r="M223" s="22">
        <f>IF(原始巡检表!I223=0,0,输入条件!$D$13*(40/50)^3/0.765)</f>
        <v>50.1960784313726</v>
      </c>
      <c r="N223" s="22">
        <f>IF(原始巡检表!Q223=0,0,输入条件!$D$13*(40/50)^3/0.765)</f>
        <v>50.1960784313726</v>
      </c>
      <c r="O223" s="23">
        <f>IF(原始巡检表!Y223=0,0,输入条件!$D$13*(40/50)^3/0.765)</f>
        <v>50.1960784313726</v>
      </c>
      <c r="P223" s="24">
        <f>IF(原始巡检表!I223=0,0,输入条件!$D$15*(35/50)^3/0.9)</f>
        <v>8.38444444444444</v>
      </c>
      <c r="Q223" s="24">
        <f>IF(原始巡检表!Q223=0,0,输入条件!$D$15*(35/50)^3/0.9)</f>
        <v>8.38444444444444</v>
      </c>
      <c r="R223" s="24">
        <f>IF(原始巡检表!Y223=0,0,输入条件!$D$15*(35/50)^3/0.9)</f>
        <v>8.38444444444444</v>
      </c>
      <c r="V223" s="61"/>
      <c r="W223" s="61"/>
      <c r="X223" s="61"/>
      <c r="Y223" s="12"/>
      <c r="Z223" s="12"/>
      <c r="AA223" s="12"/>
      <c r="AB223" s="16"/>
      <c r="AC223" s="16"/>
      <c r="AD223" s="17"/>
      <c r="AH223" s="24"/>
      <c r="AI223" s="24"/>
      <c r="AJ223" s="24"/>
    </row>
    <row r="224" ht="17.25" spans="3:36">
      <c r="C224">
        <v>21</v>
      </c>
      <c r="D224" s="62">
        <f>IF(原始巡检表!I224=0,0,输入条件!$C$22*原始巡检表!I224+输入条件!$C$23*原始巡检表!E224+输入条件!$C$24*原始巡检表!H224+输入条件!$C$25)/100*输入条件!$E$9*3.517*(1-2%*输入条件!$C$6)</f>
        <v>809.289976739055</v>
      </c>
      <c r="E224" s="62">
        <f>IF(原始巡检表!Q224=0,0,输入条件!$C$22*原始巡检表!Q224+输入条件!$C$23*原始巡检表!M224+输入条件!$C$24*原始巡检表!P224+输入条件!$C$25)/100*输入条件!$E$9*3.517*(1-2%*输入条件!$C$6)</f>
        <v>1011.94837947491</v>
      </c>
      <c r="F224" s="61">
        <f>IF(原始巡检表!Y224=0,0,输入条件!$C$22*原始巡检表!Y224+输入条件!$C$23*原始巡检表!U224+输入条件!$C$24*原始巡检表!X224+输入条件!$C$25)/100*输入条件!$E$9*3.517*(1-2%*输入条件!$C$6)</f>
        <v>1006.41353231412</v>
      </c>
      <c r="G224" s="13">
        <f>输入条件!$D$9*原始巡检表!I224</f>
        <v>199.4139</v>
      </c>
      <c r="H224" s="13">
        <f>输入条件!$D$9*原始巡检表!Q224</f>
        <v>236.3424</v>
      </c>
      <c r="I224" s="13">
        <f>输入条件!$D$9*原始巡检表!Y224</f>
        <v>236.3424</v>
      </c>
      <c r="J224" s="18">
        <f>IF(原始巡检表!I224=0,0,输入条件!$D$11*(40/50)^3/0.765)</f>
        <v>36.8104575163399</v>
      </c>
      <c r="K224" s="18">
        <f>IF(原始巡检表!Q224=0,0,输入条件!$D$11*(40/50)^3/0.765)</f>
        <v>36.8104575163399</v>
      </c>
      <c r="L224" s="19">
        <f>IF(原始巡检表!Y224=0,0,输入条件!$D$11*(40/50)^3/0.765)</f>
        <v>36.8104575163399</v>
      </c>
      <c r="M224" s="22">
        <f>IF(原始巡检表!I224=0,0,输入条件!$D$13*(40/50)^3/0.765)</f>
        <v>50.1960784313726</v>
      </c>
      <c r="N224" s="22">
        <f>IF(原始巡检表!Q224=0,0,输入条件!$D$13*(40/50)^3/0.765)</f>
        <v>50.1960784313726</v>
      </c>
      <c r="O224" s="23">
        <f>IF(原始巡检表!Y224=0,0,输入条件!$D$13*(40/50)^3/0.765)</f>
        <v>50.1960784313726</v>
      </c>
      <c r="P224" s="24">
        <f>IF(原始巡检表!I224=0,0,输入条件!$D$15*(35/50)^3/0.9)</f>
        <v>8.38444444444444</v>
      </c>
      <c r="Q224" s="24">
        <f>IF(原始巡检表!Q224=0,0,输入条件!$D$15*(35/50)^3/0.9)</f>
        <v>8.38444444444444</v>
      </c>
      <c r="R224" s="24">
        <f>IF(原始巡检表!Y224=0,0,输入条件!$D$15*(35/50)^3/0.9)</f>
        <v>8.38444444444444</v>
      </c>
      <c r="V224" s="61"/>
      <c r="W224" s="61"/>
      <c r="X224" s="61"/>
      <c r="Y224" s="12"/>
      <c r="Z224" s="12"/>
      <c r="AA224" s="12"/>
      <c r="AB224" s="16"/>
      <c r="AC224" s="16"/>
      <c r="AD224" s="17"/>
      <c r="AH224" s="24"/>
      <c r="AI224" s="24"/>
      <c r="AJ224" s="24"/>
    </row>
    <row r="225" ht="17.25" spans="3:36">
      <c r="C225">
        <v>22</v>
      </c>
      <c r="D225" s="62">
        <f>IF(原始巡检表!I225=0,0,输入条件!$C$22*原始巡检表!I225+输入条件!$C$23*原始巡检表!E225+输入条件!$C$24*原始巡检表!H225+输入条件!$C$25)/100*输入条件!$E$9*3.517*(1-2%*输入条件!$C$6)</f>
        <v>809.289976739055</v>
      </c>
      <c r="E225" s="62">
        <f>IF(原始巡检表!Q225=0,0,输入条件!$C$22*原始巡检表!Q225+输入条件!$C$23*原始巡检表!M225+输入条件!$C$24*原始巡检表!P225+输入条件!$C$25)/100*输入条件!$E$9*3.517*(1-2%*输入条件!$C$6)</f>
        <v>1011.94837947491</v>
      </c>
      <c r="F225" s="61">
        <f>IF(原始巡检表!Y225=0,0,输入条件!$C$22*原始巡检表!Y225+输入条件!$C$23*原始巡检表!U225+输入条件!$C$24*原始巡检表!X225+输入条件!$C$25)/100*输入条件!$E$9*3.517*(1-2%*输入条件!$C$6)</f>
        <v>1006.41353231412</v>
      </c>
      <c r="G225" s="13">
        <f>输入条件!$D$9*原始巡检表!I225</f>
        <v>199.4139</v>
      </c>
      <c r="H225" s="13">
        <f>输入条件!$D$9*原始巡检表!Q225</f>
        <v>236.3424</v>
      </c>
      <c r="I225" s="13">
        <f>输入条件!$D$9*原始巡检表!Y225</f>
        <v>236.3424</v>
      </c>
      <c r="J225" s="18">
        <f>IF(原始巡检表!I225=0,0,输入条件!$D$11*(40/50)^3/0.765)</f>
        <v>36.8104575163399</v>
      </c>
      <c r="K225" s="18">
        <f>IF(原始巡检表!Q225=0,0,输入条件!$D$11*(40/50)^3/0.765)</f>
        <v>36.8104575163399</v>
      </c>
      <c r="L225" s="19">
        <f>IF(原始巡检表!Y225=0,0,输入条件!$D$11*(40/50)^3/0.765)</f>
        <v>36.8104575163399</v>
      </c>
      <c r="M225" s="22">
        <f>IF(原始巡检表!I225=0,0,输入条件!$D$13*(40/50)^3/0.765)</f>
        <v>50.1960784313726</v>
      </c>
      <c r="N225" s="22">
        <f>IF(原始巡检表!Q225=0,0,输入条件!$D$13*(40/50)^3/0.765)</f>
        <v>50.1960784313726</v>
      </c>
      <c r="O225" s="23">
        <f>IF(原始巡检表!Y225=0,0,输入条件!$D$13*(40/50)^3/0.765)</f>
        <v>50.1960784313726</v>
      </c>
      <c r="P225" s="24">
        <f>IF(原始巡检表!I225=0,0,输入条件!$D$15*(35/50)^3/0.9)</f>
        <v>8.38444444444444</v>
      </c>
      <c r="Q225" s="24">
        <f>IF(原始巡检表!Q225=0,0,输入条件!$D$15*(35/50)^3/0.9)</f>
        <v>8.38444444444444</v>
      </c>
      <c r="R225" s="24">
        <f>IF(原始巡检表!Y225=0,0,输入条件!$D$15*(35/50)^3/0.9)</f>
        <v>8.38444444444444</v>
      </c>
      <c r="V225" s="61"/>
      <c r="W225" s="61"/>
      <c r="X225" s="61"/>
      <c r="Y225" s="12"/>
      <c r="Z225" s="12"/>
      <c r="AA225" s="12"/>
      <c r="AB225" s="16"/>
      <c r="AC225" s="16"/>
      <c r="AD225" s="17"/>
      <c r="AH225" s="24"/>
      <c r="AI225" s="24"/>
      <c r="AJ225" s="24"/>
    </row>
    <row r="226" ht="17.25" spans="3:36">
      <c r="C226">
        <v>23</v>
      </c>
      <c r="D226" s="62">
        <f>IF(原始巡检表!I226=0,0,输入条件!$C$22*原始巡检表!I226+输入条件!$C$23*原始巡检表!E226+输入条件!$C$24*原始巡检表!H226+输入条件!$C$25)/100*输入条件!$E$9*3.517*(1-2%*输入条件!$C$6)</f>
        <v>809.289976739055</v>
      </c>
      <c r="E226" s="62">
        <f>IF(原始巡检表!Q226=0,0,输入条件!$C$22*原始巡检表!Q226+输入条件!$C$23*原始巡检表!M226+输入条件!$C$24*原始巡检表!P226+输入条件!$C$25)/100*输入条件!$E$9*3.517*(1-2%*输入条件!$C$6)</f>
        <v>1011.94837947491</v>
      </c>
      <c r="F226" s="61">
        <f>IF(原始巡检表!Y226=0,0,输入条件!$C$22*原始巡检表!Y226+输入条件!$C$23*原始巡检表!U226+输入条件!$C$24*原始巡检表!X226+输入条件!$C$25)/100*输入条件!$E$9*3.517*(1-2%*输入条件!$C$6)</f>
        <v>1006.41353231412</v>
      </c>
      <c r="G226" s="13">
        <f>输入条件!$D$9*原始巡检表!I226</f>
        <v>199.4139</v>
      </c>
      <c r="H226" s="13">
        <f>输入条件!$D$9*原始巡检表!Q226</f>
        <v>236.3424</v>
      </c>
      <c r="I226" s="13">
        <f>输入条件!$D$9*原始巡检表!Y226</f>
        <v>236.3424</v>
      </c>
      <c r="J226" s="18">
        <f>IF(原始巡检表!I226=0,0,输入条件!$D$11*(40/50)^3/0.765)</f>
        <v>36.8104575163399</v>
      </c>
      <c r="K226" s="18">
        <f>IF(原始巡检表!Q226=0,0,输入条件!$D$11*(40/50)^3/0.765)</f>
        <v>36.8104575163399</v>
      </c>
      <c r="L226" s="19">
        <f>IF(原始巡检表!Y226=0,0,输入条件!$D$11*(40/50)^3/0.765)</f>
        <v>36.8104575163399</v>
      </c>
      <c r="M226" s="22">
        <f>IF(原始巡检表!I226=0,0,输入条件!$D$13*(40/50)^3/0.765)</f>
        <v>50.1960784313726</v>
      </c>
      <c r="N226" s="22">
        <f>IF(原始巡检表!Q226=0,0,输入条件!$D$13*(40/50)^3/0.765)</f>
        <v>50.1960784313726</v>
      </c>
      <c r="O226" s="23">
        <f>IF(原始巡检表!Y226=0,0,输入条件!$D$13*(40/50)^3/0.765)</f>
        <v>50.1960784313726</v>
      </c>
      <c r="P226" s="24">
        <f>IF(原始巡检表!I226=0,0,输入条件!$D$15*(35/50)^3/0.9)</f>
        <v>8.38444444444444</v>
      </c>
      <c r="Q226" s="24">
        <f>IF(原始巡检表!Q226=0,0,输入条件!$D$15*(35/50)^3/0.9)</f>
        <v>8.38444444444444</v>
      </c>
      <c r="R226" s="24">
        <f>IF(原始巡检表!Y226=0,0,输入条件!$D$15*(35/50)^3/0.9)</f>
        <v>8.38444444444444</v>
      </c>
      <c r="V226" s="61"/>
      <c r="W226" s="61"/>
      <c r="X226" s="61"/>
      <c r="Y226" s="12"/>
      <c r="Z226" s="12"/>
      <c r="AA226" s="12"/>
      <c r="AB226" s="16"/>
      <c r="AC226" s="16"/>
      <c r="AD226" s="17"/>
      <c r="AH226" s="24"/>
      <c r="AI226" s="24"/>
      <c r="AJ226" s="24"/>
    </row>
    <row r="227" spans="4:30">
      <c r="D227" s="61"/>
      <c r="E227" s="61"/>
      <c r="F227" s="61"/>
      <c r="G227" s="12"/>
      <c r="H227" s="12"/>
      <c r="I227" s="12"/>
      <c r="J227" s="16"/>
      <c r="K227" s="16"/>
      <c r="L227" s="17"/>
      <c r="V227" s="61"/>
      <c r="W227" s="61"/>
      <c r="X227" s="61"/>
      <c r="Y227" s="12"/>
      <c r="Z227" s="12"/>
      <c r="AA227" s="12"/>
      <c r="AB227" s="16"/>
      <c r="AC227" s="16"/>
      <c r="AD227" s="17"/>
    </row>
    <row r="228" spans="2:30">
      <c r="B228" t="s">
        <v>81</v>
      </c>
      <c r="D228" s="61"/>
      <c r="E228" s="61"/>
      <c r="F228" s="61"/>
      <c r="G228" s="12"/>
      <c r="H228" s="12"/>
      <c r="I228" s="12"/>
      <c r="J228" s="16"/>
      <c r="K228" s="16"/>
      <c r="L228" s="17"/>
      <c r="T228" t="s">
        <v>81</v>
      </c>
      <c r="V228" s="61"/>
      <c r="W228" s="61"/>
      <c r="X228" s="61"/>
      <c r="Y228" s="12"/>
      <c r="Z228" s="12"/>
      <c r="AA228" s="12"/>
      <c r="AB228" s="16"/>
      <c r="AC228" s="16"/>
      <c r="AD228" s="17"/>
    </row>
    <row r="229" spans="4:30">
      <c r="D229" s="61"/>
      <c r="E229" s="61"/>
      <c r="F229" s="61"/>
      <c r="G229" s="12"/>
      <c r="H229" s="12"/>
      <c r="I229" s="12"/>
      <c r="J229" s="16"/>
      <c r="K229" s="16"/>
      <c r="L229" s="17"/>
      <c r="V229" s="61"/>
      <c r="W229" s="61"/>
      <c r="X229" s="61"/>
      <c r="Y229" s="12"/>
      <c r="Z229" s="12"/>
      <c r="AA229" s="12"/>
      <c r="AB229" s="16"/>
      <c r="AC229" s="16"/>
      <c r="AD229" s="17"/>
    </row>
    <row r="230" spans="4:30">
      <c r="D230" s="61" t="s">
        <v>85</v>
      </c>
      <c r="E230" s="61"/>
      <c r="F230" s="61"/>
      <c r="G230" s="12"/>
      <c r="H230" s="12"/>
      <c r="I230" s="12"/>
      <c r="J230" s="16"/>
      <c r="K230" s="16"/>
      <c r="L230" s="17"/>
      <c r="V230" s="61"/>
      <c r="W230" s="61"/>
      <c r="X230" s="61"/>
      <c r="Y230" s="12"/>
      <c r="Z230" s="12"/>
      <c r="AA230" s="12"/>
      <c r="AB230" s="16"/>
      <c r="AC230" s="16"/>
      <c r="AD230" s="17"/>
    </row>
    <row r="231" ht="17.25" spans="3:36">
      <c r="C231">
        <v>0</v>
      </c>
      <c r="D231" s="62">
        <f>IF(原始巡检表!I231=0,0,输入条件!$C$22*原始巡检表!I231+输入条件!$C$23*原始巡检表!E231+输入条件!$C$24*原始巡检表!H231+输入条件!$C$25)/100*输入条件!$E$9*3.517*(1-2%*输入条件!$C$6)</f>
        <v>0</v>
      </c>
      <c r="E231" s="62">
        <f>IF(原始巡检表!Q231=0,0,输入条件!$C$22*原始巡检表!Q231+输入条件!$C$23*原始巡检表!M231+输入条件!$C$24*原始巡检表!P231+输入条件!$C$25)/100*输入条件!$E$9*3.517*(1-2%*输入条件!$C$6)</f>
        <v>0</v>
      </c>
      <c r="F231" s="61"/>
      <c r="G231" s="13">
        <f>输入条件!$D$9*原始巡检表!I231</f>
        <v>0</v>
      </c>
      <c r="H231" s="13">
        <f>输入条件!$D$9*原始巡检表!Q231</f>
        <v>0</v>
      </c>
      <c r="I231" s="13"/>
      <c r="J231" s="18">
        <f>IF(原始巡检表!I231=0,0,输入条件!$D$11*(40/50)^3/0.765)</f>
        <v>0</v>
      </c>
      <c r="K231" s="18">
        <f>IF(原始巡检表!Q231=0,0,输入条件!$D$11*(40/50)^3/0.765)</f>
        <v>0</v>
      </c>
      <c r="L231" s="19"/>
      <c r="M231" s="22">
        <f>IF(原始巡检表!I231=0,0,输入条件!$D$13*(40/50)^3/0.765)</f>
        <v>0</v>
      </c>
      <c r="N231" s="22">
        <f>IF(原始巡检表!Q231=0,0,输入条件!$D$13*(40/50)^3/0.765)</f>
        <v>0</v>
      </c>
      <c r="O231" s="23"/>
      <c r="P231" s="24">
        <f>IF(原始巡检表!I231=0,0,输入条件!$D$15*(35/50)^3/0.9)</f>
        <v>0</v>
      </c>
      <c r="Q231" s="24">
        <f>IF(原始巡检表!Q231=0,0,输入条件!$D$15*(35/50)^3/0.9)</f>
        <v>0</v>
      </c>
      <c r="R231" s="24"/>
      <c r="V231" s="61"/>
      <c r="W231" s="61"/>
      <c r="X231" s="61"/>
      <c r="Y231" s="12"/>
      <c r="Z231" s="12"/>
      <c r="AA231" s="12"/>
      <c r="AB231" s="16"/>
      <c r="AC231" s="16"/>
      <c r="AD231" s="17"/>
      <c r="AH231" s="24"/>
      <c r="AI231" s="24"/>
      <c r="AJ231" s="24"/>
    </row>
    <row r="232" ht="17.25" spans="3:36">
      <c r="C232">
        <v>1</v>
      </c>
      <c r="D232" s="62">
        <f>IF(原始巡检表!I232=0,0,输入条件!$C$22*原始巡检表!I232+输入条件!$C$23*原始巡检表!E232+输入条件!$C$24*原始巡检表!H232+输入条件!$C$25)/100*输入条件!$E$9*3.517*(1-2%*输入条件!$C$6)</f>
        <v>0</v>
      </c>
      <c r="E232" s="62">
        <f>IF(原始巡检表!Q232=0,0,输入条件!$C$22*原始巡检表!Q232+输入条件!$C$23*原始巡检表!M232+输入条件!$C$24*原始巡检表!P232+输入条件!$C$25)/100*输入条件!$E$9*3.517*(1-2%*输入条件!$C$6)</f>
        <v>0</v>
      </c>
      <c r="F232" s="61"/>
      <c r="G232" s="13">
        <f>输入条件!$D$9*原始巡检表!I232</f>
        <v>0</v>
      </c>
      <c r="H232" s="13">
        <f>输入条件!$D$9*原始巡检表!Q232</f>
        <v>0</v>
      </c>
      <c r="I232" s="13"/>
      <c r="J232" s="18">
        <f>IF(原始巡检表!I232=0,0,输入条件!$D$11*(40/50)^3/0.765)</f>
        <v>0</v>
      </c>
      <c r="K232" s="18">
        <f>IF(原始巡检表!Q232=0,0,输入条件!$D$11*(40/50)^3/0.765)</f>
        <v>0</v>
      </c>
      <c r="L232" s="19"/>
      <c r="M232" s="22">
        <f>IF(原始巡检表!I232=0,0,输入条件!$D$13*(40/50)^3/0.765)</f>
        <v>0</v>
      </c>
      <c r="N232" s="22">
        <f>IF(原始巡检表!Q232=0,0,输入条件!$D$13*(40/50)^3/0.765)</f>
        <v>0</v>
      </c>
      <c r="O232" s="23"/>
      <c r="P232" s="24">
        <f>IF(原始巡检表!I232=0,0,输入条件!$D$15*(35/50)^3/0.9)</f>
        <v>0</v>
      </c>
      <c r="Q232" s="24">
        <f>IF(原始巡检表!Q232=0,0,输入条件!$D$15*(35/50)^3/0.9)</f>
        <v>0</v>
      </c>
      <c r="R232" s="24"/>
      <c r="V232" s="61"/>
      <c r="W232" s="61"/>
      <c r="X232" s="61"/>
      <c r="Y232" s="12"/>
      <c r="Z232" s="12"/>
      <c r="AA232" s="12"/>
      <c r="AB232" s="16"/>
      <c r="AC232" s="16"/>
      <c r="AD232" s="17"/>
      <c r="AH232" s="24"/>
      <c r="AI232" s="24"/>
      <c r="AJ232" s="24"/>
    </row>
    <row r="233" ht="17.25" spans="3:36">
      <c r="C233">
        <v>2</v>
      </c>
      <c r="D233" s="62">
        <f>IF(原始巡检表!I233=0,0,输入条件!$C$22*原始巡检表!I233+输入条件!$C$23*原始巡检表!E233+输入条件!$C$24*原始巡检表!H233+输入条件!$C$25)/100*输入条件!$E$9*3.517*(1-2%*输入条件!$C$6)</f>
        <v>0</v>
      </c>
      <c r="E233" s="62">
        <f>IF(原始巡检表!Q233=0,0,输入条件!$C$22*原始巡检表!Q233+输入条件!$C$23*原始巡检表!M233+输入条件!$C$24*原始巡检表!P233+输入条件!$C$25)/100*输入条件!$E$9*3.517*(1-2%*输入条件!$C$6)</f>
        <v>0</v>
      </c>
      <c r="F233" s="61"/>
      <c r="G233" s="13">
        <f>输入条件!$D$9*原始巡检表!I233</f>
        <v>0</v>
      </c>
      <c r="H233" s="13">
        <f>输入条件!$D$9*原始巡检表!Q233</f>
        <v>0</v>
      </c>
      <c r="I233" s="13"/>
      <c r="J233" s="18">
        <f>IF(原始巡检表!I233=0,0,输入条件!$D$11*(40/50)^3/0.765)</f>
        <v>0</v>
      </c>
      <c r="K233" s="18">
        <f>IF(原始巡检表!Q233=0,0,输入条件!$D$11*(40/50)^3/0.765)</f>
        <v>0</v>
      </c>
      <c r="L233" s="19"/>
      <c r="M233" s="22">
        <f>IF(原始巡检表!I233=0,0,输入条件!$D$13*(40/50)^3/0.765)</f>
        <v>0</v>
      </c>
      <c r="N233" s="22">
        <f>IF(原始巡检表!Q233=0,0,输入条件!$D$13*(40/50)^3/0.765)</f>
        <v>0</v>
      </c>
      <c r="O233" s="23"/>
      <c r="P233" s="24">
        <f>IF(原始巡检表!I233=0,0,输入条件!$D$15*(35/50)^3/0.9)</f>
        <v>0</v>
      </c>
      <c r="Q233" s="24">
        <f>IF(原始巡检表!Q233=0,0,输入条件!$D$15*(35/50)^3/0.9)</f>
        <v>0</v>
      </c>
      <c r="R233" s="24"/>
      <c r="V233" s="61"/>
      <c r="W233" s="61"/>
      <c r="X233" s="61"/>
      <c r="Y233" s="12"/>
      <c r="Z233" s="12"/>
      <c r="AA233" s="12"/>
      <c r="AB233" s="16"/>
      <c r="AC233" s="16"/>
      <c r="AD233" s="17"/>
      <c r="AH233" s="24"/>
      <c r="AI233" s="24"/>
      <c r="AJ233" s="24"/>
    </row>
    <row r="234" ht="17.25" spans="3:36">
      <c r="C234">
        <v>3</v>
      </c>
      <c r="D234" s="62">
        <f>IF(原始巡检表!I234=0,0,输入条件!$C$22*原始巡检表!I234+输入条件!$C$23*原始巡检表!E234+输入条件!$C$24*原始巡检表!H234+输入条件!$C$25)/100*输入条件!$E$9*3.517*(1-2%*输入条件!$C$6)</f>
        <v>0</v>
      </c>
      <c r="E234" s="62">
        <f>IF(原始巡检表!Q234=0,0,输入条件!$C$22*原始巡检表!Q234+输入条件!$C$23*原始巡检表!M234+输入条件!$C$24*原始巡检表!P234+输入条件!$C$25)/100*输入条件!$E$9*3.517*(1-2%*输入条件!$C$6)</f>
        <v>0</v>
      </c>
      <c r="F234" s="61"/>
      <c r="G234" s="13">
        <f>输入条件!$D$9*原始巡检表!I234</f>
        <v>0</v>
      </c>
      <c r="H234" s="13">
        <f>输入条件!$D$9*原始巡检表!Q234</f>
        <v>0</v>
      </c>
      <c r="I234" s="13"/>
      <c r="J234" s="18">
        <f>IF(原始巡检表!I234=0,0,输入条件!$D$11*(40/50)^3/0.765)</f>
        <v>0</v>
      </c>
      <c r="K234" s="18">
        <f>IF(原始巡检表!Q234=0,0,输入条件!$D$11*(40/50)^3/0.765)</f>
        <v>0</v>
      </c>
      <c r="L234" s="19"/>
      <c r="M234" s="22">
        <f>IF(原始巡检表!I234=0,0,输入条件!$D$13*(40/50)^3/0.765)</f>
        <v>0</v>
      </c>
      <c r="N234" s="22">
        <f>IF(原始巡检表!Q234=0,0,输入条件!$D$13*(40/50)^3/0.765)</f>
        <v>0</v>
      </c>
      <c r="O234" s="23"/>
      <c r="P234" s="24">
        <f>IF(原始巡检表!I234=0,0,输入条件!$D$15*(35/50)^3/0.9)</f>
        <v>0</v>
      </c>
      <c r="Q234" s="24">
        <f>IF(原始巡检表!Q234=0,0,输入条件!$D$15*(35/50)^3/0.9)</f>
        <v>0</v>
      </c>
      <c r="R234" s="24"/>
      <c r="V234" s="61"/>
      <c r="W234" s="61"/>
      <c r="X234" s="61"/>
      <c r="Y234" s="12"/>
      <c r="Z234" s="12"/>
      <c r="AA234" s="12"/>
      <c r="AB234" s="16"/>
      <c r="AC234" s="16"/>
      <c r="AD234" s="17"/>
      <c r="AH234" s="24"/>
      <c r="AI234" s="24"/>
      <c r="AJ234" s="24"/>
    </row>
    <row r="235" ht="17.25" spans="3:36">
      <c r="C235">
        <v>4</v>
      </c>
      <c r="D235" s="62">
        <f>IF(原始巡检表!I235=0,0,输入条件!$C$22*原始巡检表!I235+输入条件!$C$23*原始巡检表!E235+输入条件!$C$24*原始巡检表!H235+输入条件!$C$25)/100*输入条件!$E$9*3.517*(1-2%*输入条件!$C$6)</f>
        <v>0</v>
      </c>
      <c r="E235" s="62">
        <f>IF(原始巡检表!Q235=0,0,输入条件!$C$22*原始巡检表!Q235+输入条件!$C$23*原始巡检表!M235+输入条件!$C$24*原始巡检表!P235+输入条件!$C$25)/100*输入条件!$E$9*3.517*(1-2%*输入条件!$C$6)</f>
        <v>0</v>
      </c>
      <c r="F235" s="61"/>
      <c r="G235" s="13">
        <f>输入条件!$D$9*原始巡检表!I235</f>
        <v>0</v>
      </c>
      <c r="H235" s="13">
        <f>输入条件!$D$9*原始巡检表!Q235</f>
        <v>0</v>
      </c>
      <c r="I235" s="13"/>
      <c r="J235" s="18">
        <f>IF(原始巡检表!I235=0,0,输入条件!$D$11*(40/50)^3/0.765)</f>
        <v>0</v>
      </c>
      <c r="K235" s="18">
        <f>IF(原始巡检表!Q235=0,0,输入条件!$D$11*(40/50)^3/0.765)</f>
        <v>0</v>
      </c>
      <c r="L235" s="19"/>
      <c r="M235" s="22">
        <f>IF(原始巡检表!I235=0,0,输入条件!$D$13*(40/50)^3/0.765)</f>
        <v>0</v>
      </c>
      <c r="N235" s="22">
        <f>IF(原始巡检表!Q235=0,0,输入条件!$D$13*(40/50)^3/0.765)</f>
        <v>0</v>
      </c>
      <c r="O235" s="23"/>
      <c r="P235" s="24">
        <f>IF(原始巡检表!I235=0,0,输入条件!$D$15*(35/50)^3/0.9)</f>
        <v>0</v>
      </c>
      <c r="Q235" s="24">
        <f>IF(原始巡检表!Q235=0,0,输入条件!$D$15*(35/50)^3/0.9)</f>
        <v>0</v>
      </c>
      <c r="R235" s="24"/>
      <c r="V235" s="61"/>
      <c r="W235" s="61"/>
      <c r="X235" s="61"/>
      <c r="Y235" s="12"/>
      <c r="Z235" s="12"/>
      <c r="AA235" s="12"/>
      <c r="AB235" s="16"/>
      <c r="AC235" s="16"/>
      <c r="AD235" s="17"/>
      <c r="AH235" s="24"/>
      <c r="AI235" s="24"/>
      <c r="AJ235" s="24"/>
    </row>
    <row r="236" ht="17.25" spans="3:36">
      <c r="C236">
        <v>5</v>
      </c>
      <c r="D236" s="62">
        <f>IF(原始巡检表!I236=0,0,输入条件!$C$22*原始巡检表!I236+输入条件!$C$23*原始巡检表!E236+输入条件!$C$24*原始巡检表!H236+输入条件!$C$25)/100*输入条件!$E$9*3.517*(1-2%*输入条件!$C$6)</f>
        <v>0</v>
      </c>
      <c r="E236" s="62">
        <f>IF(原始巡检表!Q236=0,0,输入条件!$C$22*原始巡检表!Q236+输入条件!$C$23*原始巡检表!M236+输入条件!$C$24*原始巡检表!P236+输入条件!$C$25)/100*输入条件!$E$9*3.517*(1-2%*输入条件!$C$6)</f>
        <v>0</v>
      </c>
      <c r="F236" s="61"/>
      <c r="G236" s="13">
        <f>输入条件!$D$9*原始巡检表!I236</f>
        <v>0</v>
      </c>
      <c r="H236" s="13">
        <f>输入条件!$D$9*原始巡检表!Q236</f>
        <v>0</v>
      </c>
      <c r="I236" s="13"/>
      <c r="J236" s="18">
        <f>IF(原始巡检表!I236=0,0,输入条件!$D$11*(40/50)^3/0.765)</f>
        <v>0</v>
      </c>
      <c r="K236" s="18">
        <f>IF(原始巡检表!Q236=0,0,输入条件!$D$11*(40/50)^3/0.765)</f>
        <v>0</v>
      </c>
      <c r="L236" s="19"/>
      <c r="M236" s="22">
        <f>IF(原始巡检表!I236=0,0,输入条件!$D$13*(40/50)^3/0.765)</f>
        <v>0</v>
      </c>
      <c r="N236" s="22">
        <f>IF(原始巡检表!Q236=0,0,输入条件!$D$13*(40/50)^3/0.765)</f>
        <v>0</v>
      </c>
      <c r="O236" s="23"/>
      <c r="P236" s="24">
        <f>IF(原始巡检表!I236=0,0,输入条件!$D$15*(35/50)^3/0.9)</f>
        <v>0</v>
      </c>
      <c r="Q236" s="24">
        <f>IF(原始巡检表!Q236=0,0,输入条件!$D$15*(35/50)^3/0.9)</f>
        <v>0</v>
      </c>
      <c r="R236" s="24"/>
      <c r="V236" s="61"/>
      <c r="W236" s="61"/>
      <c r="X236" s="61"/>
      <c r="Y236" s="12"/>
      <c r="Z236" s="12"/>
      <c r="AA236" s="12"/>
      <c r="AB236" s="16"/>
      <c r="AC236" s="16"/>
      <c r="AD236" s="17"/>
      <c r="AH236" s="24"/>
      <c r="AI236" s="24"/>
      <c r="AJ236" s="24"/>
    </row>
    <row r="237" ht="17.25" spans="3:36">
      <c r="C237">
        <v>6</v>
      </c>
      <c r="D237" s="62">
        <f>IF(原始巡检表!I237=0,0,输入条件!$C$22*原始巡检表!I237+输入条件!$C$23*原始巡检表!E237+输入条件!$C$24*原始巡检表!H237+输入条件!$C$25)/100*输入条件!$E$9*3.517*(1-2%*输入条件!$C$6)</f>
        <v>0</v>
      </c>
      <c r="E237" s="62">
        <f>IF(原始巡检表!Q237=0,0,输入条件!$C$22*原始巡检表!Q237+输入条件!$C$23*原始巡检表!M237+输入条件!$C$24*原始巡检表!P237+输入条件!$C$25)/100*输入条件!$E$9*3.517*(1-2%*输入条件!$C$6)</f>
        <v>0</v>
      </c>
      <c r="F237" s="61"/>
      <c r="G237" s="13">
        <f>输入条件!$D$9*原始巡检表!I237</f>
        <v>0</v>
      </c>
      <c r="H237" s="13">
        <f>输入条件!$D$9*原始巡检表!Q237</f>
        <v>0</v>
      </c>
      <c r="I237" s="13"/>
      <c r="J237" s="18">
        <f>IF(原始巡检表!I237=0,0,输入条件!$D$11*(40/50)^3/0.765)</f>
        <v>0</v>
      </c>
      <c r="K237" s="18">
        <f>IF(原始巡检表!Q237=0,0,输入条件!$D$11*(40/50)^3/0.765)</f>
        <v>0</v>
      </c>
      <c r="L237" s="19"/>
      <c r="M237" s="22">
        <f>IF(原始巡检表!I237=0,0,输入条件!$D$13*(40/50)^3/0.765)</f>
        <v>0</v>
      </c>
      <c r="N237" s="22">
        <f>IF(原始巡检表!Q237=0,0,输入条件!$D$13*(40/50)^3/0.765)</f>
        <v>0</v>
      </c>
      <c r="O237" s="23"/>
      <c r="P237" s="24">
        <f>IF(原始巡检表!I237=0,0,输入条件!$D$15*(35/50)^3/0.9)</f>
        <v>0</v>
      </c>
      <c r="Q237" s="24">
        <f>IF(原始巡检表!Q237=0,0,输入条件!$D$15*(35/50)^3/0.9)</f>
        <v>0</v>
      </c>
      <c r="R237" s="24"/>
      <c r="V237" s="61"/>
      <c r="W237" s="61"/>
      <c r="X237" s="61"/>
      <c r="Y237" s="12"/>
      <c r="Z237" s="12"/>
      <c r="AA237" s="12"/>
      <c r="AB237" s="16"/>
      <c r="AC237" s="16"/>
      <c r="AD237" s="17"/>
      <c r="AH237" s="24"/>
      <c r="AI237" s="24"/>
      <c r="AJ237" s="24"/>
    </row>
    <row r="238" ht="17.25" spans="3:36">
      <c r="C238">
        <v>7</v>
      </c>
      <c r="D238" s="62">
        <f>IF(原始巡检表!I238=0,0,输入条件!$C$22*原始巡检表!I238+输入条件!$C$23*原始巡检表!E238+输入条件!$C$24*原始巡检表!H238+输入条件!$C$25)/100*输入条件!$E$9*3.517*(1-2%*输入条件!$C$6)</f>
        <v>1018.51275577382</v>
      </c>
      <c r="E238" s="62">
        <f>IF(原始巡检表!Q238=0,0,输入条件!$C$22*原始巡检表!Q238+输入条件!$C$23*原始巡检表!M238+输入条件!$C$24*原始巡检表!P238+输入条件!$C$25)/100*输入条件!$E$9*3.517*(1-2%*输入条件!$C$6)</f>
        <v>698.701773785804</v>
      </c>
      <c r="F238" s="61"/>
      <c r="G238" s="13">
        <f>输入条件!$D$9*原始巡检表!I238</f>
        <v>236.3424</v>
      </c>
      <c r="H238" s="13">
        <f>输入条件!$D$9*原始巡检表!Q238</f>
        <v>160.0235</v>
      </c>
      <c r="I238" s="13"/>
      <c r="J238" s="18">
        <f>IF(原始巡检表!I238=0,0,输入条件!$D$11*(40/50)^3/0.765)</f>
        <v>36.8104575163399</v>
      </c>
      <c r="K238" s="18">
        <f>IF(原始巡检表!Q238=0,0,输入条件!$D$11*(40/50)^3/0.765)</f>
        <v>36.8104575163399</v>
      </c>
      <c r="L238" s="19"/>
      <c r="M238" s="22">
        <f>IF(原始巡检表!I238=0,0,输入条件!$D$13*(40/50)^3/0.765)</f>
        <v>50.1960784313726</v>
      </c>
      <c r="N238" s="22">
        <f>IF(原始巡检表!Q238=0,0,输入条件!$D$13*(40/50)^3/0.765)</f>
        <v>50.1960784313726</v>
      </c>
      <c r="O238" s="23"/>
      <c r="P238" s="24">
        <f>IF(原始巡检表!I238=0,0,输入条件!$D$15*(35/50)^3/0.9)</f>
        <v>8.38444444444444</v>
      </c>
      <c r="Q238" s="24">
        <f>IF(原始巡检表!Q238=0,0,输入条件!$D$15*(35/50)^3/0.9)</f>
        <v>8.38444444444444</v>
      </c>
      <c r="R238" s="24"/>
      <c r="V238" s="61"/>
      <c r="W238" s="61"/>
      <c r="X238" s="61"/>
      <c r="Y238" s="12"/>
      <c r="Z238" s="12"/>
      <c r="AA238" s="12"/>
      <c r="AB238" s="16"/>
      <c r="AC238" s="16"/>
      <c r="AD238" s="17"/>
      <c r="AH238" s="24"/>
      <c r="AI238" s="24"/>
      <c r="AJ238" s="24"/>
    </row>
    <row r="239" ht="17.25" spans="3:36">
      <c r="C239">
        <v>8</v>
      </c>
      <c r="D239" s="62">
        <f>IF(原始巡检表!I239=0,0,输入条件!$C$22*原始巡检表!I239+输入条件!$C$23*原始巡检表!E239+输入条件!$C$24*原始巡检表!H239+输入条件!$C$25)/100*输入条件!$E$9*3.517*(1-2%*输入条件!$C$6)</f>
        <v>1018.51275577382</v>
      </c>
      <c r="E239" s="62">
        <f>IF(原始巡检表!Q239=0,0,输入条件!$C$22*原始巡检表!Q239+输入条件!$C$23*原始巡检表!M239+输入条件!$C$24*原始巡检表!P239+输入条件!$C$25)/100*输入条件!$E$9*3.517*(1-2%*输入条件!$C$6)</f>
        <v>698.701773785804</v>
      </c>
      <c r="F239" s="61"/>
      <c r="G239" s="13">
        <f>输入条件!$D$9*原始巡检表!I239</f>
        <v>236.3424</v>
      </c>
      <c r="H239" s="13">
        <f>输入条件!$D$9*原始巡检表!Q239</f>
        <v>160.0235</v>
      </c>
      <c r="I239" s="13"/>
      <c r="J239" s="18">
        <f>IF(原始巡检表!I239=0,0,输入条件!$D$11*(40/50)^3/0.765)</f>
        <v>36.8104575163399</v>
      </c>
      <c r="K239" s="18">
        <f>IF(原始巡检表!Q239=0,0,输入条件!$D$11*(40/50)^3/0.765)</f>
        <v>36.8104575163399</v>
      </c>
      <c r="L239" s="19"/>
      <c r="M239" s="22">
        <f>IF(原始巡检表!I239=0,0,输入条件!$D$13*(40/50)^3/0.765)</f>
        <v>50.1960784313726</v>
      </c>
      <c r="N239" s="22">
        <f>IF(原始巡检表!Q239=0,0,输入条件!$D$13*(40/50)^3/0.765)</f>
        <v>50.1960784313726</v>
      </c>
      <c r="O239" s="23"/>
      <c r="P239" s="24">
        <f>IF(原始巡检表!I239=0,0,输入条件!$D$15*(35/50)^3/0.9)</f>
        <v>8.38444444444444</v>
      </c>
      <c r="Q239" s="24">
        <f>IF(原始巡检表!Q239=0,0,输入条件!$D$15*(35/50)^3/0.9)</f>
        <v>8.38444444444444</v>
      </c>
      <c r="R239" s="24"/>
      <c r="V239" s="61"/>
      <c r="W239" s="61"/>
      <c r="X239" s="61"/>
      <c r="Y239" s="12"/>
      <c r="Z239" s="12"/>
      <c r="AA239" s="12"/>
      <c r="AB239" s="16"/>
      <c r="AC239" s="16"/>
      <c r="AD239" s="17"/>
      <c r="AH239" s="24"/>
      <c r="AI239" s="24"/>
      <c r="AJ239" s="24"/>
    </row>
    <row r="240" ht="17.25" spans="3:36">
      <c r="C240">
        <v>9</v>
      </c>
      <c r="D240" s="62">
        <f>IF(原始巡检表!I240=0,0,输入条件!$C$22*原始巡检表!I240+输入条件!$C$23*原始巡检表!E240+输入条件!$C$24*原始巡检表!H240+输入条件!$C$25)/100*输入条件!$E$9*3.517*(1-2%*输入条件!$C$6)</f>
        <v>1018.51275577382</v>
      </c>
      <c r="E240" s="62">
        <f>IF(原始巡检表!Q240=0,0,输入条件!$C$22*原始巡检表!Q240+输入条件!$C$23*原始巡检表!M240+输入条件!$C$24*原始巡检表!P240+输入条件!$C$25)/100*输入条件!$E$9*3.517*(1-2%*输入条件!$C$6)</f>
        <v>698.701773785804</v>
      </c>
      <c r="F240" s="61"/>
      <c r="G240" s="13">
        <f>输入条件!$D$9*原始巡检表!I240</f>
        <v>236.3424</v>
      </c>
      <c r="H240" s="13">
        <f>输入条件!$D$9*原始巡检表!Q240</f>
        <v>160.0235</v>
      </c>
      <c r="I240" s="13"/>
      <c r="J240" s="18">
        <f>IF(原始巡检表!I240=0,0,输入条件!$D$11*(40/50)^3/0.765)</f>
        <v>36.8104575163399</v>
      </c>
      <c r="K240" s="18">
        <f>IF(原始巡检表!Q240=0,0,输入条件!$D$11*(40/50)^3/0.765)</f>
        <v>36.8104575163399</v>
      </c>
      <c r="L240" s="19"/>
      <c r="M240" s="22">
        <f>IF(原始巡检表!I240=0,0,输入条件!$D$13*(40/50)^3/0.765)</f>
        <v>50.1960784313726</v>
      </c>
      <c r="N240" s="22">
        <f>IF(原始巡检表!Q240=0,0,输入条件!$D$13*(40/50)^3/0.765)</f>
        <v>50.1960784313726</v>
      </c>
      <c r="O240" s="23"/>
      <c r="P240" s="24">
        <f>IF(原始巡检表!I240=0,0,输入条件!$D$15*(35/50)^3/0.9)</f>
        <v>8.38444444444444</v>
      </c>
      <c r="Q240" s="24">
        <f>IF(原始巡检表!Q240=0,0,输入条件!$D$15*(35/50)^3/0.9)</f>
        <v>8.38444444444444</v>
      </c>
      <c r="R240" s="24"/>
      <c r="V240" s="61"/>
      <c r="W240" s="61"/>
      <c r="X240" s="61"/>
      <c r="Y240" s="12"/>
      <c r="Z240" s="12"/>
      <c r="AA240" s="12"/>
      <c r="AB240" s="16"/>
      <c r="AC240" s="16"/>
      <c r="AD240" s="17"/>
      <c r="AH240" s="24"/>
      <c r="AI240" s="24"/>
      <c r="AJ240" s="24"/>
    </row>
    <row r="241" ht="17.25" spans="3:36">
      <c r="C241">
        <v>10</v>
      </c>
      <c r="D241" s="62">
        <f>IF(原始巡检表!I241=0,0,输入条件!$C$22*原始巡检表!I241+输入条件!$C$23*原始巡检表!E241+输入条件!$C$24*原始巡检表!H241+输入条件!$C$25)/100*输入条件!$E$9*3.517*(1-2%*输入条件!$C$6)</f>
        <v>1018.51275577382</v>
      </c>
      <c r="E241" s="62">
        <f>IF(原始巡检表!Q241=0,0,输入条件!$C$22*原始巡检表!Q241+输入条件!$C$23*原始巡检表!M241+输入条件!$C$24*原始巡检表!P241+输入条件!$C$25)/100*输入条件!$E$9*3.517*(1-2%*输入条件!$C$6)</f>
        <v>698.701773785804</v>
      </c>
      <c r="F241" s="61"/>
      <c r="G241" s="13">
        <f>输入条件!$D$9*原始巡检表!I241</f>
        <v>236.3424</v>
      </c>
      <c r="H241" s="13">
        <f>输入条件!$D$9*原始巡检表!Q241</f>
        <v>160.0235</v>
      </c>
      <c r="I241" s="13"/>
      <c r="J241" s="18">
        <f>IF(原始巡检表!I241=0,0,输入条件!$D$11*(40/50)^3/0.765)</f>
        <v>36.8104575163399</v>
      </c>
      <c r="K241" s="18">
        <f>IF(原始巡检表!Q241=0,0,输入条件!$D$11*(40/50)^3/0.765)</f>
        <v>36.8104575163399</v>
      </c>
      <c r="L241" s="19"/>
      <c r="M241" s="22">
        <f>IF(原始巡检表!I241=0,0,输入条件!$D$13*(40/50)^3/0.765)</f>
        <v>50.1960784313726</v>
      </c>
      <c r="N241" s="22">
        <f>IF(原始巡检表!Q241=0,0,输入条件!$D$13*(40/50)^3/0.765)</f>
        <v>50.1960784313726</v>
      </c>
      <c r="O241" s="23"/>
      <c r="P241" s="24">
        <f>IF(原始巡检表!I241=0,0,输入条件!$D$15*(35/50)^3/0.9)</f>
        <v>8.38444444444444</v>
      </c>
      <c r="Q241" s="24">
        <f>IF(原始巡检表!Q241=0,0,输入条件!$D$15*(35/50)^3/0.9)</f>
        <v>8.38444444444444</v>
      </c>
      <c r="R241" s="24"/>
      <c r="V241" s="61"/>
      <c r="W241" s="61"/>
      <c r="X241" s="61"/>
      <c r="Y241" s="12"/>
      <c r="Z241" s="12"/>
      <c r="AA241" s="12"/>
      <c r="AB241" s="16"/>
      <c r="AC241" s="16"/>
      <c r="AD241" s="17"/>
      <c r="AH241" s="24"/>
      <c r="AI241" s="24"/>
      <c r="AJ241" s="24"/>
    </row>
    <row r="242" ht="17.25" spans="3:36">
      <c r="C242">
        <v>11</v>
      </c>
      <c r="D242" s="62">
        <f>IF(原始巡检表!I242=0,0,输入条件!$C$22*原始巡检表!I242+输入条件!$C$23*原始巡检表!E242+输入条件!$C$24*原始巡检表!H242+输入条件!$C$25)/100*输入条件!$E$9*3.517*(1-2%*输入条件!$C$6)</f>
        <v>803.053959032726</v>
      </c>
      <c r="E242" s="62">
        <f>IF(原始巡检表!Q242=0,0,输入条件!$C$22*原始巡检表!Q242+输入条件!$C$23*原始巡检表!M242+输入条件!$C$24*原始巡检表!P242+输入条件!$C$25)/100*输入条件!$E$9*3.517*(1-2%*输入条件!$C$6)</f>
        <v>698.701773785804</v>
      </c>
      <c r="F242" s="61"/>
      <c r="G242" s="13">
        <f>输入条件!$D$9*原始巡检表!I242</f>
        <v>184.6425</v>
      </c>
      <c r="H242" s="13">
        <f>输入条件!$D$9*原始巡检表!Q242</f>
        <v>160.0235</v>
      </c>
      <c r="I242" s="13"/>
      <c r="J242" s="18">
        <f>IF(原始巡检表!I242=0,0,输入条件!$D$11*(40/50)^3/0.765)</f>
        <v>36.8104575163399</v>
      </c>
      <c r="K242" s="18">
        <f>IF(原始巡检表!Q242=0,0,输入条件!$D$11*(40/50)^3/0.765)</f>
        <v>36.8104575163399</v>
      </c>
      <c r="L242" s="19"/>
      <c r="M242" s="22">
        <f>IF(原始巡检表!I242=0,0,输入条件!$D$13*(40/50)^3/0.765)</f>
        <v>50.1960784313726</v>
      </c>
      <c r="N242" s="22">
        <f>IF(原始巡检表!Q242=0,0,输入条件!$D$13*(40/50)^3/0.765)</f>
        <v>50.1960784313726</v>
      </c>
      <c r="O242" s="23"/>
      <c r="P242" s="24">
        <f>IF(原始巡检表!I242=0,0,输入条件!$D$15*(35/50)^3/0.9)</f>
        <v>8.38444444444444</v>
      </c>
      <c r="Q242" s="24">
        <f>IF(原始巡检表!Q242=0,0,输入条件!$D$15*(35/50)^3/0.9)</f>
        <v>8.38444444444444</v>
      </c>
      <c r="R242" s="24"/>
      <c r="V242" s="61"/>
      <c r="W242" s="61"/>
      <c r="X242" s="61"/>
      <c r="Y242" s="12"/>
      <c r="Z242" s="12"/>
      <c r="AA242" s="12"/>
      <c r="AB242" s="16"/>
      <c r="AC242" s="16"/>
      <c r="AD242" s="17"/>
      <c r="AH242" s="24"/>
      <c r="AI242" s="24"/>
      <c r="AJ242" s="24"/>
    </row>
    <row r="243" ht="17.25" spans="3:36">
      <c r="C243">
        <v>12</v>
      </c>
      <c r="D243" s="62">
        <f>IF(原始巡检表!I243=0,0,输入条件!$C$22*原始巡检表!I243+输入条件!$C$23*原始巡检表!E243+输入条件!$C$24*原始巡检表!H243+输入条件!$C$25)/100*输入条件!$E$9*3.517*(1-2%*输入条件!$C$6)</f>
        <v>803.053959032726</v>
      </c>
      <c r="E243" s="62">
        <f>IF(原始巡检表!Q243=0,0,输入条件!$C$22*原始巡检表!Q243+输入条件!$C$23*原始巡检表!M243+输入条件!$C$24*原始巡检表!P243+输入条件!$C$25)/100*输入条件!$E$9*3.517*(1-2%*输入条件!$C$6)</f>
        <v>698.701773785804</v>
      </c>
      <c r="F243" s="61"/>
      <c r="G243" s="13">
        <f>输入条件!$D$9*原始巡检表!I243</f>
        <v>184.6425</v>
      </c>
      <c r="H243" s="13">
        <f>输入条件!$D$9*原始巡检表!Q243</f>
        <v>160.0235</v>
      </c>
      <c r="I243" s="13"/>
      <c r="J243" s="18">
        <f>IF(原始巡检表!I243=0,0,输入条件!$D$11*(40/50)^3/0.765)</f>
        <v>36.8104575163399</v>
      </c>
      <c r="K243" s="18">
        <f>IF(原始巡检表!Q243=0,0,输入条件!$D$11*(40/50)^3/0.765)</f>
        <v>36.8104575163399</v>
      </c>
      <c r="L243" s="19"/>
      <c r="M243" s="22">
        <f>IF(原始巡检表!I243=0,0,输入条件!$D$13*(40/50)^3/0.765)</f>
        <v>50.1960784313726</v>
      </c>
      <c r="N243" s="22">
        <f>IF(原始巡检表!Q243=0,0,输入条件!$D$13*(40/50)^3/0.765)</f>
        <v>50.1960784313726</v>
      </c>
      <c r="O243" s="23"/>
      <c r="P243" s="24">
        <f>IF(原始巡检表!I243=0,0,输入条件!$D$15*(35/50)^3/0.9)</f>
        <v>8.38444444444444</v>
      </c>
      <c r="Q243" s="24">
        <f>IF(原始巡检表!Q243=0,0,输入条件!$D$15*(35/50)^3/0.9)</f>
        <v>8.38444444444444</v>
      </c>
      <c r="R243" s="24"/>
      <c r="V243" s="61"/>
      <c r="W243" s="61"/>
      <c r="X243" s="61"/>
      <c r="Y243" s="12"/>
      <c r="Z243" s="12"/>
      <c r="AA243" s="12"/>
      <c r="AB243" s="16"/>
      <c r="AC243" s="16"/>
      <c r="AD243" s="17"/>
      <c r="AH243" s="24"/>
      <c r="AI243" s="24"/>
      <c r="AJ243" s="24"/>
    </row>
    <row r="244" ht="17.25" spans="3:36">
      <c r="C244">
        <v>13</v>
      </c>
      <c r="D244" s="62">
        <f>IF(原始巡检表!I244=0,0,输入条件!$C$22*原始巡检表!I244+输入条件!$C$23*原始巡检表!E244+输入条件!$C$24*原始巡检表!H244+输入条件!$C$25)/100*输入条件!$E$9*3.517*(1-2%*输入条件!$C$6)</f>
        <v>803.053959032726</v>
      </c>
      <c r="E244" s="62">
        <f>IF(原始巡检表!Q244=0,0,输入条件!$C$22*原始巡检表!Q244+输入条件!$C$23*原始巡检表!M244+输入条件!$C$24*原始巡检表!P244+输入条件!$C$25)/100*输入条件!$E$9*3.517*(1-2%*输入条件!$C$6)</f>
        <v>698.701773785804</v>
      </c>
      <c r="F244" s="61"/>
      <c r="G244" s="13">
        <f>输入条件!$D$9*原始巡检表!I244</f>
        <v>184.6425</v>
      </c>
      <c r="H244" s="13">
        <f>输入条件!$D$9*原始巡检表!Q244</f>
        <v>160.0235</v>
      </c>
      <c r="I244" s="13"/>
      <c r="J244" s="18">
        <f>IF(原始巡检表!I244=0,0,输入条件!$D$11*(40/50)^3/0.765)</f>
        <v>36.8104575163399</v>
      </c>
      <c r="K244" s="18">
        <f>IF(原始巡检表!Q244=0,0,输入条件!$D$11*(40/50)^3/0.765)</f>
        <v>36.8104575163399</v>
      </c>
      <c r="L244" s="19"/>
      <c r="M244" s="22">
        <f>IF(原始巡检表!I244=0,0,输入条件!$D$13*(40/50)^3/0.765)</f>
        <v>50.1960784313726</v>
      </c>
      <c r="N244" s="22">
        <f>IF(原始巡检表!Q244=0,0,输入条件!$D$13*(40/50)^3/0.765)</f>
        <v>50.1960784313726</v>
      </c>
      <c r="O244" s="23"/>
      <c r="P244" s="24">
        <f>IF(原始巡检表!I244=0,0,输入条件!$D$15*(35/50)^3/0.9)</f>
        <v>8.38444444444444</v>
      </c>
      <c r="Q244" s="24">
        <f>IF(原始巡检表!Q244=0,0,输入条件!$D$15*(35/50)^3/0.9)</f>
        <v>8.38444444444444</v>
      </c>
      <c r="R244" s="24"/>
      <c r="V244" s="61"/>
      <c r="W244" s="61"/>
      <c r="X244" s="61"/>
      <c r="Y244" s="12"/>
      <c r="Z244" s="12"/>
      <c r="AA244" s="12"/>
      <c r="AB244" s="16"/>
      <c r="AC244" s="16"/>
      <c r="AD244" s="17"/>
      <c r="AH244" s="24"/>
      <c r="AI244" s="24"/>
      <c r="AJ244" s="24"/>
    </row>
    <row r="245" ht="17.25" spans="3:36">
      <c r="C245">
        <v>14</v>
      </c>
      <c r="D245" s="62">
        <f>IF(原始巡检表!I245=0,0,输入条件!$C$22*原始巡检表!I245+输入条件!$C$23*原始巡检表!E245+输入条件!$C$24*原始巡检表!H245+输入条件!$C$25)/100*输入条件!$E$9*3.517*(1-2%*输入条件!$C$6)</f>
        <v>803.053959032726</v>
      </c>
      <c r="E245" s="62">
        <f>IF(原始巡检表!Q245=0,0,输入条件!$C$22*原始巡检表!Q245+输入条件!$C$23*原始巡检表!M245+输入条件!$C$24*原始巡检表!P245+输入条件!$C$25)/100*输入条件!$E$9*3.517*(1-2%*输入条件!$C$6)</f>
        <v>698.701773785804</v>
      </c>
      <c r="F245" s="61"/>
      <c r="G245" s="13">
        <f>输入条件!$D$9*原始巡检表!I245</f>
        <v>184.6425</v>
      </c>
      <c r="H245" s="13">
        <f>输入条件!$D$9*原始巡检表!Q245</f>
        <v>160.0235</v>
      </c>
      <c r="I245" s="13"/>
      <c r="J245" s="18">
        <f>IF(原始巡检表!I245=0,0,输入条件!$D$11*(40/50)^3/0.765)</f>
        <v>36.8104575163399</v>
      </c>
      <c r="K245" s="18">
        <f>IF(原始巡检表!Q245=0,0,输入条件!$D$11*(40/50)^3/0.765)</f>
        <v>36.8104575163399</v>
      </c>
      <c r="L245" s="19"/>
      <c r="M245" s="22">
        <f>IF(原始巡检表!I245=0,0,输入条件!$D$13*(40/50)^3/0.765)</f>
        <v>50.1960784313726</v>
      </c>
      <c r="N245" s="22">
        <f>IF(原始巡检表!Q245=0,0,输入条件!$D$13*(40/50)^3/0.765)</f>
        <v>50.1960784313726</v>
      </c>
      <c r="O245" s="23"/>
      <c r="P245" s="24">
        <f>IF(原始巡检表!I245=0,0,输入条件!$D$15*(35/50)^3/0.9)</f>
        <v>8.38444444444444</v>
      </c>
      <c r="Q245" s="24">
        <f>IF(原始巡检表!Q245=0,0,输入条件!$D$15*(35/50)^3/0.9)</f>
        <v>8.38444444444444</v>
      </c>
      <c r="R245" s="24"/>
      <c r="V245" s="61"/>
      <c r="W245" s="61"/>
      <c r="X245" s="61"/>
      <c r="Y245" s="12"/>
      <c r="Z245" s="12"/>
      <c r="AA245" s="12"/>
      <c r="AB245" s="16"/>
      <c r="AC245" s="16"/>
      <c r="AD245" s="17"/>
      <c r="AH245" s="24"/>
      <c r="AI245" s="24"/>
      <c r="AJ245" s="24"/>
    </row>
    <row r="246" ht="17.25" spans="3:36">
      <c r="C246">
        <v>15</v>
      </c>
      <c r="D246" s="62">
        <f>IF(原始巡检表!I246=0,0,输入条件!$C$22*原始巡检表!I246+输入条件!$C$23*原始巡检表!E246+输入条件!$C$24*原始巡检表!H246+输入条件!$C$25)/100*输入条件!$E$9*3.517*(1-2%*输入条件!$C$6)</f>
        <v>803.053959032726</v>
      </c>
      <c r="E246" s="62">
        <f>IF(原始巡检表!Q246=0,0,输入条件!$C$22*原始巡检表!Q246+输入条件!$C$23*原始巡检表!M246+输入条件!$C$24*原始巡检表!P246+输入条件!$C$25)/100*输入条件!$E$9*3.517*(1-2%*输入条件!$C$6)</f>
        <v>698.701773785804</v>
      </c>
      <c r="F246" s="61"/>
      <c r="G246" s="13">
        <f>输入条件!$D$9*原始巡检表!I246</f>
        <v>184.6425</v>
      </c>
      <c r="H246" s="13">
        <f>输入条件!$D$9*原始巡检表!Q246</f>
        <v>160.0235</v>
      </c>
      <c r="I246" s="13"/>
      <c r="J246" s="18">
        <f>IF(原始巡检表!I246=0,0,输入条件!$D$11*(40/50)^3/0.765)</f>
        <v>36.8104575163399</v>
      </c>
      <c r="K246" s="18">
        <f>IF(原始巡检表!Q246=0,0,输入条件!$D$11*(40/50)^3/0.765)</f>
        <v>36.8104575163399</v>
      </c>
      <c r="L246" s="19"/>
      <c r="M246" s="22">
        <f>IF(原始巡检表!I246=0,0,输入条件!$D$13*(40/50)^3/0.765)</f>
        <v>50.1960784313726</v>
      </c>
      <c r="N246" s="22">
        <f>IF(原始巡检表!Q246=0,0,输入条件!$D$13*(40/50)^3/0.765)</f>
        <v>50.1960784313726</v>
      </c>
      <c r="O246" s="23"/>
      <c r="P246" s="24">
        <f>IF(原始巡检表!I246=0,0,输入条件!$D$15*(35/50)^3/0.9)</f>
        <v>8.38444444444444</v>
      </c>
      <c r="Q246" s="24">
        <f>IF(原始巡检表!Q246=0,0,输入条件!$D$15*(35/50)^3/0.9)</f>
        <v>8.38444444444444</v>
      </c>
      <c r="R246" s="24"/>
      <c r="V246" s="61"/>
      <c r="W246" s="61"/>
      <c r="X246" s="61"/>
      <c r="Y246" s="12"/>
      <c r="Z246" s="12"/>
      <c r="AA246" s="12"/>
      <c r="AB246" s="16"/>
      <c r="AC246" s="16"/>
      <c r="AD246" s="17"/>
      <c r="AH246" s="24"/>
      <c r="AI246" s="24"/>
      <c r="AJ246" s="24"/>
    </row>
    <row r="247" ht="17.25" spans="3:36">
      <c r="C247">
        <v>16</v>
      </c>
      <c r="D247" s="62">
        <f>IF(原始巡检表!I247=0,0,输入条件!$C$22*原始巡检表!I247+输入条件!$C$23*原始巡检表!E247+输入条件!$C$24*原始巡检表!H247+输入条件!$C$25)/100*输入条件!$E$9*3.517*(1-2%*输入条件!$C$6)</f>
        <v>803.053959032726</v>
      </c>
      <c r="E247" s="62">
        <f>IF(原始巡检表!Q247=0,0,输入条件!$C$22*原始巡检表!Q247+输入条件!$C$23*原始巡检表!M247+输入条件!$C$24*原始巡检表!P247+输入条件!$C$25)/100*输入条件!$E$9*3.517*(1-2%*输入条件!$C$6)</f>
        <v>698.701773785804</v>
      </c>
      <c r="F247" s="61"/>
      <c r="G247" s="13">
        <f>输入条件!$D$9*原始巡检表!I247</f>
        <v>184.6425</v>
      </c>
      <c r="H247" s="13">
        <f>输入条件!$D$9*原始巡检表!Q247</f>
        <v>160.0235</v>
      </c>
      <c r="I247" s="13"/>
      <c r="J247" s="18">
        <f>IF(原始巡检表!I247=0,0,输入条件!$D$11*(40/50)^3/0.765)</f>
        <v>36.8104575163399</v>
      </c>
      <c r="K247" s="18">
        <f>IF(原始巡检表!Q247=0,0,输入条件!$D$11*(40/50)^3/0.765)</f>
        <v>36.8104575163399</v>
      </c>
      <c r="L247" s="19"/>
      <c r="M247" s="22">
        <f>IF(原始巡检表!I247=0,0,输入条件!$D$13*(40/50)^3/0.765)</f>
        <v>50.1960784313726</v>
      </c>
      <c r="N247" s="22">
        <f>IF(原始巡检表!Q247=0,0,输入条件!$D$13*(40/50)^3/0.765)</f>
        <v>50.1960784313726</v>
      </c>
      <c r="O247" s="23"/>
      <c r="P247" s="24">
        <f>IF(原始巡检表!I247=0,0,输入条件!$D$15*(35/50)^3/0.9)</f>
        <v>8.38444444444444</v>
      </c>
      <c r="Q247" s="24">
        <f>IF(原始巡检表!Q247=0,0,输入条件!$D$15*(35/50)^3/0.9)</f>
        <v>8.38444444444444</v>
      </c>
      <c r="R247" s="24"/>
      <c r="V247" s="61"/>
      <c r="W247" s="61"/>
      <c r="X247" s="61"/>
      <c r="Y247" s="12"/>
      <c r="Z247" s="12"/>
      <c r="AA247" s="12"/>
      <c r="AB247" s="16"/>
      <c r="AC247" s="16"/>
      <c r="AD247" s="17"/>
      <c r="AH247" s="24"/>
      <c r="AI247" s="24"/>
      <c r="AJ247" s="24"/>
    </row>
    <row r="248" ht="17.25" spans="3:36">
      <c r="C248">
        <v>17</v>
      </c>
      <c r="D248" s="62">
        <f>IF(原始巡检表!I248=0,0,输入条件!$C$22*原始巡检表!I248+输入条件!$C$23*原始巡检表!E248+输入条件!$C$24*原始巡检表!H248+输入条件!$C$25)/100*输入条件!$E$9*3.517*(1-2%*输入条件!$C$6)</f>
        <v>803.053959032726</v>
      </c>
      <c r="E248" s="62">
        <f>IF(原始巡检表!Q248=0,0,输入条件!$C$22*原始巡检表!Q248+输入条件!$C$23*原始巡检表!M248+输入条件!$C$24*原始巡检表!P248+输入条件!$C$25)/100*输入条件!$E$9*3.517*(1-2%*输入条件!$C$6)</f>
        <v>698.701773785804</v>
      </c>
      <c r="F248" s="61"/>
      <c r="G248" s="13">
        <f>输入条件!$D$9*原始巡检表!I248</f>
        <v>184.6425</v>
      </c>
      <c r="H248" s="13">
        <f>输入条件!$D$9*原始巡检表!Q248</f>
        <v>160.0235</v>
      </c>
      <c r="I248" s="13"/>
      <c r="J248" s="18">
        <f>IF(原始巡检表!I248=0,0,输入条件!$D$11*(40/50)^3/0.765)</f>
        <v>36.8104575163399</v>
      </c>
      <c r="K248" s="18">
        <f>IF(原始巡检表!Q248=0,0,输入条件!$D$11*(40/50)^3/0.765)</f>
        <v>36.8104575163399</v>
      </c>
      <c r="L248" s="19"/>
      <c r="M248" s="22">
        <f>IF(原始巡检表!I248=0,0,输入条件!$D$13*(40/50)^3/0.765)</f>
        <v>50.1960784313726</v>
      </c>
      <c r="N248" s="22">
        <f>IF(原始巡检表!Q248=0,0,输入条件!$D$13*(40/50)^3/0.765)</f>
        <v>50.1960784313726</v>
      </c>
      <c r="O248" s="23"/>
      <c r="P248" s="24">
        <f>IF(原始巡检表!I248=0,0,输入条件!$D$15*(35/50)^3/0.9)</f>
        <v>8.38444444444444</v>
      </c>
      <c r="Q248" s="24">
        <f>IF(原始巡检表!Q248=0,0,输入条件!$D$15*(35/50)^3/0.9)</f>
        <v>8.38444444444444</v>
      </c>
      <c r="R248" s="24"/>
      <c r="V248" s="61"/>
      <c r="W248" s="61"/>
      <c r="X248" s="61"/>
      <c r="Y248" s="12"/>
      <c r="Z248" s="12"/>
      <c r="AA248" s="12"/>
      <c r="AB248" s="16"/>
      <c r="AC248" s="16"/>
      <c r="AD248" s="17"/>
      <c r="AH248" s="24"/>
      <c r="AI248" s="24"/>
      <c r="AJ248" s="24"/>
    </row>
    <row r="249" ht="17.25" spans="3:36">
      <c r="C249">
        <v>18</v>
      </c>
      <c r="D249" s="62">
        <f>IF(原始巡检表!I249=0,0,输入条件!$C$22*原始巡检表!I249+输入条件!$C$23*原始巡检表!E249+输入条件!$C$24*原始巡检表!H249+输入条件!$C$25)/100*输入条件!$E$9*3.517*(1-2%*输入条件!$C$6)</f>
        <v>803.053959032726</v>
      </c>
      <c r="E249" s="62">
        <f>IF(原始巡检表!Q249=0,0,输入条件!$C$22*原始巡检表!Q249+输入条件!$C$23*原始巡检表!M249+输入条件!$C$24*原始巡检表!P249+输入条件!$C$25)/100*输入条件!$E$9*3.517*(1-2%*输入条件!$C$6)</f>
        <v>698.701773785804</v>
      </c>
      <c r="F249" s="61"/>
      <c r="G249" s="13">
        <f>输入条件!$D$9*原始巡检表!I249</f>
        <v>184.6425</v>
      </c>
      <c r="H249" s="13">
        <f>输入条件!$D$9*原始巡检表!Q249</f>
        <v>160.0235</v>
      </c>
      <c r="I249" s="13"/>
      <c r="J249" s="18">
        <f>IF(原始巡检表!I249=0,0,输入条件!$D$11*(40/50)^3/0.765)</f>
        <v>36.8104575163399</v>
      </c>
      <c r="K249" s="18">
        <f>IF(原始巡检表!Q249=0,0,输入条件!$D$11*(40/50)^3/0.765)</f>
        <v>36.8104575163399</v>
      </c>
      <c r="L249" s="19"/>
      <c r="M249" s="22">
        <f>IF(原始巡检表!I249=0,0,输入条件!$D$13*(40/50)^3/0.765)</f>
        <v>50.1960784313726</v>
      </c>
      <c r="N249" s="22">
        <f>IF(原始巡检表!Q249=0,0,输入条件!$D$13*(40/50)^3/0.765)</f>
        <v>50.1960784313726</v>
      </c>
      <c r="O249" s="23"/>
      <c r="P249" s="24">
        <f>IF(原始巡检表!I249=0,0,输入条件!$D$15*(35/50)^3/0.9)</f>
        <v>8.38444444444444</v>
      </c>
      <c r="Q249" s="24">
        <f>IF(原始巡检表!Q249=0,0,输入条件!$D$15*(35/50)^3/0.9)</f>
        <v>8.38444444444444</v>
      </c>
      <c r="R249" s="24"/>
      <c r="V249" s="61"/>
      <c r="W249" s="61"/>
      <c r="X249" s="61"/>
      <c r="Y249" s="12"/>
      <c r="Z249" s="12"/>
      <c r="AA249" s="12"/>
      <c r="AB249" s="16"/>
      <c r="AC249" s="16"/>
      <c r="AD249" s="17"/>
      <c r="AH249" s="24"/>
      <c r="AI249" s="24"/>
      <c r="AJ249" s="24"/>
    </row>
    <row r="250" ht="17.25" spans="3:36">
      <c r="C250">
        <v>19</v>
      </c>
      <c r="D250" s="62">
        <f>IF(原始巡检表!I250=0,0,输入条件!$C$22*原始巡检表!I250+输入条件!$C$23*原始巡检表!E250+输入条件!$C$24*原始巡检表!H250+输入条件!$C$25)/100*输入条件!$E$9*3.517*(1-2%*输入条件!$C$6)</f>
        <v>803.053959032726</v>
      </c>
      <c r="E250" s="62">
        <f>IF(原始巡检表!Q250=0,0,输入条件!$C$22*原始巡检表!Q250+输入条件!$C$23*原始巡检表!M250+输入条件!$C$24*原始巡检表!P250+输入条件!$C$25)/100*输入条件!$E$9*3.517*(1-2%*输入条件!$C$6)</f>
        <v>698.701773785804</v>
      </c>
      <c r="F250" s="61"/>
      <c r="G250" s="13">
        <f>输入条件!$D$9*原始巡检表!I250</f>
        <v>184.6425</v>
      </c>
      <c r="H250" s="13">
        <f>输入条件!$D$9*原始巡检表!Q250</f>
        <v>160.0235</v>
      </c>
      <c r="I250" s="13"/>
      <c r="J250" s="18">
        <f>IF(原始巡检表!I250=0,0,输入条件!$D$11*(40/50)^3/0.765)</f>
        <v>36.8104575163399</v>
      </c>
      <c r="K250" s="18">
        <f>IF(原始巡检表!Q250=0,0,输入条件!$D$11*(40/50)^3/0.765)</f>
        <v>36.8104575163399</v>
      </c>
      <c r="L250" s="19"/>
      <c r="M250" s="22">
        <f>IF(原始巡检表!I250=0,0,输入条件!$D$13*(40/50)^3/0.765)</f>
        <v>50.1960784313726</v>
      </c>
      <c r="N250" s="22">
        <f>IF(原始巡检表!Q250=0,0,输入条件!$D$13*(40/50)^3/0.765)</f>
        <v>50.1960784313726</v>
      </c>
      <c r="O250" s="23"/>
      <c r="P250" s="24">
        <f>IF(原始巡检表!I250=0,0,输入条件!$D$15*(35/50)^3/0.9)</f>
        <v>8.38444444444444</v>
      </c>
      <c r="Q250" s="24">
        <f>IF(原始巡检表!Q250=0,0,输入条件!$D$15*(35/50)^3/0.9)</f>
        <v>8.38444444444444</v>
      </c>
      <c r="R250" s="24"/>
      <c r="V250" s="61"/>
      <c r="W250" s="61"/>
      <c r="X250" s="61"/>
      <c r="Y250" s="12"/>
      <c r="Z250" s="12"/>
      <c r="AA250" s="12"/>
      <c r="AB250" s="16"/>
      <c r="AC250" s="16"/>
      <c r="AD250" s="17"/>
      <c r="AH250" s="24"/>
      <c r="AI250" s="24"/>
      <c r="AJ250" s="24"/>
    </row>
    <row r="251" ht="17.25" spans="3:36">
      <c r="C251">
        <v>20</v>
      </c>
      <c r="D251" s="62">
        <f>IF(原始巡检表!I251=0,0,输入条件!$C$22*原始巡检表!I251+输入条件!$C$23*原始巡检表!E251+输入条件!$C$24*原始巡检表!H251+输入条件!$C$25)/100*输入条件!$E$9*3.517*(1-2%*输入条件!$C$6)</f>
        <v>803.053959032726</v>
      </c>
      <c r="E251" s="62">
        <f>IF(原始巡检表!Q251=0,0,输入条件!$C$22*原始巡检表!Q251+输入条件!$C$23*原始巡检表!M251+输入条件!$C$24*原始巡检表!P251+输入条件!$C$25)/100*输入条件!$E$9*3.517*(1-2%*输入条件!$C$6)</f>
        <v>698.701773785804</v>
      </c>
      <c r="F251" s="61"/>
      <c r="G251" s="13">
        <f>输入条件!$D$9*原始巡检表!I251</f>
        <v>184.6425</v>
      </c>
      <c r="H251" s="13">
        <f>输入条件!$D$9*原始巡检表!Q251</f>
        <v>160.0235</v>
      </c>
      <c r="I251" s="13"/>
      <c r="J251" s="18">
        <f>IF(原始巡检表!I251=0,0,输入条件!$D$11*(40/50)^3/0.765)</f>
        <v>36.8104575163399</v>
      </c>
      <c r="K251" s="18">
        <f>IF(原始巡检表!Q251=0,0,输入条件!$D$11*(40/50)^3/0.765)</f>
        <v>36.8104575163399</v>
      </c>
      <c r="L251" s="19"/>
      <c r="M251" s="22">
        <f>IF(原始巡检表!I251=0,0,输入条件!$D$13*(40/50)^3/0.765)</f>
        <v>50.1960784313726</v>
      </c>
      <c r="N251" s="22">
        <f>IF(原始巡检表!Q251=0,0,输入条件!$D$13*(40/50)^3/0.765)</f>
        <v>50.1960784313726</v>
      </c>
      <c r="O251" s="23"/>
      <c r="P251" s="24">
        <f>IF(原始巡检表!I251=0,0,输入条件!$D$15*(35/50)^3/0.9)</f>
        <v>8.38444444444444</v>
      </c>
      <c r="Q251" s="24">
        <f>IF(原始巡检表!Q251=0,0,输入条件!$D$15*(35/50)^3/0.9)</f>
        <v>8.38444444444444</v>
      </c>
      <c r="R251" s="24"/>
      <c r="V251" s="61"/>
      <c r="W251" s="61"/>
      <c r="X251" s="61"/>
      <c r="Y251" s="12"/>
      <c r="Z251" s="12"/>
      <c r="AA251" s="12"/>
      <c r="AB251" s="16"/>
      <c r="AC251" s="16"/>
      <c r="AD251" s="17"/>
      <c r="AH251" s="24"/>
      <c r="AI251" s="24"/>
      <c r="AJ251" s="24"/>
    </row>
    <row r="252" ht="17.25" spans="3:36">
      <c r="C252">
        <v>21</v>
      </c>
      <c r="D252" s="62">
        <f>IF(原始巡检表!I252=0,0,输入条件!$C$22*原始巡检表!I252+输入条件!$C$23*原始巡检表!E252+输入条件!$C$24*原始巡检表!H252+输入条件!$C$25)/100*输入条件!$E$9*3.517*(1-2%*输入条件!$C$6)</f>
        <v>803.053959032726</v>
      </c>
      <c r="E252" s="62">
        <f>IF(原始巡检表!Q252=0,0,输入条件!$C$22*原始巡检表!Q252+输入条件!$C$23*原始巡检表!M252+输入条件!$C$24*原始巡检表!P252+输入条件!$C$25)/100*输入条件!$E$9*3.517*(1-2%*输入条件!$C$6)</f>
        <v>698.701773785804</v>
      </c>
      <c r="F252" s="61"/>
      <c r="G252" s="13">
        <f>输入条件!$D$9*原始巡检表!I252</f>
        <v>184.6425</v>
      </c>
      <c r="H252" s="13">
        <f>输入条件!$D$9*原始巡检表!Q252</f>
        <v>160.0235</v>
      </c>
      <c r="I252" s="13"/>
      <c r="J252" s="18">
        <f>IF(原始巡检表!I252=0,0,输入条件!$D$11*(40/50)^3/0.765)</f>
        <v>36.8104575163399</v>
      </c>
      <c r="K252" s="18">
        <f>IF(原始巡检表!Q252=0,0,输入条件!$D$11*(40/50)^3/0.765)</f>
        <v>36.8104575163399</v>
      </c>
      <c r="L252" s="19"/>
      <c r="M252" s="22">
        <f>IF(原始巡检表!I252=0,0,输入条件!$D$13*(40/50)^3/0.765)</f>
        <v>50.1960784313726</v>
      </c>
      <c r="N252" s="22">
        <f>IF(原始巡检表!Q252=0,0,输入条件!$D$13*(40/50)^3/0.765)</f>
        <v>50.1960784313726</v>
      </c>
      <c r="O252" s="23"/>
      <c r="P252" s="24">
        <f>IF(原始巡检表!I252=0,0,输入条件!$D$15*(35/50)^3/0.9)</f>
        <v>8.38444444444444</v>
      </c>
      <c r="Q252" s="24">
        <f>IF(原始巡检表!Q252=0,0,输入条件!$D$15*(35/50)^3/0.9)</f>
        <v>8.38444444444444</v>
      </c>
      <c r="R252" s="24"/>
      <c r="V252" s="61"/>
      <c r="W252" s="61"/>
      <c r="X252" s="61"/>
      <c r="Y252" s="12"/>
      <c r="Z252" s="12"/>
      <c r="AA252" s="12"/>
      <c r="AB252" s="16"/>
      <c r="AC252" s="16"/>
      <c r="AD252" s="17"/>
      <c r="AH252" s="24"/>
      <c r="AI252" s="24"/>
      <c r="AJ252" s="24"/>
    </row>
    <row r="253" ht="17.25" spans="3:36">
      <c r="C253">
        <v>22</v>
      </c>
      <c r="D253" s="62">
        <f>IF(原始巡检表!I253=0,0,输入条件!$C$22*原始巡检表!I253+输入条件!$C$23*原始巡检表!E253+输入条件!$C$24*原始巡检表!H253+输入条件!$C$25)/100*输入条件!$E$9*3.517*(1-2%*输入条件!$C$6)</f>
        <v>803.053959032726</v>
      </c>
      <c r="E253" s="62">
        <f>IF(原始巡检表!Q253=0,0,输入条件!$C$22*原始巡检表!Q253+输入条件!$C$23*原始巡检表!M253+输入条件!$C$24*原始巡检表!P253+输入条件!$C$25)/100*输入条件!$E$9*3.517*(1-2%*输入条件!$C$6)</f>
        <v>698.701773785804</v>
      </c>
      <c r="F253" s="61"/>
      <c r="G253" s="13">
        <f>输入条件!$D$9*原始巡检表!I253</f>
        <v>184.6425</v>
      </c>
      <c r="H253" s="13">
        <f>输入条件!$D$9*原始巡检表!Q253</f>
        <v>160.0235</v>
      </c>
      <c r="I253" s="13"/>
      <c r="J253" s="18">
        <f>IF(原始巡检表!I253=0,0,输入条件!$D$11*(40/50)^3/0.765)</f>
        <v>36.8104575163399</v>
      </c>
      <c r="K253" s="18">
        <f>IF(原始巡检表!Q253=0,0,输入条件!$D$11*(40/50)^3/0.765)</f>
        <v>36.8104575163399</v>
      </c>
      <c r="L253" s="19"/>
      <c r="M253" s="22">
        <f>IF(原始巡检表!I253=0,0,输入条件!$D$13*(40/50)^3/0.765)</f>
        <v>50.1960784313726</v>
      </c>
      <c r="N253" s="22">
        <f>IF(原始巡检表!Q253=0,0,输入条件!$D$13*(40/50)^3/0.765)</f>
        <v>50.1960784313726</v>
      </c>
      <c r="O253" s="23"/>
      <c r="P253" s="24">
        <f>IF(原始巡检表!I253=0,0,输入条件!$D$15*(35/50)^3/0.9)</f>
        <v>8.38444444444444</v>
      </c>
      <c r="Q253" s="24">
        <f>IF(原始巡检表!Q253=0,0,输入条件!$D$15*(35/50)^3/0.9)</f>
        <v>8.38444444444444</v>
      </c>
      <c r="R253" s="24"/>
      <c r="V253" s="61"/>
      <c r="W253" s="61"/>
      <c r="X253" s="61"/>
      <c r="Y253" s="12"/>
      <c r="Z253" s="12"/>
      <c r="AA253" s="12"/>
      <c r="AB253" s="16"/>
      <c r="AC253" s="16"/>
      <c r="AD253" s="17"/>
      <c r="AH253" s="24"/>
      <c r="AI253" s="24"/>
      <c r="AJ253" s="24"/>
    </row>
    <row r="254" ht="17.25" spans="3:36">
      <c r="C254">
        <v>23</v>
      </c>
      <c r="D254" s="62">
        <f>IF(原始巡检表!I254=0,0,输入条件!$C$22*原始巡检表!I254+输入条件!$C$23*原始巡检表!E254+输入条件!$C$24*原始巡检表!H254+输入条件!$C$25)/100*输入条件!$E$9*3.517*(1-2%*输入条件!$C$6)</f>
        <v>803.053959032726</v>
      </c>
      <c r="E254" s="62">
        <f>IF(原始巡检表!Q254=0,0,输入条件!$C$22*原始巡检表!Q254+输入条件!$C$23*原始巡检表!M254+输入条件!$C$24*原始巡检表!P254+输入条件!$C$25)/100*输入条件!$E$9*3.517*(1-2%*输入条件!$C$6)</f>
        <v>698.701773785804</v>
      </c>
      <c r="F254" s="61"/>
      <c r="G254" s="13">
        <f>输入条件!$D$9*原始巡检表!I254</f>
        <v>184.6425</v>
      </c>
      <c r="H254" s="13">
        <f>输入条件!$D$9*原始巡检表!Q254</f>
        <v>160.0235</v>
      </c>
      <c r="I254" s="13"/>
      <c r="J254" s="18">
        <f>IF(原始巡检表!I254=0,0,输入条件!$D$11*(40/50)^3/0.765)</f>
        <v>36.8104575163399</v>
      </c>
      <c r="K254" s="18">
        <f>IF(原始巡检表!Q254=0,0,输入条件!$D$11*(40/50)^3/0.765)</f>
        <v>36.8104575163399</v>
      </c>
      <c r="L254" s="19"/>
      <c r="M254" s="22">
        <f>IF(原始巡检表!I254=0,0,输入条件!$D$13*(40/50)^3/0.765)</f>
        <v>50.1960784313726</v>
      </c>
      <c r="N254" s="22">
        <f>IF(原始巡检表!Q254=0,0,输入条件!$D$13*(40/50)^3/0.765)</f>
        <v>50.1960784313726</v>
      </c>
      <c r="O254" s="23"/>
      <c r="P254" s="24">
        <f>IF(原始巡检表!I254=0,0,输入条件!$D$15*(35/50)^3/0.9)</f>
        <v>8.38444444444444</v>
      </c>
      <c r="Q254" s="24">
        <f>IF(原始巡检表!Q254=0,0,输入条件!$D$15*(35/50)^3/0.9)</f>
        <v>8.38444444444444</v>
      </c>
      <c r="R254" s="24"/>
      <c r="V254" s="61"/>
      <c r="W254" s="61"/>
      <c r="X254" s="61"/>
      <c r="Y254" s="12"/>
      <c r="Z254" s="12"/>
      <c r="AA254" s="12"/>
      <c r="AB254" s="16"/>
      <c r="AC254" s="16"/>
      <c r="AD254" s="17"/>
      <c r="AH254" s="24"/>
      <c r="AI254" s="24"/>
      <c r="AJ254" s="24"/>
    </row>
    <row r="255" spans="4:30">
      <c r="D255" s="61"/>
      <c r="E255" s="61"/>
      <c r="F255" s="61"/>
      <c r="G255" s="12"/>
      <c r="H255" s="12"/>
      <c r="I255" s="12"/>
      <c r="J255" s="16"/>
      <c r="K255" s="16"/>
      <c r="L255" s="17"/>
      <c r="V255" s="61"/>
      <c r="W255" s="61"/>
      <c r="X255" s="61"/>
      <c r="Y255" s="12"/>
      <c r="Z255" s="12"/>
      <c r="AA255" s="12"/>
      <c r="AB255" s="16"/>
      <c r="AC255" s="16"/>
      <c r="AD255" s="17"/>
    </row>
    <row r="256" spans="2:30">
      <c r="B256" t="s">
        <v>82</v>
      </c>
      <c r="D256" s="61"/>
      <c r="E256" s="61"/>
      <c r="F256" s="61"/>
      <c r="G256" s="12"/>
      <c r="H256" s="12"/>
      <c r="I256" s="12"/>
      <c r="J256" s="16"/>
      <c r="K256" s="16"/>
      <c r="L256" s="17"/>
      <c r="T256" t="s">
        <v>82</v>
      </c>
      <c r="V256" s="61"/>
      <c r="W256" s="61"/>
      <c r="X256" s="61"/>
      <c r="Y256" s="12"/>
      <c r="Z256" s="12"/>
      <c r="AA256" s="12"/>
      <c r="AB256" s="16"/>
      <c r="AC256" s="16"/>
      <c r="AD256" s="17"/>
    </row>
    <row r="257" spans="4:30">
      <c r="D257" s="61"/>
      <c r="E257" s="61"/>
      <c r="F257" s="61"/>
      <c r="G257" s="12"/>
      <c r="H257" s="12"/>
      <c r="I257" s="12"/>
      <c r="J257" s="16"/>
      <c r="K257" s="16"/>
      <c r="L257" s="17"/>
      <c r="V257" s="61"/>
      <c r="W257" s="61"/>
      <c r="X257" s="61"/>
      <c r="Y257" s="12"/>
      <c r="Z257" s="12"/>
      <c r="AA257" s="12"/>
      <c r="AB257" s="16"/>
      <c r="AC257" s="16"/>
      <c r="AD257" s="17"/>
    </row>
  </sheetData>
  <mergeCells count="2">
    <mergeCell ref="B1:C1"/>
    <mergeCell ref="T1:U1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T69"/>
  <sheetViews>
    <sheetView topLeftCell="J1" workbookViewId="0">
      <selection activeCell="U10" sqref="U10"/>
    </sheetView>
  </sheetViews>
  <sheetFormatPr defaultColWidth="9" defaultRowHeight="13.5"/>
  <cols>
    <col min="3" max="3" width="9.125" customWidth="1"/>
    <col min="4" max="5" width="9.5" customWidth="1"/>
    <col min="6" max="17" width="9.125" customWidth="1"/>
    <col min="23" max="23" width="15.5" customWidth="1"/>
    <col min="24" max="24" width="9.5" customWidth="1"/>
    <col min="25" max="25" width="9.375" customWidth="1"/>
    <col min="30" max="30" width="9.375" customWidth="1"/>
    <col min="31" max="31" width="9" style="31"/>
    <col min="37" max="37" width="10.375" customWidth="1"/>
    <col min="38" max="38" width="9.375" customWidth="1"/>
  </cols>
  <sheetData>
    <row r="4" spans="32:34">
      <c r="AF4" s="2"/>
      <c r="AG4" s="2" t="s">
        <v>86</v>
      </c>
      <c r="AH4" s="2" t="s">
        <v>87</v>
      </c>
    </row>
    <row r="5" ht="17.25" spans="1:34">
      <c r="A5" s="32" t="s">
        <v>88</v>
      </c>
      <c r="B5" t="s">
        <v>19</v>
      </c>
      <c r="C5" s="33">
        <f>SUM('计算验证-时刻'!D2)</f>
        <v>0</v>
      </c>
      <c r="D5" s="33">
        <f>SUM('计算验证-时刻'!E2)</f>
        <v>0</v>
      </c>
      <c r="E5" s="33">
        <f>SUM('计算验证-时刻'!F2)</f>
        <v>0</v>
      </c>
      <c r="F5" s="38">
        <f>SUM('计算验证-时刻'!G2)</f>
        <v>0</v>
      </c>
      <c r="G5" s="38">
        <f>SUM('计算验证-时刻'!H2)</f>
        <v>0</v>
      </c>
      <c r="H5" s="38">
        <f>SUM('计算验证-时刻'!I2)</f>
        <v>0</v>
      </c>
      <c r="I5" s="41">
        <f>SUM('计算验证-时刻'!J2)</f>
        <v>0</v>
      </c>
      <c r="J5" s="41">
        <f>SUM('计算验证-时刻'!K2)</f>
        <v>0</v>
      </c>
      <c r="K5" s="41">
        <f>SUM('计算验证-时刻'!L2)</f>
        <v>0</v>
      </c>
      <c r="L5" s="42">
        <f>SUM('计算验证-时刻'!M2)</f>
        <v>0</v>
      </c>
      <c r="M5" s="42">
        <f>SUM('计算验证-时刻'!N2)</f>
        <v>0</v>
      </c>
      <c r="N5" s="42">
        <f>SUM('计算验证-时刻'!O2)</f>
        <v>0</v>
      </c>
      <c r="O5" s="44">
        <f>SUM('计算验证-时刻'!P2)</f>
        <v>0</v>
      </c>
      <c r="P5" s="44">
        <f>SUM('计算验证-时刻'!Q2)</f>
        <v>0</v>
      </c>
      <c r="Q5" s="44">
        <f>SUM('计算验证-时刻'!R2)</f>
        <v>0</v>
      </c>
      <c r="R5" s="47">
        <f>IF(C5=0,0,10)</f>
        <v>0</v>
      </c>
      <c r="S5" s="47">
        <f t="shared" ref="S5:T20" si="0">IF(D5=0,0,10)</f>
        <v>0</v>
      </c>
      <c r="T5" s="47">
        <f t="shared" si="0"/>
        <v>0</v>
      </c>
      <c r="U5" s="32">
        <f>R5+S5+T5</f>
        <v>0</v>
      </c>
      <c r="V5" s="51" t="s">
        <v>19</v>
      </c>
      <c r="W5" s="33">
        <f>C5*R5+D5*S5+E5*T5</f>
        <v>0</v>
      </c>
      <c r="X5" s="38">
        <f>F5*R5+G5*S5+H5*T5</f>
        <v>0</v>
      </c>
      <c r="Y5" s="41">
        <f>I5*R5+J5*S5+K5*T5</f>
        <v>0</v>
      </c>
      <c r="Z5" s="42">
        <f>L5*R5+M5*S5+N5*T5</f>
        <v>0</v>
      </c>
      <c r="AA5" s="44">
        <f>O5*R5+P5*S5+Q5*T5</f>
        <v>0</v>
      </c>
      <c r="AB5" s="43">
        <f>X5+Y5+Z5+AA5</f>
        <v>0</v>
      </c>
      <c r="AC5" s="39" t="s">
        <v>19</v>
      </c>
      <c r="AD5" s="75">
        <f>AB5+AB16</f>
        <v>0</v>
      </c>
      <c r="AF5" s="16" t="s">
        <v>19</v>
      </c>
      <c r="AG5" s="2">
        <f>输入条件!C29</f>
        <v>227590</v>
      </c>
      <c r="AH5" s="2">
        <f>输入条件!AB9</f>
        <v>13.9196102369216</v>
      </c>
    </row>
    <row r="6" ht="17.25" spans="1:34">
      <c r="A6" s="32"/>
      <c r="B6" t="s">
        <v>25</v>
      </c>
      <c r="C6" s="33">
        <f>SUM('计算验证-时刻'!D3)</f>
        <v>0</v>
      </c>
      <c r="D6" s="33">
        <f>SUM('计算验证-时刻'!E3)</f>
        <v>0</v>
      </c>
      <c r="E6" s="33">
        <f>SUM('计算验证-时刻'!F3)</f>
        <v>0</v>
      </c>
      <c r="F6" s="38">
        <f>SUM('计算验证-时刻'!G3)</f>
        <v>0</v>
      </c>
      <c r="G6" s="38">
        <f>SUM('计算验证-时刻'!H3)</f>
        <v>0</v>
      </c>
      <c r="H6" s="38">
        <f>SUM('计算验证-时刻'!I3)</f>
        <v>0</v>
      </c>
      <c r="I6" s="41">
        <f>SUM('计算验证-时刻'!J3)</f>
        <v>0</v>
      </c>
      <c r="J6" s="41">
        <f>SUM('计算验证-时刻'!K3)</f>
        <v>0</v>
      </c>
      <c r="K6" s="41">
        <f>SUM('计算验证-时刻'!L3)</f>
        <v>0</v>
      </c>
      <c r="L6" s="42">
        <f>SUM('计算验证-时刻'!M3)</f>
        <v>0</v>
      </c>
      <c r="M6" s="42">
        <f>SUM('计算验证-时刻'!N3)</f>
        <v>0</v>
      </c>
      <c r="N6" s="42">
        <f>SUM('计算验证-时刻'!O3)</f>
        <v>0</v>
      </c>
      <c r="O6" s="44">
        <f>SUM('计算验证-时刻'!P3)</f>
        <v>0</v>
      </c>
      <c r="P6" s="44">
        <f>SUM('计算验证-时刻'!Q3)</f>
        <v>0</v>
      </c>
      <c r="Q6" s="44">
        <f>SUM('计算验证-时刻'!R3)</f>
        <v>0</v>
      </c>
      <c r="R6" s="47">
        <f t="shared" ref="R6:R28" si="1">IF(C6=0,0,10)</f>
        <v>0</v>
      </c>
      <c r="S6" s="47">
        <f t="shared" si="0"/>
        <v>0</v>
      </c>
      <c r="T6" s="47">
        <f t="shared" si="0"/>
        <v>0</v>
      </c>
      <c r="U6" s="32">
        <f t="shared" ref="U6:U28" si="2">R6+S6+T6</f>
        <v>0</v>
      </c>
      <c r="V6" s="51" t="s">
        <v>25</v>
      </c>
      <c r="W6" s="33">
        <f t="shared" ref="W6:W28" si="3">C6*R6+D6*S6+E6*T6</f>
        <v>0</v>
      </c>
      <c r="X6" s="38">
        <f t="shared" ref="X6:X28" si="4">F6*R6+G6*S6+H6*T6</f>
        <v>0</v>
      </c>
      <c r="Y6" s="41">
        <f t="shared" ref="Y6:Y28" si="5">I6*R6+J6*S6+K6*T6</f>
        <v>0</v>
      </c>
      <c r="Z6" s="42">
        <f t="shared" ref="Z6:Z28" si="6">L6*R6+M6*S6+N6*T6</f>
        <v>0</v>
      </c>
      <c r="AA6" s="44">
        <f t="shared" ref="AA6:AA28" si="7">O6*R6+P6*S6+Q6*T6</f>
        <v>0</v>
      </c>
      <c r="AB6" s="43">
        <f t="shared" ref="AB6:AB28" si="8">X6+Y6+Z6+AA6</f>
        <v>0</v>
      </c>
      <c r="AC6" s="39" t="s">
        <v>25</v>
      </c>
      <c r="AD6" s="75">
        <f t="shared" ref="AD6:AD16" si="9">AB6+AB17</f>
        <v>0</v>
      </c>
      <c r="AF6" s="16" t="s">
        <v>25</v>
      </c>
      <c r="AG6" s="2">
        <f>输入条件!C30</f>
        <v>178154</v>
      </c>
      <c r="AH6" s="2">
        <f>输入条件!AB10</f>
        <v>14.1757291817949</v>
      </c>
    </row>
    <row r="7" ht="17.25" spans="1:34">
      <c r="A7" s="32"/>
      <c r="B7" t="s">
        <v>28</v>
      </c>
      <c r="C7" s="33">
        <f>SUM('计算验证-时刻'!D7:D30)</f>
        <v>8509.45716816046</v>
      </c>
      <c r="D7" s="33">
        <f>SUM('计算验证-时刻'!E7:E30)</f>
        <v>0</v>
      </c>
      <c r="E7" s="33">
        <f>SUM('计算验证-时刻'!F7:F30)</f>
        <v>0</v>
      </c>
      <c r="F7" s="38">
        <f>SUM('计算验证-时刻'!G7:G30)</f>
        <v>2205.15296740995</v>
      </c>
      <c r="G7" s="38">
        <f>SUM('计算验证-时刻'!H7:H30)</f>
        <v>0</v>
      </c>
      <c r="H7" s="38">
        <f>SUM('计算验证-时刻'!I7:I30)</f>
        <v>0</v>
      </c>
      <c r="I7" s="41">
        <f>SUM('计算验证-时刻'!J7:J30)</f>
        <v>625.777777777778</v>
      </c>
      <c r="J7" s="41">
        <f>SUM('计算验证-时刻'!K7:K30)</f>
        <v>0</v>
      </c>
      <c r="K7" s="41">
        <f>SUM('计算验证-时刻'!L7:L30)</f>
        <v>0</v>
      </c>
      <c r="L7" s="42">
        <f>SUM('计算验证-时刻'!M7:M30)</f>
        <v>853.333333333334</v>
      </c>
      <c r="M7" s="42">
        <f>SUM('计算验证-时刻'!N7:N30)</f>
        <v>0</v>
      </c>
      <c r="N7" s="42">
        <f>SUM('计算验证-时刻'!O7:O30)</f>
        <v>0</v>
      </c>
      <c r="O7" s="44">
        <f>SUM('计算验证-时刻'!P7:P30)</f>
        <v>142.535555555556</v>
      </c>
      <c r="P7" s="44">
        <f>SUM('计算验证-时刻'!Q7:Q30)</f>
        <v>0</v>
      </c>
      <c r="Q7" s="44">
        <f>SUM('计算验证-时刻'!R7:R30)</f>
        <v>0</v>
      </c>
      <c r="R7" s="48">
        <v>8.86834566265639</v>
      </c>
      <c r="S7" s="47">
        <f t="shared" si="0"/>
        <v>0</v>
      </c>
      <c r="T7" s="47">
        <f t="shared" si="0"/>
        <v>0</v>
      </c>
      <c r="U7" s="32">
        <f t="shared" si="2"/>
        <v>8.86834566265639</v>
      </c>
      <c r="V7" s="51" t="s">
        <v>28</v>
      </c>
      <c r="W7" s="33">
        <f t="shared" si="3"/>
        <v>75464.8075688161</v>
      </c>
      <c r="X7" s="38">
        <f t="shared" si="4"/>
        <v>19556.0587540239</v>
      </c>
      <c r="Y7" s="41">
        <f t="shared" si="5"/>
        <v>5549.61364134231</v>
      </c>
      <c r="Z7" s="42">
        <f t="shared" si="6"/>
        <v>7567.65496546679</v>
      </c>
      <c r="AA7" s="44">
        <f t="shared" si="7"/>
        <v>1264.05457588543</v>
      </c>
      <c r="AB7" s="43">
        <f t="shared" si="8"/>
        <v>33937.3819367184</v>
      </c>
      <c r="AC7" s="39" t="s">
        <v>28</v>
      </c>
      <c r="AD7" s="75">
        <f t="shared" si="9"/>
        <v>33937.3819367184</v>
      </c>
      <c r="AF7" s="16" t="s">
        <v>28</v>
      </c>
      <c r="AG7" s="2">
        <f>输入条件!C31</f>
        <v>247109</v>
      </c>
      <c r="AH7" s="2">
        <f>输入条件!AB11</f>
        <v>18.3332123551317</v>
      </c>
    </row>
    <row r="8" ht="17.25" spans="1:34">
      <c r="A8" s="32"/>
      <c r="B8" t="s">
        <v>33</v>
      </c>
      <c r="C8" s="33">
        <f>SUM('计算验证-时刻'!D35:D58)</f>
        <v>8131.29535592291</v>
      </c>
      <c r="D8" s="33">
        <f>SUM('计算验证-时刻'!E35:E58)</f>
        <v>16686.3110429532</v>
      </c>
      <c r="E8" s="33">
        <f>SUM('计算验证-时刻'!F35:F58)</f>
        <v>0</v>
      </c>
      <c r="F8" s="38">
        <f>SUM('计算验证-时刻'!G35:G58)</f>
        <v>2081.84682675815</v>
      </c>
      <c r="G8" s="38">
        <f>SUM('计算验证-时刻'!H35:H58)</f>
        <v>4002.80447684391</v>
      </c>
      <c r="H8" s="38">
        <f>SUM('计算验证-时刻'!I35:I58)</f>
        <v>0</v>
      </c>
      <c r="I8" s="41">
        <f>SUM('计算验证-时刻'!J35:J58)</f>
        <v>625.777777777778</v>
      </c>
      <c r="J8" s="41">
        <f>SUM('计算验证-时刻'!K35:K58)</f>
        <v>625.777777777778</v>
      </c>
      <c r="K8" s="41">
        <f>SUM('计算验证-时刻'!L35:L58)</f>
        <v>0</v>
      </c>
      <c r="L8" s="42">
        <f>SUM('计算验证-时刻'!M35:M58)</f>
        <v>853.333333333334</v>
      </c>
      <c r="M8" s="42">
        <f>SUM('计算验证-时刻'!N35:N58)</f>
        <v>853.333333333334</v>
      </c>
      <c r="N8" s="42">
        <f>SUM('计算验证-时刻'!O35:O58)</f>
        <v>0</v>
      </c>
      <c r="O8" s="44">
        <f>SUM('计算验证-时刻'!P35:P58)</f>
        <v>142.535555555556</v>
      </c>
      <c r="P8" s="44">
        <f>SUM('计算验证-时刻'!Q35:Q58)</f>
        <v>142.535555555556</v>
      </c>
      <c r="Q8" s="44">
        <f>SUM('计算验证-时刻'!R35:R58)</f>
        <v>0</v>
      </c>
      <c r="R8" s="48">
        <v>23.8924255425133</v>
      </c>
      <c r="S8" s="48">
        <v>1</v>
      </c>
      <c r="T8" s="47">
        <f t="shared" si="0"/>
        <v>0</v>
      </c>
      <c r="U8" s="32">
        <f t="shared" si="2"/>
        <v>24.8924255425133</v>
      </c>
      <c r="V8" s="51" t="s">
        <v>33</v>
      </c>
      <c r="W8" s="33">
        <f t="shared" si="3"/>
        <v>210962.679898526</v>
      </c>
      <c r="X8" s="38">
        <f t="shared" si="4"/>
        <v>53743.1747760806</v>
      </c>
      <c r="Y8" s="41">
        <f t="shared" si="5"/>
        <v>15577.1267394928</v>
      </c>
      <c r="Z8" s="42">
        <f t="shared" si="6"/>
        <v>21241.5364629447</v>
      </c>
      <c r="AA8" s="44">
        <f t="shared" si="7"/>
        <v>3548.05570382744</v>
      </c>
      <c r="AB8" s="43">
        <f t="shared" si="8"/>
        <v>94109.8936823456</v>
      </c>
      <c r="AC8" s="39" t="s">
        <v>33</v>
      </c>
      <c r="AD8" s="76">
        <f t="shared" si="9"/>
        <v>94109.8936823456</v>
      </c>
      <c r="AF8" s="16" t="s">
        <v>33</v>
      </c>
      <c r="AG8" s="2">
        <f>输入条件!C32</f>
        <v>320264</v>
      </c>
      <c r="AH8" s="2">
        <f>输入条件!AB12</f>
        <v>22.3601528141234</v>
      </c>
    </row>
    <row r="9" ht="17.25" spans="1:34">
      <c r="A9" s="32"/>
      <c r="B9" t="s">
        <v>34</v>
      </c>
      <c r="C9" s="33">
        <f>SUM('计算验证-时刻'!D63:D86)</f>
        <v>12380.1678824798</v>
      </c>
      <c r="D9" s="33">
        <f>SUM('计算验证-时刻'!E63:E86)</f>
        <v>12381.165202311</v>
      </c>
      <c r="E9" s="33">
        <f>SUM('计算验证-时刻'!F63:F86)</f>
        <v>0</v>
      </c>
      <c r="F9" s="38">
        <f>SUM('计算验证-时刻'!G63:G86)</f>
        <v>3145.15114922813</v>
      </c>
      <c r="G9" s="38">
        <f>SUM('计算验证-时刻'!H63:H86)</f>
        <v>3092.78826758147</v>
      </c>
      <c r="H9" s="38">
        <f>SUM('计算验证-时刻'!I63:I86)</f>
        <v>0</v>
      </c>
      <c r="I9" s="41">
        <f>SUM('计算验证-时刻'!J63:J86)</f>
        <v>625.777777777778</v>
      </c>
      <c r="J9" s="41">
        <f>SUM('计算验证-时刻'!K63:K86)</f>
        <v>625.777777777778</v>
      </c>
      <c r="K9" s="41">
        <f>SUM('计算验证-时刻'!L63:L86)</f>
        <v>0</v>
      </c>
      <c r="L9" s="42">
        <f>SUM('计算验证-时刻'!M63:M86)</f>
        <v>853.333333333334</v>
      </c>
      <c r="M9" s="42">
        <f>SUM('计算验证-时刻'!N63:N86)</f>
        <v>853.333333333334</v>
      </c>
      <c r="N9" s="42">
        <f>SUM('计算验证-时刻'!O63:O86)</f>
        <v>0</v>
      </c>
      <c r="O9" s="44">
        <f>SUM('计算验证-时刻'!P63:P86)</f>
        <v>142.535555555556</v>
      </c>
      <c r="P9" s="44">
        <f>SUM('计算验证-时刻'!Q63:Q86)</f>
        <v>142.535555555556</v>
      </c>
      <c r="Q9" s="44">
        <f>SUM('计算验证-时刻'!R63:R86)</f>
        <v>0</v>
      </c>
      <c r="R9" s="48">
        <v>11.8903619069876</v>
      </c>
      <c r="S9" s="48">
        <v>10.3493515288909</v>
      </c>
      <c r="T9" s="47">
        <f t="shared" si="0"/>
        <v>0</v>
      </c>
      <c r="U9" s="32">
        <f t="shared" si="2"/>
        <v>22.2397134358785</v>
      </c>
      <c r="V9" s="51" t="s">
        <v>34</v>
      </c>
      <c r="W9" s="33">
        <f t="shared" si="3"/>
        <v>275341.707607937</v>
      </c>
      <c r="X9" s="38">
        <f t="shared" si="4"/>
        <v>69405.3384021305</v>
      </c>
      <c r="Y9" s="41">
        <f t="shared" si="5"/>
        <v>13917.1184523186</v>
      </c>
      <c r="Z9" s="42">
        <f t="shared" si="6"/>
        <v>18977.8887986163</v>
      </c>
      <c r="AA9" s="44">
        <f t="shared" si="7"/>
        <v>3169.94990997929</v>
      </c>
      <c r="AB9" s="43">
        <f t="shared" si="8"/>
        <v>105470.295563045</v>
      </c>
      <c r="AC9" s="39" t="s">
        <v>34</v>
      </c>
      <c r="AD9" s="77">
        <f t="shared" si="9"/>
        <v>105470.295563045</v>
      </c>
      <c r="AF9" s="16" t="s">
        <v>34</v>
      </c>
      <c r="AG9" s="2">
        <f>输入条件!C33</f>
        <v>362848</v>
      </c>
      <c r="AH9" s="2">
        <f>输入条件!AB13</f>
        <v>26.0772311841288</v>
      </c>
    </row>
    <row r="10" ht="17.25" spans="1:34">
      <c r="A10" s="32"/>
      <c r="B10" t="s">
        <v>36</v>
      </c>
      <c r="C10" s="33">
        <f>SUM('计算验证-时刻'!D91:D114)</f>
        <v>13219.1009788957</v>
      </c>
      <c r="D10" s="33">
        <f>SUM('计算验证-时刻'!E91:E114)</f>
        <v>11548.1080041062</v>
      </c>
      <c r="E10" s="33">
        <f>SUM('计算验证-时刻'!F91:F114)</f>
        <v>14652.298342339</v>
      </c>
      <c r="F10" s="38">
        <f>SUM('计算验证-时刻'!G91:G114)</f>
        <v>3372.33849056604</v>
      </c>
      <c r="G10" s="38">
        <f>SUM('计算验证-时刻'!H91:H114)</f>
        <v>2792.54626072041</v>
      </c>
      <c r="H10" s="38">
        <f>SUM('计算验证-时刻'!I91:I114)</f>
        <v>3769.70519725558</v>
      </c>
      <c r="I10" s="41">
        <f>SUM('计算验证-时刻'!J91:J114)</f>
        <v>625.777777777778</v>
      </c>
      <c r="J10" s="41">
        <f>SUM('计算验证-时刻'!K91:K114)</f>
        <v>625.777777777778</v>
      </c>
      <c r="K10" s="41">
        <f>SUM('计算验证-时刻'!L91:L114)</f>
        <v>625.777777777778</v>
      </c>
      <c r="L10" s="42">
        <f>SUM('计算验证-时刻'!M91:M114)</f>
        <v>853.333333333334</v>
      </c>
      <c r="M10" s="42">
        <f>SUM('计算验证-时刻'!N91:N114)</f>
        <v>853.333333333334</v>
      </c>
      <c r="N10" s="42">
        <f>SUM('计算验证-时刻'!O91:O114)</f>
        <v>853.333333333334</v>
      </c>
      <c r="O10" s="44">
        <f>SUM('计算验证-时刻'!P91:P114)</f>
        <v>142.535555555556</v>
      </c>
      <c r="P10" s="44">
        <f>SUM('计算验证-时刻'!Q91:Q114)</f>
        <v>142.535555555556</v>
      </c>
      <c r="Q10" s="44">
        <f>SUM('计算验证-时刻'!R91:R114)</f>
        <v>142.535555555556</v>
      </c>
      <c r="R10" s="48">
        <v>1</v>
      </c>
      <c r="S10" s="48">
        <v>1</v>
      </c>
      <c r="T10" s="48">
        <v>26.4051206999707</v>
      </c>
      <c r="U10" s="32">
        <f t="shared" si="2"/>
        <v>28.4051206999707</v>
      </c>
      <c r="V10" s="51" t="s">
        <v>36</v>
      </c>
      <c r="W10" s="33">
        <f t="shared" si="3"/>
        <v>411662.915244445</v>
      </c>
      <c r="X10" s="38">
        <f t="shared" si="4"/>
        <v>105704.405488127</v>
      </c>
      <c r="Y10" s="41">
        <f t="shared" si="5"/>
        <v>17775.2933091372</v>
      </c>
      <c r="Z10" s="42">
        <f t="shared" si="6"/>
        <v>24239.0363306417</v>
      </c>
      <c r="AA10" s="44">
        <f t="shared" si="7"/>
        <v>4048.73965959294</v>
      </c>
      <c r="AB10" s="43">
        <f t="shared" si="8"/>
        <v>151767.474787499</v>
      </c>
      <c r="AC10" s="39" t="s">
        <v>36</v>
      </c>
      <c r="AD10" s="78">
        <f t="shared" si="9"/>
        <v>151767.474787499</v>
      </c>
      <c r="AF10" s="16" t="s">
        <v>36</v>
      </c>
      <c r="AG10" s="2">
        <f>输入条件!C34</f>
        <v>429008</v>
      </c>
      <c r="AH10" s="2">
        <f>输入条件!AB14</f>
        <v>27.1766666332881</v>
      </c>
    </row>
    <row r="11" ht="17.25" spans="1:34">
      <c r="A11" s="32"/>
      <c r="B11" t="s">
        <v>37</v>
      </c>
      <c r="C11" s="33">
        <f>SUM('计算验证-时刻'!D119:D142)</f>
        <v>14977.1348323093</v>
      </c>
      <c r="D11" s="33">
        <f>SUM('计算验证-时刻'!E119:E142)</f>
        <v>13379.9203380327</v>
      </c>
      <c r="E11" s="33">
        <f>SUM('计算验证-时刻'!F119:F142)</f>
        <v>11515.912047264</v>
      </c>
      <c r="F11" s="38">
        <f>SUM('计算验证-时刻'!G119:G142)</f>
        <v>3717.469</v>
      </c>
      <c r="G11" s="38">
        <f>SUM('计算验证-时刻'!H119:H142)</f>
        <v>3372.803</v>
      </c>
      <c r="H11" s="38">
        <f>SUM('计算验证-时刻'!I119:I142)</f>
        <v>2895.1944</v>
      </c>
      <c r="I11" s="41">
        <f>SUM('计算验证-时刻'!J119:J142)</f>
        <v>625.777777777778</v>
      </c>
      <c r="J11" s="41">
        <f>SUM('计算验证-时刻'!K119:K142)</f>
        <v>625.777777777778</v>
      </c>
      <c r="K11" s="41">
        <f>SUM('计算验证-时刻'!L119:L142)</f>
        <v>625.777777777778</v>
      </c>
      <c r="L11" s="42">
        <f>SUM('计算验证-时刻'!M119:M142)</f>
        <v>853.333333333334</v>
      </c>
      <c r="M11" s="42">
        <f>SUM('计算验证-时刻'!N119:N142)</f>
        <v>853.333333333334</v>
      </c>
      <c r="N11" s="42">
        <f>SUM('计算验证-时刻'!O119:O142)</f>
        <v>853.333333333334</v>
      </c>
      <c r="O11" s="44">
        <f>SUM('计算验证-时刻'!P119:P142)</f>
        <v>142.535555555556</v>
      </c>
      <c r="P11" s="44">
        <f>SUM('计算验证-时刻'!Q119:Q142)</f>
        <v>142.535555555556</v>
      </c>
      <c r="Q11" s="44">
        <f>SUM('计算验证-时刻'!R119:R142)</f>
        <v>142.535555555556</v>
      </c>
      <c r="R11" s="48">
        <v>27.3351715969182</v>
      </c>
      <c r="S11" s="48">
        <v>1</v>
      </c>
      <c r="T11" s="48">
        <v>1</v>
      </c>
      <c r="U11" s="32">
        <f t="shared" si="2"/>
        <v>29.3351715969182</v>
      </c>
      <c r="V11" s="52" t="s">
        <v>37</v>
      </c>
      <c r="W11" s="33">
        <f t="shared" si="3"/>
        <v>434298.383056651</v>
      </c>
      <c r="X11" s="38">
        <f t="shared" si="4"/>
        <v>107885.650421224</v>
      </c>
      <c r="Y11" s="41">
        <f t="shared" si="5"/>
        <v>18357.2984926493</v>
      </c>
      <c r="Z11" s="42">
        <f t="shared" si="6"/>
        <v>25032.6797627035</v>
      </c>
      <c r="AA11" s="44">
        <f t="shared" si="7"/>
        <v>4181.30498088429</v>
      </c>
      <c r="AB11" s="43">
        <f t="shared" si="8"/>
        <v>155456.933657461</v>
      </c>
      <c r="AC11" s="39" t="s">
        <v>37</v>
      </c>
      <c r="AD11" s="55">
        <f t="shared" si="9"/>
        <v>155456.933657461</v>
      </c>
      <c r="AF11" s="56" t="s">
        <v>37</v>
      </c>
      <c r="AG11" s="2">
        <f>输入条件!C35</f>
        <v>475834</v>
      </c>
      <c r="AH11" s="2">
        <f>输入条件!AB15</f>
        <v>28.8106989219625</v>
      </c>
    </row>
    <row r="12" ht="17.25" spans="1:34">
      <c r="A12" s="32"/>
      <c r="B12" t="s">
        <v>39</v>
      </c>
      <c r="C12" s="33">
        <f>SUM('计算验证-时刻'!D147:D170)</f>
        <v>12745.2821200062</v>
      </c>
      <c r="D12" s="33">
        <f>SUM('计算验证-时刻'!E147:E170)</f>
        <v>14672.1763085445</v>
      </c>
      <c r="E12" s="33">
        <f>SUM('计算验证-时刻'!F147:F170)</f>
        <v>14869.6391304061</v>
      </c>
      <c r="F12" s="38">
        <f>SUM('计算验证-时刻'!G147:G170)</f>
        <v>3198.0081</v>
      </c>
      <c r="G12" s="38">
        <f>SUM('计算验证-时刻'!H147:H170)</f>
        <v>3710.0833</v>
      </c>
      <c r="H12" s="38">
        <f>SUM('计算验证-时刻'!I147:I170)</f>
        <v>3771.6308</v>
      </c>
      <c r="I12" s="41">
        <f>SUM('计算验证-时刻'!J147:J170)</f>
        <v>625.777777777778</v>
      </c>
      <c r="J12" s="41">
        <f>SUM('计算验证-时刻'!K147:K170)</f>
        <v>625.777777777778</v>
      </c>
      <c r="K12" s="41">
        <f>SUM('计算验证-时刻'!L147:L170)</f>
        <v>625.777777777778</v>
      </c>
      <c r="L12" s="42">
        <f>SUM('计算验证-时刻'!M147:M170)</f>
        <v>853.333333333334</v>
      </c>
      <c r="M12" s="42">
        <f>SUM('计算验证-时刻'!N147:N170)</f>
        <v>853.333333333334</v>
      </c>
      <c r="N12" s="42">
        <f>SUM('计算验证-时刻'!O147:O170)</f>
        <v>853.333333333334</v>
      </c>
      <c r="O12" s="44">
        <f>SUM('计算验证-时刻'!P147:P170)</f>
        <v>142.535555555556</v>
      </c>
      <c r="P12" s="44">
        <f>SUM('计算验证-时刻'!Q147:Q170)</f>
        <v>142.535555555556</v>
      </c>
      <c r="Q12" s="44">
        <f>SUM('计算验证-时刻'!R147:R170)</f>
        <v>142.535555555556</v>
      </c>
      <c r="R12" s="48">
        <v>10.9115580249117</v>
      </c>
      <c r="S12" s="48">
        <v>1.47179780323375</v>
      </c>
      <c r="T12" s="48">
        <v>5.50380117552792</v>
      </c>
      <c r="U12" s="32">
        <f t="shared" si="2"/>
        <v>17.8871570036734</v>
      </c>
      <c r="V12" s="51" t="s">
        <v>39</v>
      </c>
      <c r="W12" s="33">
        <f t="shared" si="3"/>
        <v>242504.899581497</v>
      </c>
      <c r="X12" s="38">
        <f t="shared" si="4"/>
        <v>61114.0494287392</v>
      </c>
      <c r="Y12" s="41">
        <f t="shared" si="5"/>
        <v>11193.385360521</v>
      </c>
      <c r="Z12" s="42">
        <f t="shared" si="6"/>
        <v>15263.7073098013</v>
      </c>
      <c r="AA12" s="44">
        <f t="shared" si="7"/>
        <v>2549.55586082803</v>
      </c>
      <c r="AB12" s="43">
        <f t="shared" si="8"/>
        <v>90120.6979598895</v>
      </c>
      <c r="AC12" s="39" t="s">
        <v>39</v>
      </c>
      <c r="AD12" s="79">
        <f t="shared" si="9"/>
        <v>151767.474792711</v>
      </c>
      <c r="AF12" s="16" t="s">
        <v>39</v>
      </c>
      <c r="AG12" s="2">
        <f>输入条件!C36</f>
        <v>448192</v>
      </c>
      <c r="AH12" s="2">
        <f>输入条件!AB16</f>
        <v>28.0266935671529</v>
      </c>
    </row>
    <row r="13" ht="17.25" spans="1:34">
      <c r="A13" s="32"/>
      <c r="B13" t="s">
        <v>42</v>
      </c>
      <c r="C13" s="33">
        <f>SUM('计算验证-时刻'!D175:D198)</f>
        <v>12779.4876666984</v>
      </c>
      <c r="D13" s="33">
        <f>SUM('计算验证-时刻'!E175:E198)</f>
        <v>12027.995247463</v>
      </c>
      <c r="E13" s="33">
        <f>SUM('计算验证-时刻'!F175:F198)</f>
        <v>17027.3608796336</v>
      </c>
      <c r="F13" s="38">
        <f>SUM('计算验证-时刻'!G175:G198)</f>
        <v>3202.9319</v>
      </c>
      <c r="G13" s="38">
        <f>SUM('计算验证-时刻'!H175:H198)</f>
        <v>3025.6751</v>
      </c>
      <c r="H13" s="38">
        <f>SUM('计算验证-时刻'!I175:I198)</f>
        <v>4059.6731</v>
      </c>
      <c r="I13" s="41">
        <f>SUM('计算验证-时刻'!J175:J198)</f>
        <v>625.777777777778</v>
      </c>
      <c r="J13" s="41">
        <f>SUM('计算验证-时刻'!K175:K198)</f>
        <v>625.777777777778</v>
      </c>
      <c r="K13" s="41">
        <f>SUM('计算验证-时刻'!L175:L198)</f>
        <v>625.777777777778</v>
      </c>
      <c r="L13" s="42">
        <f>SUM('计算验证-时刻'!M175:M198)</f>
        <v>853.333333333334</v>
      </c>
      <c r="M13" s="42">
        <f>SUM('计算验证-时刻'!N175:N198)</f>
        <v>853.333333333334</v>
      </c>
      <c r="N13" s="42">
        <f>SUM('计算验证-时刻'!O175:O198)</f>
        <v>853.333333333334</v>
      </c>
      <c r="O13" s="44">
        <f>SUM('计算验证-时刻'!P175:P198)</f>
        <v>142.535555555556</v>
      </c>
      <c r="P13" s="44">
        <f>SUM('计算验证-时刻'!Q175:Q198)</f>
        <v>142.535555555556</v>
      </c>
      <c r="Q13" s="44">
        <f>SUM('计算验证-时刻'!R175:R198)</f>
        <v>142.535555555556</v>
      </c>
      <c r="R13" s="48">
        <v>1.00278013864941</v>
      </c>
      <c r="S13" s="48">
        <v>1.00397802354558</v>
      </c>
      <c r="T13" s="48">
        <v>10.0293552912694</v>
      </c>
      <c r="U13" s="32">
        <f t="shared" si="2"/>
        <v>12.0361134534644</v>
      </c>
      <c r="V13" s="51" t="s">
        <v>42</v>
      </c>
      <c r="W13" s="33">
        <f t="shared" si="3"/>
        <v>195664.311244551</v>
      </c>
      <c r="X13" s="38">
        <f t="shared" si="4"/>
        <v>46965.4516878649</v>
      </c>
      <c r="Y13" s="41">
        <f t="shared" si="5"/>
        <v>7531.93232999018</v>
      </c>
      <c r="Z13" s="42">
        <f t="shared" si="6"/>
        <v>10270.816813623</v>
      </c>
      <c r="AA13" s="44">
        <f t="shared" si="7"/>
        <v>1715.57411781925</v>
      </c>
      <c r="AB13" s="43">
        <f t="shared" si="8"/>
        <v>66483.7749492973</v>
      </c>
      <c r="AC13" s="39" t="s">
        <v>42</v>
      </c>
      <c r="AD13" s="80">
        <f t="shared" si="9"/>
        <v>128604.390762787</v>
      </c>
      <c r="AF13" s="16" t="s">
        <v>42</v>
      </c>
      <c r="AG13" s="2">
        <f>输入条件!C37</f>
        <v>391582</v>
      </c>
      <c r="AH13" s="2">
        <f>输入条件!AB17</f>
        <v>27.4007221990161</v>
      </c>
    </row>
    <row r="14" ht="17.25" spans="1:34">
      <c r="A14" s="32"/>
      <c r="B14" t="s">
        <v>44</v>
      </c>
      <c r="C14" s="33">
        <f>SUM('计算验证-时刻'!D203:D226)</f>
        <v>13469.857992686</v>
      </c>
      <c r="D14" s="33">
        <f>SUM('计算验证-时刻'!E203:E226)</f>
        <v>17203.1224510735</v>
      </c>
      <c r="E14" s="33">
        <f>SUM('计算验证-时刻'!F203:F226)</f>
        <v>15973.9659102322</v>
      </c>
      <c r="F14" s="38">
        <f>SUM('计算验证-时刻'!G203:G226)</f>
        <v>3321.1031</v>
      </c>
      <c r="G14" s="38">
        <f>SUM('计算验证-时刻'!H203:H226)</f>
        <v>4017.8208</v>
      </c>
      <c r="H14" s="38">
        <f>SUM('计算验证-时刻'!I203:I226)</f>
        <v>3771.6308</v>
      </c>
      <c r="I14" s="41">
        <f>SUM('计算验证-时刻'!J203:J226)</f>
        <v>625.777777777778</v>
      </c>
      <c r="J14" s="41">
        <f>SUM('计算验证-时刻'!K203:K226)</f>
        <v>625.777777777778</v>
      </c>
      <c r="K14" s="41">
        <f>SUM('计算验证-时刻'!L203:L226)</f>
        <v>625.777777777778</v>
      </c>
      <c r="L14" s="42">
        <f>SUM('计算验证-时刻'!M203:M226)</f>
        <v>853.333333333334</v>
      </c>
      <c r="M14" s="42">
        <f>SUM('计算验证-时刻'!N203:N226)</f>
        <v>853.333333333334</v>
      </c>
      <c r="N14" s="42">
        <f>SUM('计算验证-时刻'!O203:O226)</f>
        <v>853.333333333334</v>
      </c>
      <c r="O14" s="44">
        <f>SUM('计算验证-时刻'!P203:P226)</f>
        <v>142.535555555556</v>
      </c>
      <c r="P14" s="44">
        <f>SUM('计算验证-时刻'!Q203:Q226)</f>
        <v>142.535555555556</v>
      </c>
      <c r="Q14" s="44">
        <f>SUM('计算验证-时刻'!R203:R226)</f>
        <v>142.535555555556</v>
      </c>
      <c r="R14" s="48">
        <v>1.14882621216009</v>
      </c>
      <c r="S14" s="48">
        <v>1.17330754086499</v>
      </c>
      <c r="T14" s="48">
        <v>1.16483027927799</v>
      </c>
      <c r="U14" s="32">
        <f t="shared" si="2"/>
        <v>3.48696403230307</v>
      </c>
      <c r="V14" s="51" t="s">
        <v>44</v>
      </c>
      <c r="W14" s="33">
        <f t="shared" si="3"/>
        <v>54266.038406733</v>
      </c>
      <c r="X14" s="38">
        <f t="shared" si="4"/>
        <v>12922.8194951478</v>
      </c>
      <c r="Y14" s="41">
        <f t="shared" si="5"/>
        <v>2182.06460332565</v>
      </c>
      <c r="Z14" s="42">
        <f t="shared" si="6"/>
        <v>2975.54264089862</v>
      </c>
      <c r="AA14" s="44">
        <f t="shared" si="7"/>
        <v>497.016355546558</v>
      </c>
      <c r="AB14" s="43">
        <f t="shared" si="8"/>
        <v>18577.4430949186</v>
      </c>
      <c r="AC14" s="39" t="s">
        <v>44</v>
      </c>
      <c r="AD14" s="81">
        <f t="shared" si="9"/>
        <v>100419.395066459</v>
      </c>
      <c r="AF14" s="16" t="s">
        <v>44</v>
      </c>
      <c r="AG14" s="2">
        <f>输入条件!C38</f>
        <v>346738</v>
      </c>
      <c r="AH14" s="2">
        <f>输入条件!AB18</f>
        <v>24.3491800869665</v>
      </c>
    </row>
    <row r="15" ht="17.25" spans="1:34">
      <c r="A15" s="32"/>
      <c r="B15" t="s">
        <v>46</v>
      </c>
      <c r="C15" s="33">
        <f>SUM('计算验证-时刻'!D231:D254)</f>
        <v>14513.7524905207</v>
      </c>
      <c r="D15" s="33">
        <f>SUM('计算验证-时刻'!E231:E254)</f>
        <v>11877.9301543587</v>
      </c>
      <c r="E15" s="33">
        <f>SUM('计算验证-时刻'!F231:F254)</f>
        <v>0</v>
      </c>
      <c r="F15" s="38">
        <f>SUM('计算验证-时刻'!G231:G254)</f>
        <v>3345.7221</v>
      </c>
      <c r="G15" s="38">
        <f>SUM('计算验证-时刻'!H231:H254)</f>
        <v>2720.3995</v>
      </c>
      <c r="H15" s="38">
        <f>SUM('计算验证-时刻'!I231:I254)</f>
        <v>0</v>
      </c>
      <c r="I15" s="41">
        <f>SUM('计算验证-时刻'!J231:J254)</f>
        <v>625.777777777778</v>
      </c>
      <c r="J15" s="41">
        <f>SUM('计算验证-时刻'!K231:K254)</f>
        <v>625.777777777778</v>
      </c>
      <c r="K15" s="41">
        <f>SUM('计算验证-时刻'!L231:L254)</f>
        <v>0</v>
      </c>
      <c r="L15" s="42">
        <f>SUM('计算验证-时刻'!M231:M254)</f>
        <v>853.333333333334</v>
      </c>
      <c r="M15" s="42">
        <f>SUM('计算验证-时刻'!N231:N254)</f>
        <v>853.333333333334</v>
      </c>
      <c r="N15" s="42">
        <f>SUM('计算验证-时刻'!O231:O254)</f>
        <v>0</v>
      </c>
      <c r="O15" s="44">
        <f>SUM('计算验证-时刻'!P231:P254)</f>
        <v>142.535555555556</v>
      </c>
      <c r="P15" s="44">
        <f>SUM('计算验证-时刻'!Q231:Q254)</f>
        <v>142.535555555556</v>
      </c>
      <c r="Q15" s="44">
        <f>SUM('计算验证-时刻'!R231:R254)</f>
        <v>0</v>
      </c>
      <c r="R15" s="48">
        <v>4.831765069087</v>
      </c>
      <c r="S15" s="48">
        <v>3.96356813292835</v>
      </c>
      <c r="T15" s="47">
        <f t="shared" si="0"/>
        <v>0</v>
      </c>
      <c r="U15" s="32">
        <f t="shared" si="2"/>
        <v>8.79533320201535</v>
      </c>
      <c r="V15" s="51" t="s">
        <v>46</v>
      </c>
      <c r="W15" s="33">
        <f t="shared" si="3"/>
        <v>117206.027750037</v>
      </c>
      <c r="X15" s="38">
        <f t="shared" si="4"/>
        <v>26948.2319406866</v>
      </c>
      <c r="Y15" s="41">
        <f t="shared" si="5"/>
        <v>5503.92406597227</v>
      </c>
      <c r="Z15" s="42">
        <f t="shared" si="6"/>
        <v>7505.3509990531</v>
      </c>
      <c r="AA15" s="44">
        <f t="shared" si="7"/>
        <v>1253.64770424548</v>
      </c>
      <c r="AB15" s="43">
        <f t="shared" si="8"/>
        <v>41211.1547099575</v>
      </c>
      <c r="AC15" s="39" t="s">
        <v>46</v>
      </c>
      <c r="AD15" s="82">
        <f t="shared" si="9"/>
        <v>41211.1547099575</v>
      </c>
      <c r="AF15" s="16" t="s">
        <v>46</v>
      </c>
      <c r="AG15" s="2">
        <f>输入条件!C39</f>
        <v>262676</v>
      </c>
      <c r="AH15" s="2">
        <f>输入条件!AB19</f>
        <v>20.1559305349986</v>
      </c>
    </row>
    <row r="16" ht="17.25" spans="1:42">
      <c r="A16" s="32"/>
      <c r="B16" t="s">
        <v>48</v>
      </c>
      <c r="C16" s="33">
        <f>SUM('计算验证-时刻'!D256)</f>
        <v>0</v>
      </c>
      <c r="D16" s="33">
        <f>SUM('计算验证-时刻'!E256)</f>
        <v>0</v>
      </c>
      <c r="E16" s="33">
        <f>SUM('计算验证-时刻'!F256)</f>
        <v>0</v>
      </c>
      <c r="F16" s="38">
        <f>SUM('计算验证-时刻'!G256)</f>
        <v>0</v>
      </c>
      <c r="G16" s="38">
        <f>SUM('计算验证-时刻'!H256)</f>
        <v>0</v>
      </c>
      <c r="H16" s="38">
        <f>SUM('计算验证-时刻'!I256)</f>
        <v>0</v>
      </c>
      <c r="I16" s="41">
        <f>SUM('计算验证-时刻'!J256)</f>
        <v>0</v>
      </c>
      <c r="J16" s="41">
        <f>SUM('计算验证-时刻'!K256)</f>
        <v>0</v>
      </c>
      <c r="K16" s="41">
        <f>SUM('计算验证-时刻'!L256)</f>
        <v>0</v>
      </c>
      <c r="L16" s="42">
        <f>SUM('计算验证-时刻'!M256)</f>
        <v>0</v>
      </c>
      <c r="M16" s="42">
        <f>SUM('计算验证-时刻'!N256)</f>
        <v>0</v>
      </c>
      <c r="N16" s="42">
        <f>SUM('计算验证-时刻'!O256)</f>
        <v>0</v>
      </c>
      <c r="O16" s="44">
        <f>SUM('计算验证-时刻'!P256)</f>
        <v>0</v>
      </c>
      <c r="P16" s="44">
        <f>SUM('计算验证-时刻'!Q256)</f>
        <v>0</v>
      </c>
      <c r="Q16" s="44">
        <f>SUM('计算验证-时刻'!R256)</f>
        <v>0</v>
      </c>
      <c r="R16" s="47">
        <f t="shared" si="1"/>
        <v>0</v>
      </c>
      <c r="S16" s="47">
        <f t="shared" si="0"/>
        <v>0</v>
      </c>
      <c r="T16" s="47">
        <f t="shared" si="0"/>
        <v>0</v>
      </c>
      <c r="U16" s="32">
        <f t="shared" si="2"/>
        <v>0</v>
      </c>
      <c r="V16" s="51" t="s">
        <v>48</v>
      </c>
      <c r="W16" s="33">
        <f t="shared" si="3"/>
        <v>0</v>
      </c>
      <c r="X16" s="38">
        <f t="shared" si="4"/>
        <v>0</v>
      </c>
      <c r="Y16" s="41">
        <f t="shared" si="5"/>
        <v>0</v>
      </c>
      <c r="Z16" s="42">
        <f t="shared" si="6"/>
        <v>0</v>
      </c>
      <c r="AA16" s="44">
        <f t="shared" si="7"/>
        <v>0</v>
      </c>
      <c r="AB16" s="43">
        <f t="shared" si="8"/>
        <v>0</v>
      </c>
      <c r="AC16" s="39" t="s">
        <v>48</v>
      </c>
      <c r="AD16" s="75">
        <f t="shared" si="9"/>
        <v>0</v>
      </c>
      <c r="AF16" s="16" t="s">
        <v>48</v>
      </c>
      <c r="AG16" s="2">
        <f>输入条件!C40</f>
        <v>212486</v>
      </c>
      <c r="AH16" s="2">
        <f>输入条件!AB20</f>
        <v>15.4530376240771</v>
      </c>
      <c r="AL16" t="s">
        <v>89</v>
      </c>
      <c r="AM16" t="s">
        <v>90</v>
      </c>
      <c r="AN16" t="s">
        <v>30</v>
      </c>
      <c r="AO16" t="s">
        <v>35</v>
      </c>
      <c r="AP16" t="s">
        <v>38</v>
      </c>
    </row>
    <row r="17" ht="17.25" spans="1:42">
      <c r="A17" s="32" t="s">
        <v>91</v>
      </c>
      <c r="B17" t="s">
        <v>19</v>
      </c>
      <c r="C17" s="33">
        <f>SUM('计算验证-时刻'!V2)</f>
        <v>0</v>
      </c>
      <c r="D17" s="33">
        <f>SUM('计算验证-时刻'!W2)</f>
        <v>0</v>
      </c>
      <c r="E17" s="33">
        <f>SUM('计算验证-时刻'!X2)</f>
        <v>0</v>
      </c>
      <c r="F17" s="38">
        <f>SUM('计算验证-时刻'!Y2)</f>
        <v>0</v>
      </c>
      <c r="G17" s="38">
        <f>SUM('计算验证-时刻'!Z2)</f>
        <v>0</v>
      </c>
      <c r="H17" s="38">
        <f>SUM('计算验证-时刻'!AA2)</f>
        <v>0</v>
      </c>
      <c r="I17" s="41">
        <f>SUM('计算验证-时刻'!AB2)</f>
        <v>0</v>
      </c>
      <c r="J17" s="41">
        <f>SUM('计算验证-时刻'!AC2)</f>
        <v>0</v>
      </c>
      <c r="K17" s="41">
        <f>SUM('计算验证-时刻'!AD2)</f>
        <v>0</v>
      </c>
      <c r="L17" s="42">
        <f>SUM('计算验证-时刻'!AE2)</f>
        <v>0</v>
      </c>
      <c r="M17" s="42">
        <f>SUM('计算验证-时刻'!AF2)</f>
        <v>0</v>
      </c>
      <c r="N17" s="42">
        <f>SUM('计算验证-时刻'!AG2)</f>
        <v>0</v>
      </c>
      <c r="O17" s="44">
        <f>SUM('计算验证-时刻'!AH2)</f>
        <v>0</v>
      </c>
      <c r="P17" s="44">
        <f>SUM('计算验证-时刻'!AI2)</f>
        <v>0</v>
      </c>
      <c r="Q17" s="44">
        <f>SUM('计算验证-时刻'!AJ2)</f>
        <v>0</v>
      </c>
      <c r="R17" s="47">
        <f t="shared" si="1"/>
        <v>0</v>
      </c>
      <c r="S17" s="47">
        <f t="shared" si="0"/>
        <v>0</v>
      </c>
      <c r="T17" s="47">
        <f t="shared" si="0"/>
        <v>0</v>
      </c>
      <c r="U17" s="32">
        <f t="shared" si="2"/>
        <v>0</v>
      </c>
      <c r="V17" s="51" t="s">
        <v>19</v>
      </c>
      <c r="W17" s="33">
        <f t="shared" si="3"/>
        <v>0</v>
      </c>
      <c r="X17" s="38">
        <f t="shared" si="4"/>
        <v>0</v>
      </c>
      <c r="Y17" s="41">
        <f t="shared" si="5"/>
        <v>0</v>
      </c>
      <c r="Z17" s="42">
        <f t="shared" si="6"/>
        <v>0</v>
      </c>
      <c r="AA17" s="44">
        <f t="shared" si="7"/>
        <v>0</v>
      </c>
      <c r="AB17" s="43">
        <f t="shared" si="8"/>
        <v>0</v>
      </c>
      <c r="AF17" s="51" t="s">
        <v>19</v>
      </c>
      <c r="AG17" s="43">
        <f t="shared" ref="AG17:AG28" si="10">W5+W16</f>
        <v>0</v>
      </c>
      <c r="AH17" s="43">
        <f t="shared" ref="AH17:AH28" si="11">X5+X16</f>
        <v>0</v>
      </c>
      <c r="AI17" s="43">
        <f t="shared" ref="AI17:AI28" si="12">Y5+Y16</f>
        <v>0</v>
      </c>
      <c r="AJ17" s="43">
        <f t="shared" ref="AJ17:AJ28" si="13">Z5+Z16</f>
        <v>0</v>
      </c>
      <c r="AK17" s="43">
        <f t="shared" ref="AK17:AK28" si="14">AA5+AA16</f>
        <v>0</v>
      </c>
      <c r="AL17" s="58">
        <f>IF(AH17=0,0,AG17/AH17)</f>
        <v>0</v>
      </c>
      <c r="AM17" s="58">
        <f t="shared" ref="AM17:AM28" si="15">IF(AD5=0,0,AG17/AD5)</f>
        <v>0</v>
      </c>
      <c r="AN17">
        <f>IF(AI17=0,0,$AG17/AI17)</f>
        <v>0</v>
      </c>
      <c r="AO17">
        <f>IF(AJ17=0,0,($AG17+$AH17)/AJ17)</f>
        <v>0</v>
      </c>
      <c r="AP17">
        <f>IF(AK17=0,0,($AG17+$AH17)/AK17)</f>
        <v>0</v>
      </c>
    </row>
    <row r="18" ht="17.25" spans="1:42">
      <c r="A18" s="32"/>
      <c r="B18" t="s">
        <v>25</v>
      </c>
      <c r="C18" s="33">
        <f>SUM('计算验证-时刻'!V3)</f>
        <v>0</v>
      </c>
      <c r="D18" s="33">
        <f>SUM('计算验证-时刻'!W3)</f>
        <v>0</v>
      </c>
      <c r="E18" s="33">
        <f>SUM('计算验证-时刻'!X3)</f>
        <v>0</v>
      </c>
      <c r="F18" s="38">
        <f>SUM('计算验证-时刻'!Y3)</f>
        <v>0</v>
      </c>
      <c r="G18" s="38">
        <f>SUM('计算验证-时刻'!Z3)</f>
        <v>0</v>
      </c>
      <c r="H18" s="38">
        <f>SUM('计算验证-时刻'!AA3)</f>
        <v>0</v>
      </c>
      <c r="I18" s="41">
        <f>SUM('计算验证-时刻'!AB3)</f>
        <v>0</v>
      </c>
      <c r="J18" s="41">
        <f>SUM('计算验证-时刻'!AC3)</f>
        <v>0</v>
      </c>
      <c r="K18" s="41">
        <f>SUM('计算验证-时刻'!AD3)</f>
        <v>0</v>
      </c>
      <c r="L18" s="42">
        <f>SUM('计算验证-时刻'!AE3)</f>
        <v>0</v>
      </c>
      <c r="M18" s="42">
        <f>SUM('计算验证-时刻'!AF3)</f>
        <v>0</v>
      </c>
      <c r="N18" s="42">
        <f>SUM('计算验证-时刻'!AG3)</f>
        <v>0</v>
      </c>
      <c r="O18" s="44">
        <f>SUM('计算验证-时刻'!AH3)</f>
        <v>0</v>
      </c>
      <c r="P18" s="44">
        <f>SUM('计算验证-时刻'!AI3)</f>
        <v>0</v>
      </c>
      <c r="Q18" s="44">
        <f>SUM('计算验证-时刻'!AJ3)</f>
        <v>0</v>
      </c>
      <c r="R18" s="47">
        <f t="shared" si="1"/>
        <v>0</v>
      </c>
      <c r="S18" s="47">
        <f t="shared" si="0"/>
        <v>0</v>
      </c>
      <c r="T18" s="47">
        <f t="shared" si="0"/>
        <v>0</v>
      </c>
      <c r="U18" s="32">
        <f t="shared" si="2"/>
        <v>0</v>
      </c>
      <c r="V18" s="51" t="s">
        <v>25</v>
      </c>
      <c r="W18" s="33">
        <f t="shared" si="3"/>
        <v>0</v>
      </c>
      <c r="X18" s="38">
        <f t="shared" si="4"/>
        <v>0</v>
      </c>
      <c r="Y18" s="41">
        <f t="shared" si="5"/>
        <v>0</v>
      </c>
      <c r="Z18" s="42">
        <f t="shared" si="6"/>
        <v>0</v>
      </c>
      <c r="AA18" s="44">
        <f t="shared" si="7"/>
        <v>0</v>
      </c>
      <c r="AB18" s="43">
        <f t="shared" si="8"/>
        <v>0</v>
      </c>
      <c r="AF18" s="51" t="s">
        <v>25</v>
      </c>
      <c r="AG18" s="43">
        <f t="shared" si="10"/>
        <v>0</v>
      </c>
      <c r="AH18" s="43">
        <f t="shared" si="11"/>
        <v>0</v>
      </c>
      <c r="AI18" s="43">
        <f t="shared" si="12"/>
        <v>0</v>
      </c>
      <c r="AJ18" s="43">
        <f t="shared" si="13"/>
        <v>0</v>
      </c>
      <c r="AK18" s="43">
        <f t="shared" si="14"/>
        <v>0</v>
      </c>
      <c r="AL18" s="58">
        <f t="shared" ref="AL18:AL28" si="16">IF(AH18=0,0,AG18/AH18)</f>
        <v>0</v>
      </c>
      <c r="AM18" s="58">
        <f t="shared" si="15"/>
        <v>0</v>
      </c>
      <c r="AN18">
        <f t="shared" ref="AN18:AN28" si="17">IF(AI18=0,0,$AG18/AI18)</f>
        <v>0</v>
      </c>
      <c r="AO18">
        <f t="shared" ref="AO18:AP28" si="18">IF(AJ18=0,0,($AG18+$AH18)/AJ18)</f>
        <v>0</v>
      </c>
      <c r="AP18">
        <f t="shared" si="18"/>
        <v>0</v>
      </c>
    </row>
    <row r="19" ht="17.25" spans="1:42">
      <c r="A19" s="32"/>
      <c r="B19" t="s">
        <v>28</v>
      </c>
      <c r="C19" s="33">
        <f>SUM('计算验证-时刻'!V7:V30)</f>
        <v>0</v>
      </c>
      <c r="D19" s="33">
        <f>SUM('计算验证-时刻'!W7:W30)</f>
        <v>0</v>
      </c>
      <c r="E19" s="33">
        <f>SUM('计算验证-时刻'!X7:X30)</f>
        <v>0</v>
      </c>
      <c r="F19" s="38">
        <f>SUM('计算验证-时刻'!Y7:Y30)</f>
        <v>0</v>
      </c>
      <c r="G19" s="38">
        <f>SUM('计算验证-时刻'!Z7:Z30)</f>
        <v>0</v>
      </c>
      <c r="H19" s="38">
        <f>SUM('计算验证-时刻'!AA7:AA30)</f>
        <v>0</v>
      </c>
      <c r="I19" s="41">
        <f>SUM('计算验证-时刻'!AB7:AB30)</f>
        <v>0</v>
      </c>
      <c r="J19" s="41">
        <f>SUM('计算验证-时刻'!AC7:AC30)</f>
        <v>0</v>
      </c>
      <c r="K19" s="41">
        <f>SUM('计算验证-时刻'!AD7:AD30)</f>
        <v>0</v>
      </c>
      <c r="L19" s="42">
        <f>SUM('计算验证-时刻'!AE7:AE30)</f>
        <v>0</v>
      </c>
      <c r="M19" s="42">
        <f>SUM('计算验证-时刻'!AF7:AF30)</f>
        <v>0</v>
      </c>
      <c r="N19" s="42">
        <f>SUM('计算验证-时刻'!AG7:AG30)</f>
        <v>0</v>
      </c>
      <c r="O19" s="44">
        <f>SUM('计算验证-时刻'!AH7:AH30)</f>
        <v>0</v>
      </c>
      <c r="P19" s="44">
        <f>SUM('计算验证-时刻'!AI7:AI30)</f>
        <v>0</v>
      </c>
      <c r="Q19" s="44">
        <f>SUM('计算验证-时刻'!AJ7:AJ30)</f>
        <v>0</v>
      </c>
      <c r="R19" s="47">
        <f t="shared" si="1"/>
        <v>0</v>
      </c>
      <c r="S19" s="47">
        <f t="shared" si="0"/>
        <v>0</v>
      </c>
      <c r="T19" s="47">
        <f t="shared" si="0"/>
        <v>0</v>
      </c>
      <c r="U19" s="32">
        <f t="shared" si="2"/>
        <v>0</v>
      </c>
      <c r="V19" s="51" t="s">
        <v>28</v>
      </c>
      <c r="W19" s="33">
        <f t="shared" si="3"/>
        <v>0</v>
      </c>
      <c r="X19" s="38">
        <f t="shared" si="4"/>
        <v>0</v>
      </c>
      <c r="Y19" s="41">
        <f t="shared" si="5"/>
        <v>0</v>
      </c>
      <c r="Z19" s="42">
        <f t="shared" si="6"/>
        <v>0</v>
      </c>
      <c r="AA19" s="44">
        <f t="shared" si="7"/>
        <v>0</v>
      </c>
      <c r="AB19" s="43">
        <f t="shared" si="8"/>
        <v>0</v>
      </c>
      <c r="AF19" s="51" t="s">
        <v>28</v>
      </c>
      <c r="AG19" s="43">
        <f t="shared" si="10"/>
        <v>75464.8075688161</v>
      </c>
      <c r="AH19" s="43">
        <f t="shared" si="11"/>
        <v>19556.0587540239</v>
      </c>
      <c r="AI19" s="43">
        <f t="shared" si="12"/>
        <v>5549.61364134231</v>
      </c>
      <c r="AJ19" s="43">
        <f t="shared" si="13"/>
        <v>7567.65496546679</v>
      </c>
      <c r="AK19" s="43">
        <f t="shared" si="14"/>
        <v>1264.05457588543</v>
      </c>
      <c r="AL19" s="83">
        <f t="shared" si="16"/>
        <v>3.85889654546514</v>
      </c>
      <c r="AM19" s="58">
        <f t="shared" si="15"/>
        <v>2.22364847440301</v>
      </c>
      <c r="AN19">
        <f t="shared" si="17"/>
        <v>13.5982092530973</v>
      </c>
      <c r="AO19">
        <f t="shared" si="18"/>
        <v>12.5561837526216</v>
      </c>
      <c r="AP19">
        <f t="shared" si="18"/>
        <v>75.1714903261047</v>
      </c>
    </row>
    <row r="20" ht="17.25" spans="1:42">
      <c r="A20" s="32"/>
      <c r="B20" t="s">
        <v>33</v>
      </c>
      <c r="C20" s="33">
        <f>SUM('计算验证-时刻'!V35:V58)</f>
        <v>0</v>
      </c>
      <c r="D20" s="33">
        <f>SUM('计算验证-时刻'!W35:W58)</f>
        <v>0</v>
      </c>
      <c r="E20" s="33">
        <f>SUM('计算验证-时刻'!X35:X58)</f>
        <v>0</v>
      </c>
      <c r="F20" s="38">
        <f>SUM('计算验证-时刻'!Y35:Y58)</f>
        <v>0</v>
      </c>
      <c r="G20" s="38">
        <f>SUM('计算验证-时刻'!Z35:Z58)</f>
        <v>0</v>
      </c>
      <c r="H20" s="38">
        <f>SUM('计算验证-时刻'!AA35:AA58)</f>
        <v>0</v>
      </c>
      <c r="I20" s="41">
        <f>SUM('计算验证-时刻'!AB35:AB58)</f>
        <v>0</v>
      </c>
      <c r="J20" s="41">
        <f>SUM('计算验证-时刻'!AC35:AC58)</f>
        <v>0</v>
      </c>
      <c r="K20" s="41">
        <f>SUM('计算验证-时刻'!AD35:AD58)</f>
        <v>0</v>
      </c>
      <c r="L20" s="42">
        <f>SUM('计算验证-时刻'!AE35:AE58)</f>
        <v>0</v>
      </c>
      <c r="M20" s="42">
        <f>SUM('计算验证-时刻'!AF35:AF58)</f>
        <v>0</v>
      </c>
      <c r="N20" s="42">
        <f>SUM('计算验证-时刻'!AG35:AG58)</f>
        <v>0</v>
      </c>
      <c r="O20" s="44">
        <f>SUM('计算验证-时刻'!AH35:AH58)</f>
        <v>0</v>
      </c>
      <c r="P20" s="44">
        <f>SUM('计算验证-时刻'!AI35:AI58)</f>
        <v>0</v>
      </c>
      <c r="Q20" s="44">
        <f>SUM('计算验证-时刻'!AJ35:AJ58)</f>
        <v>0</v>
      </c>
      <c r="R20" s="47">
        <f t="shared" si="1"/>
        <v>0</v>
      </c>
      <c r="S20" s="47">
        <f t="shared" si="0"/>
        <v>0</v>
      </c>
      <c r="T20" s="47">
        <f t="shared" si="0"/>
        <v>0</v>
      </c>
      <c r="U20" s="32">
        <f t="shared" si="2"/>
        <v>0</v>
      </c>
      <c r="V20" s="51" t="s">
        <v>33</v>
      </c>
      <c r="W20" s="33">
        <f t="shared" si="3"/>
        <v>0</v>
      </c>
      <c r="X20" s="38">
        <f t="shared" si="4"/>
        <v>0</v>
      </c>
      <c r="Y20" s="41">
        <f t="shared" si="5"/>
        <v>0</v>
      </c>
      <c r="Z20" s="42">
        <f t="shared" si="6"/>
        <v>0</v>
      </c>
      <c r="AA20" s="44">
        <f t="shared" si="7"/>
        <v>0</v>
      </c>
      <c r="AB20" s="43">
        <f t="shared" si="8"/>
        <v>0</v>
      </c>
      <c r="AF20" s="51" t="s">
        <v>33</v>
      </c>
      <c r="AG20" s="43">
        <f t="shared" si="10"/>
        <v>210962.679898526</v>
      </c>
      <c r="AH20" s="43">
        <f t="shared" si="11"/>
        <v>53743.1747760806</v>
      </c>
      <c r="AI20" s="43">
        <f t="shared" si="12"/>
        <v>15577.1267394928</v>
      </c>
      <c r="AJ20" s="43">
        <f t="shared" si="13"/>
        <v>21241.5364629447</v>
      </c>
      <c r="AK20" s="43">
        <f t="shared" si="14"/>
        <v>3548.05570382744</v>
      </c>
      <c r="AL20" s="84">
        <f t="shared" si="16"/>
        <v>3.92538551690509</v>
      </c>
      <c r="AM20" s="58">
        <f t="shared" si="15"/>
        <v>2.24166314129097</v>
      </c>
      <c r="AN20">
        <f t="shared" si="17"/>
        <v>13.5431060828228</v>
      </c>
      <c r="AO20">
        <f t="shared" si="18"/>
        <v>12.4617094030076</v>
      </c>
      <c r="AP20">
        <f t="shared" si="18"/>
        <v>74.6058903159431</v>
      </c>
    </row>
    <row r="21" ht="17.25" spans="1:42">
      <c r="A21" s="32"/>
      <c r="B21" t="s">
        <v>34</v>
      </c>
      <c r="C21" s="33">
        <f>SUM('计算验证-时刻'!V63:V86)</f>
        <v>0</v>
      </c>
      <c r="D21" s="33">
        <f>SUM('计算验证-时刻'!W63:W86)</f>
        <v>0</v>
      </c>
      <c r="E21" s="33">
        <f>SUM('计算验证-时刻'!X63:X86)</f>
        <v>0</v>
      </c>
      <c r="F21" s="38">
        <f>SUM('计算验证-时刻'!Y63:Y86)</f>
        <v>0</v>
      </c>
      <c r="G21" s="38">
        <f>SUM('计算验证-时刻'!Z63:Z86)</f>
        <v>0</v>
      </c>
      <c r="H21" s="38">
        <f>SUM('计算验证-时刻'!AA63:AA86)</f>
        <v>0</v>
      </c>
      <c r="I21" s="41">
        <f>SUM('计算验证-时刻'!AB63:AB86)</f>
        <v>0</v>
      </c>
      <c r="J21" s="41">
        <f>SUM('计算验证-时刻'!AC63:AC86)</f>
        <v>0</v>
      </c>
      <c r="K21" s="41">
        <f>SUM('计算验证-时刻'!AD63:AD86)</f>
        <v>0</v>
      </c>
      <c r="L21" s="42">
        <f>SUM('计算验证-时刻'!AE63:AE86)</f>
        <v>0</v>
      </c>
      <c r="M21" s="42">
        <f>SUM('计算验证-时刻'!AF63:AF86)</f>
        <v>0</v>
      </c>
      <c r="N21" s="42">
        <f>SUM('计算验证-时刻'!AG63:AG86)</f>
        <v>0</v>
      </c>
      <c r="O21" s="44">
        <f>SUM('计算验证-时刻'!AH63:AH86)</f>
        <v>0</v>
      </c>
      <c r="P21" s="44">
        <f>SUM('计算验证-时刻'!AI63:AI86)</f>
        <v>0</v>
      </c>
      <c r="Q21" s="44">
        <f>SUM('计算验证-时刻'!AJ63:AJ86)</f>
        <v>0</v>
      </c>
      <c r="R21" s="47">
        <f t="shared" si="1"/>
        <v>0</v>
      </c>
      <c r="S21" s="47">
        <f t="shared" ref="S21:S28" si="19">IF(D21=0,0,10)</f>
        <v>0</v>
      </c>
      <c r="T21" s="47">
        <f t="shared" ref="T21:T28" si="20">IF(E21=0,0,10)</f>
        <v>0</v>
      </c>
      <c r="U21" s="32">
        <f t="shared" si="2"/>
        <v>0</v>
      </c>
      <c r="V21" s="51" t="s">
        <v>34</v>
      </c>
      <c r="W21" s="33">
        <f t="shared" si="3"/>
        <v>0</v>
      </c>
      <c r="X21" s="38">
        <f t="shared" si="4"/>
        <v>0</v>
      </c>
      <c r="Y21" s="41">
        <f t="shared" si="5"/>
        <v>0</v>
      </c>
      <c r="Z21" s="42">
        <f t="shared" si="6"/>
        <v>0</v>
      </c>
      <c r="AA21" s="44">
        <f t="shared" si="7"/>
        <v>0</v>
      </c>
      <c r="AB21" s="43">
        <f t="shared" si="8"/>
        <v>0</v>
      </c>
      <c r="AF21" s="51" t="s">
        <v>34</v>
      </c>
      <c r="AG21" s="43">
        <f t="shared" si="10"/>
        <v>275341.707607937</v>
      </c>
      <c r="AH21" s="43">
        <f t="shared" si="11"/>
        <v>69405.3384021305</v>
      </c>
      <c r="AI21" s="43">
        <f t="shared" si="12"/>
        <v>13917.1184523186</v>
      </c>
      <c r="AJ21" s="43">
        <f t="shared" si="13"/>
        <v>18977.8887986163</v>
      </c>
      <c r="AK21" s="43">
        <f t="shared" si="14"/>
        <v>3169.94990997929</v>
      </c>
      <c r="AL21" s="85">
        <f t="shared" si="16"/>
        <v>3.96715460146053</v>
      </c>
      <c r="AM21" s="58">
        <f t="shared" si="15"/>
        <v>2.61060904530558</v>
      </c>
      <c r="AN21">
        <f t="shared" si="17"/>
        <v>19.7843906086798</v>
      </c>
      <c r="AO21">
        <f t="shared" si="18"/>
        <v>18.1657216810757</v>
      </c>
      <c r="AP21">
        <f t="shared" si="18"/>
        <v>108.754729822314</v>
      </c>
    </row>
    <row r="22" ht="17.25" spans="1:42">
      <c r="A22" s="32"/>
      <c r="B22" t="s">
        <v>36</v>
      </c>
      <c r="C22" s="33">
        <f>SUM('计算验证-时刻'!V91:V114)</f>
        <v>0</v>
      </c>
      <c r="D22" s="33">
        <f>SUM('计算验证-时刻'!W91:W114)</f>
        <v>0</v>
      </c>
      <c r="E22" s="33">
        <f>SUM('计算验证-时刻'!X91:X114)</f>
        <v>0</v>
      </c>
      <c r="F22" s="38">
        <f>SUM('计算验证-时刻'!Y91:Y114)</f>
        <v>0</v>
      </c>
      <c r="G22" s="38">
        <f>SUM('计算验证-时刻'!Z91:Z114)</f>
        <v>0</v>
      </c>
      <c r="H22" s="38">
        <f>SUM('计算验证-时刻'!AA91:AA114)</f>
        <v>0</v>
      </c>
      <c r="I22" s="41">
        <f>SUM('计算验证-时刻'!AB91:AB114)</f>
        <v>0</v>
      </c>
      <c r="J22" s="41">
        <f>SUM('计算验证-时刻'!AC91:AC114)</f>
        <v>0</v>
      </c>
      <c r="K22" s="41">
        <f>SUM('计算验证-时刻'!AD91:AD114)</f>
        <v>0</v>
      </c>
      <c r="L22" s="42">
        <f>SUM('计算验证-时刻'!AE91:AE114)</f>
        <v>0</v>
      </c>
      <c r="M22" s="42">
        <f>SUM('计算验证-时刻'!AF91:AF114)</f>
        <v>0</v>
      </c>
      <c r="N22" s="42">
        <f>SUM('计算验证-时刻'!AG91:AG114)</f>
        <v>0</v>
      </c>
      <c r="O22" s="44">
        <f>SUM('计算验证-时刻'!AH91:AH114)</f>
        <v>0</v>
      </c>
      <c r="P22" s="44">
        <f>SUM('计算验证-时刻'!AI91:AI114)</f>
        <v>0</v>
      </c>
      <c r="Q22" s="44">
        <f>SUM('计算验证-时刻'!AJ91:AJ114)</f>
        <v>0</v>
      </c>
      <c r="R22" s="47">
        <f t="shared" si="1"/>
        <v>0</v>
      </c>
      <c r="S22" s="47">
        <f t="shared" si="19"/>
        <v>0</v>
      </c>
      <c r="T22" s="47">
        <f t="shared" si="20"/>
        <v>0</v>
      </c>
      <c r="U22" s="32">
        <f t="shared" si="2"/>
        <v>0</v>
      </c>
      <c r="V22" s="51" t="s">
        <v>36</v>
      </c>
      <c r="W22" s="33">
        <f t="shared" si="3"/>
        <v>0</v>
      </c>
      <c r="X22" s="38">
        <f t="shared" si="4"/>
        <v>0</v>
      </c>
      <c r="Y22" s="41">
        <f t="shared" si="5"/>
        <v>0</v>
      </c>
      <c r="Z22" s="42">
        <f t="shared" si="6"/>
        <v>0</v>
      </c>
      <c r="AA22" s="44">
        <f t="shared" si="7"/>
        <v>0</v>
      </c>
      <c r="AB22" s="43">
        <f t="shared" si="8"/>
        <v>0</v>
      </c>
      <c r="AF22" s="51" t="s">
        <v>36</v>
      </c>
      <c r="AG22" s="43">
        <f t="shared" si="10"/>
        <v>411662.915244445</v>
      </c>
      <c r="AH22" s="43">
        <f t="shared" si="11"/>
        <v>105704.405488127</v>
      </c>
      <c r="AI22" s="43">
        <f t="shared" si="12"/>
        <v>17775.2933091372</v>
      </c>
      <c r="AJ22" s="43">
        <f t="shared" si="13"/>
        <v>24239.0363306417</v>
      </c>
      <c r="AK22" s="43">
        <f t="shared" si="14"/>
        <v>4048.73965959294</v>
      </c>
      <c r="AL22" s="86">
        <f t="shared" si="16"/>
        <v>3.89447264135727</v>
      </c>
      <c r="AM22" s="58">
        <f t="shared" si="15"/>
        <v>2.71245809301924</v>
      </c>
      <c r="AN22">
        <f t="shared" si="17"/>
        <v>23.1592755227748</v>
      </c>
      <c r="AO22">
        <f t="shared" si="18"/>
        <v>21.3443848870569</v>
      </c>
      <c r="AP22">
        <f t="shared" si="18"/>
        <v>127.784783471256</v>
      </c>
    </row>
    <row r="23" ht="17.25" spans="1:42">
      <c r="A23" s="32"/>
      <c r="B23" t="s">
        <v>37</v>
      </c>
      <c r="C23" s="33">
        <f>SUM('计算验证-时刻'!V119:V142)</f>
        <v>14977.1348323093</v>
      </c>
      <c r="D23" s="33">
        <f>SUM('计算验证-时刻'!W119:W142)</f>
        <v>13379.9203380327</v>
      </c>
      <c r="E23" s="33">
        <f>SUM('计算验证-时刻'!X119:X142)</f>
        <v>11515.912047264</v>
      </c>
      <c r="F23" s="38">
        <f>SUM('计算验证-时刻'!Y119:Y142)</f>
        <v>3717.469</v>
      </c>
      <c r="G23" s="38">
        <f>SUM('计算验证-时刻'!Z119:Z142)</f>
        <v>3372.803</v>
      </c>
      <c r="H23" s="38">
        <f>SUM('计算验证-时刻'!AA119:AA142)</f>
        <v>2895.1944</v>
      </c>
      <c r="I23" s="41">
        <f>SUM('计算验证-时刻'!AB119:AB142)</f>
        <v>625.777777777778</v>
      </c>
      <c r="J23" s="41">
        <f>SUM('计算验证-时刻'!AC119:AC142)</f>
        <v>625.777777777778</v>
      </c>
      <c r="K23" s="41">
        <f>SUM('计算验证-时刻'!AD119:AD142)</f>
        <v>625.777777777778</v>
      </c>
      <c r="L23" s="42">
        <f>SUM('计算验证-时刻'!AE119:AE142)</f>
        <v>853.333333333334</v>
      </c>
      <c r="M23" s="42">
        <f>SUM('计算验证-时刻'!AF119:AF142)</f>
        <v>853.333333333334</v>
      </c>
      <c r="N23" s="42">
        <f>SUM('计算验证-时刻'!AG119:AG142)</f>
        <v>853.333333333334</v>
      </c>
      <c r="O23" s="44">
        <f>SUM('计算验证-时刻'!AH119:AH142)</f>
        <v>142.535555555556</v>
      </c>
      <c r="P23" s="44">
        <f>SUM('计算验证-时刻'!AI119:AI142)</f>
        <v>142.535555555556</v>
      </c>
      <c r="Q23" s="44">
        <f>SUM('计算验证-时刻'!AJ119:AJ142)</f>
        <v>142.535555555556</v>
      </c>
      <c r="R23" s="48">
        <v>9.76481675137604</v>
      </c>
      <c r="S23" s="48">
        <v>1.00000000000455</v>
      </c>
      <c r="T23" s="48">
        <v>1.00000000001421</v>
      </c>
      <c r="U23" s="32">
        <f t="shared" si="2"/>
        <v>11.7648167513948</v>
      </c>
      <c r="V23" s="52" t="s">
        <v>37</v>
      </c>
      <c r="W23" s="33">
        <f t="shared" si="3"/>
        <v>171144.809483672</v>
      </c>
      <c r="X23" s="38">
        <f t="shared" si="4"/>
        <v>42568.4009639776</v>
      </c>
      <c r="Y23" s="41">
        <f t="shared" si="5"/>
        <v>7362.16088265062</v>
      </c>
      <c r="Z23" s="42">
        <f t="shared" si="6"/>
        <v>10039.3102945236</v>
      </c>
      <c r="AA23" s="44">
        <f t="shared" si="7"/>
        <v>1676.90469166936</v>
      </c>
      <c r="AB23" s="43">
        <f t="shared" si="8"/>
        <v>61646.7768328212</v>
      </c>
      <c r="AF23" s="52" t="s">
        <v>37</v>
      </c>
      <c r="AG23" s="43">
        <f t="shared" si="10"/>
        <v>434298.383056651</v>
      </c>
      <c r="AH23" s="43">
        <f t="shared" si="11"/>
        <v>107885.650421224</v>
      </c>
      <c r="AI23" s="43">
        <f t="shared" si="12"/>
        <v>18357.2984926493</v>
      </c>
      <c r="AJ23" s="43">
        <f t="shared" si="13"/>
        <v>25032.6797627035</v>
      </c>
      <c r="AK23" s="43">
        <f t="shared" si="14"/>
        <v>4181.30498088429</v>
      </c>
      <c r="AL23" s="87">
        <f t="shared" si="16"/>
        <v>4.0255435394883</v>
      </c>
      <c r="AM23" s="58">
        <f t="shared" si="15"/>
        <v>2.79368937003221</v>
      </c>
      <c r="AN23">
        <f t="shared" si="17"/>
        <v>23.6580770983571</v>
      </c>
      <c r="AO23">
        <f t="shared" si="18"/>
        <v>21.6590488360611</v>
      </c>
      <c r="AP23">
        <f t="shared" si="18"/>
        <v>129.66861684488</v>
      </c>
    </row>
    <row r="24" ht="17.25" spans="1:42">
      <c r="A24" s="32"/>
      <c r="B24" t="s">
        <v>39</v>
      </c>
      <c r="C24" s="33">
        <f>SUM('计算验证-时刻'!V147:V170)</f>
        <v>12745.2821200062</v>
      </c>
      <c r="D24" s="33">
        <f>SUM('计算验证-时刻'!W147:W170)</f>
        <v>14672.1763085445</v>
      </c>
      <c r="E24" s="33">
        <f>SUM('计算验证-时刻'!X147:X170)</f>
        <v>14869.6391304061</v>
      </c>
      <c r="F24" s="38">
        <f>SUM('计算验证-时刻'!Y147:Y170)</f>
        <v>3198.0081</v>
      </c>
      <c r="G24" s="38">
        <f>SUM('计算验证-时刻'!Z147:Z170)</f>
        <v>3710.0833</v>
      </c>
      <c r="H24" s="38">
        <f>SUM('计算验证-时刻'!AA147:AA170)</f>
        <v>3771.6308</v>
      </c>
      <c r="I24" s="41">
        <f>SUM('计算验证-时刻'!AB147:AB170)</f>
        <v>625.777777777778</v>
      </c>
      <c r="J24" s="41">
        <f>SUM('计算验证-时刻'!AC147:AC170)</f>
        <v>625.777777777778</v>
      </c>
      <c r="K24" s="41">
        <f>SUM('计算验证-时刻'!AD147:AD170)</f>
        <v>625.777777777778</v>
      </c>
      <c r="L24" s="42">
        <f>SUM('计算验证-时刻'!AE147:AE170)</f>
        <v>853.333333333334</v>
      </c>
      <c r="M24" s="42">
        <f>SUM('计算验证-时刻'!AF147:AF170)</f>
        <v>853.333333333334</v>
      </c>
      <c r="N24" s="42">
        <f>SUM('计算验证-时刻'!AG147:AG170)</f>
        <v>853.333333333334</v>
      </c>
      <c r="O24" s="44">
        <f>SUM('计算验证-时刻'!AH147:AH170)</f>
        <v>142.535555555556</v>
      </c>
      <c r="P24" s="44">
        <f>SUM('计算验证-时刻'!AI147:AI170)</f>
        <v>142.535555555556</v>
      </c>
      <c r="Q24" s="44">
        <f>SUM('计算验证-时刻'!AJ147:AJ170)</f>
        <v>142.535555555556</v>
      </c>
      <c r="R24" s="48">
        <v>3.6534674116884</v>
      </c>
      <c r="S24" s="48">
        <v>4.66560278782973</v>
      </c>
      <c r="T24" s="48">
        <v>3.64090854082934</v>
      </c>
      <c r="U24" s="32">
        <f t="shared" si="2"/>
        <v>11.9599787403475</v>
      </c>
      <c r="V24" s="51" t="s">
        <v>39</v>
      </c>
      <c r="W24" s="33">
        <f t="shared" si="3"/>
        <v>169158.015675838</v>
      </c>
      <c r="X24" s="38">
        <f t="shared" si="4"/>
        <v>42725.7561558011</v>
      </c>
      <c r="Y24" s="41">
        <f t="shared" si="5"/>
        <v>7484.28891840411</v>
      </c>
      <c r="Z24" s="42">
        <f t="shared" si="6"/>
        <v>10205.8485250965</v>
      </c>
      <c r="AA24" s="44">
        <f t="shared" si="7"/>
        <v>1704.72221418806</v>
      </c>
      <c r="AB24" s="43">
        <f t="shared" si="8"/>
        <v>62120.6158134898</v>
      </c>
      <c r="AF24" s="51" t="s">
        <v>39</v>
      </c>
      <c r="AG24" s="43">
        <f t="shared" si="10"/>
        <v>413649.70906517</v>
      </c>
      <c r="AH24" s="43">
        <f t="shared" si="11"/>
        <v>103682.450392717</v>
      </c>
      <c r="AI24" s="43">
        <f t="shared" si="12"/>
        <v>18555.5462431716</v>
      </c>
      <c r="AJ24" s="43">
        <f t="shared" si="13"/>
        <v>25303.0176043249</v>
      </c>
      <c r="AK24" s="43">
        <f t="shared" si="14"/>
        <v>4226.4605524974</v>
      </c>
      <c r="AL24" s="86">
        <f t="shared" si="16"/>
        <v>3.98958268731491</v>
      </c>
      <c r="AM24" s="58">
        <f t="shared" si="15"/>
        <v>2.72554913119657</v>
      </c>
      <c r="AN24">
        <f t="shared" si="17"/>
        <v>22.2925104787682</v>
      </c>
      <c r="AO24">
        <f t="shared" si="18"/>
        <v>20.4454728502209</v>
      </c>
      <c r="AP24">
        <f t="shared" si="18"/>
        <v>122.403167622657</v>
      </c>
    </row>
    <row r="25" ht="17.25" spans="1:42">
      <c r="A25" s="32"/>
      <c r="B25" t="s">
        <v>42</v>
      </c>
      <c r="C25" s="33">
        <f>SUM('计算验证-时刻'!V175:V198)</f>
        <v>12779.4876666984</v>
      </c>
      <c r="D25" s="33">
        <f>SUM('计算验证-时刻'!W175:W198)</f>
        <v>12027.995247463</v>
      </c>
      <c r="E25" s="33">
        <f>SUM('计算验证-时刻'!X175:X198)</f>
        <v>0</v>
      </c>
      <c r="F25" s="38">
        <f>SUM('计算验证-时刻'!Y175:Y198)</f>
        <v>3202.9319</v>
      </c>
      <c r="G25" s="38">
        <f>SUM('计算验证-时刻'!Z175:Z198)</f>
        <v>3025.6751</v>
      </c>
      <c r="H25" s="38">
        <f>SUM('计算验证-时刻'!AA175:AA198)</f>
        <v>0</v>
      </c>
      <c r="I25" s="41">
        <f>SUM('计算验证-时刻'!AB175:AB198)</f>
        <v>625.777777777778</v>
      </c>
      <c r="J25" s="41">
        <f>SUM('计算验证-时刻'!AC175:AC198)</f>
        <v>625.777777777778</v>
      </c>
      <c r="K25" s="41">
        <f>SUM('计算验证-时刻'!AD175:AD198)</f>
        <v>0</v>
      </c>
      <c r="L25" s="42">
        <f>SUM('计算验证-时刻'!AE175:AE198)</f>
        <v>853.333333333334</v>
      </c>
      <c r="M25" s="42">
        <f>SUM('计算验证-时刻'!AF175:AF198)</f>
        <v>853.333333333334</v>
      </c>
      <c r="N25" s="42">
        <f>SUM('计算验证-时刻'!AG175:AG198)</f>
        <v>0</v>
      </c>
      <c r="O25" s="44">
        <f>SUM('计算验证-时刻'!AH175:AH198)</f>
        <v>142.535555555556</v>
      </c>
      <c r="P25" s="44">
        <f>SUM('计算验证-时刻'!AI175:AI198)</f>
        <v>142.535555555556</v>
      </c>
      <c r="Q25" s="44">
        <f>SUM('计算验证-时刻'!AJ175:AJ198)</f>
        <v>0</v>
      </c>
      <c r="R25" s="48">
        <v>14.2756875647432</v>
      </c>
      <c r="S25" s="48">
        <v>2.79037612916384</v>
      </c>
      <c r="T25" s="47">
        <f t="shared" si="20"/>
        <v>0</v>
      </c>
      <c r="U25" s="32">
        <f t="shared" si="2"/>
        <v>17.0660636939071</v>
      </c>
      <c r="V25" s="51" t="s">
        <v>42</v>
      </c>
      <c r="W25" s="33">
        <f t="shared" si="3"/>
        <v>215998.603987493</v>
      </c>
      <c r="X25" s="38">
        <f t="shared" si="4"/>
        <v>54166.8266691948</v>
      </c>
      <c r="Y25" s="41">
        <f t="shared" si="5"/>
        <v>10679.5634137872</v>
      </c>
      <c r="Z25" s="42">
        <f t="shared" si="6"/>
        <v>14563.0410188007</v>
      </c>
      <c r="AA25" s="44">
        <f t="shared" si="7"/>
        <v>2432.52086975754</v>
      </c>
      <c r="AB25" s="43">
        <f t="shared" si="8"/>
        <v>81841.9519715403</v>
      </c>
      <c r="AF25" s="51" t="s">
        <v>42</v>
      </c>
      <c r="AG25" s="43">
        <f t="shared" si="10"/>
        <v>364822.326920389</v>
      </c>
      <c r="AH25" s="43">
        <f t="shared" si="11"/>
        <v>89691.207843666</v>
      </c>
      <c r="AI25" s="43">
        <f t="shared" si="12"/>
        <v>15016.2212483943</v>
      </c>
      <c r="AJ25" s="43">
        <f t="shared" si="13"/>
        <v>20476.6653387195</v>
      </c>
      <c r="AK25" s="43">
        <f t="shared" si="14"/>
        <v>3420.29633200731</v>
      </c>
      <c r="AL25" s="85">
        <f t="shared" si="16"/>
        <v>4.06753722791072</v>
      </c>
      <c r="AM25" s="58">
        <f t="shared" si="15"/>
        <v>2.83677971456908</v>
      </c>
      <c r="AN25">
        <f t="shared" si="17"/>
        <v>24.2952152133081</v>
      </c>
      <c r="AO25">
        <f t="shared" si="18"/>
        <v>22.1966578661913</v>
      </c>
      <c r="AP25">
        <f t="shared" si="18"/>
        <v>132.887180128428</v>
      </c>
    </row>
    <row r="26" ht="17.25" spans="1:42">
      <c r="A26" s="32"/>
      <c r="B26" t="s">
        <v>44</v>
      </c>
      <c r="C26" s="33">
        <f>SUM('计算验证-时刻'!V203:V226)</f>
        <v>0</v>
      </c>
      <c r="D26" s="33">
        <f>SUM('计算验证-时刻'!W203:W226)</f>
        <v>0</v>
      </c>
      <c r="E26" s="33">
        <f>SUM('计算验证-时刻'!X203:X226)</f>
        <v>0</v>
      </c>
      <c r="F26" s="38">
        <f>SUM('计算验证-时刻'!Y203:Y226)</f>
        <v>0</v>
      </c>
      <c r="G26" s="38">
        <f>SUM('计算验证-时刻'!Z203:Z226)</f>
        <v>0</v>
      </c>
      <c r="H26" s="38">
        <f>SUM('计算验证-时刻'!AA203:AA226)</f>
        <v>0</v>
      </c>
      <c r="I26" s="41">
        <f>SUM('计算验证-时刻'!AB203:AB226)</f>
        <v>0</v>
      </c>
      <c r="J26" s="41">
        <f>SUM('计算验证-时刻'!AC203:AC226)</f>
        <v>0</v>
      </c>
      <c r="K26" s="41">
        <f>SUM('计算验证-时刻'!AD203:AD226)</f>
        <v>0</v>
      </c>
      <c r="L26" s="42">
        <f>SUM('计算验证-时刻'!AE203:AE226)</f>
        <v>0</v>
      </c>
      <c r="M26" s="42">
        <f>SUM('计算验证-时刻'!AF203:AF226)</f>
        <v>0</v>
      </c>
      <c r="N26" s="42">
        <f>SUM('计算验证-时刻'!AG203:AG226)</f>
        <v>0</v>
      </c>
      <c r="O26" s="44">
        <f>SUM('计算验证-时刻'!AH203:AH226)</f>
        <v>0</v>
      </c>
      <c r="P26" s="44">
        <f>SUM('计算验证-时刻'!AI203:AI226)</f>
        <v>0</v>
      </c>
      <c r="Q26" s="44">
        <f>SUM('计算验证-时刻'!AJ203:AJ226)</f>
        <v>0</v>
      </c>
      <c r="R26" s="47">
        <f t="shared" si="1"/>
        <v>0</v>
      </c>
      <c r="S26" s="47">
        <f t="shared" si="19"/>
        <v>0</v>
      </c>
      <c r="T26" s="47">
        <f t="shared" si="20"/>
        <v>0</v>
      </c>
      <c r="U26" s="32">
        <f t="shared" si="2"/>
        <v>0</v>
      </c>
      <c r="V26" s="51" t="s">
        <v>44</v>
      </c>
      <c r="W26" s="33">
        <f t="shared" si="3"/>
        <v>0</v>
      </c>
      <c r="X26" s="38">
        <f t="shared" si="4"/>
        <v>0</v>
      </c>
      <c r="Y26" s="41">
        <f t="shared" si="5"/>
        <v>0</v>
      </c>
      <c r="Z26" s="42">
        <f t="shared" si="6"/>
        <v>0</v>
      </c>
      <c r="AA26" s="44">
        <f t="shared" si="7"/>
        <v>0</v>
      </c>
      <c r="AB26" s="43">
        <f t="shared" si="8"/>
        <v>0</v>
      </c>
      <c r="AF26" s="51" t="s">
        <v>44</v>
      </c>
      <c r="AG26" s="43">
        <f t="shared" si="10"/>
        <v>270264.642394226</v>
      </c>
      <c r="AH26" s="43">
        <f t="shared" si="11"/>
        <v>67089.6461643426</v>
      </c>
      <c r="AI26" s="43">
        <f t="shared" si="12"/>
        <v>12861.6280171128</v>
      </c>
      <c r="AJ26" s="43">
        <f t="shared" si="13"/>
        <v>17538.5836596993</v>
      </c>
      <c r="AK26" s="43">
        <f t="shared" si="14"/>
        <v>2929.5372253041</v>
      </c>
      <c r="AL26" s="84">
        <f t="shared" si="16"/>
        <v>4.02841060947299</v>
      </c>
      <c r="AM26" s="58">
        <f t="shared" si="15"/>
        <v>2.69135899708778</v>
      </c>
      <c r="AN26">
        <f t="shared" si="17"/>
        <v>21.0132529128218</v>
      </c>
      <c r="AO26">
        <f t="shared" si="18"/>
        <v>19.23497900995</v>
      </c>
      <c r="AP26">
        <f t="shared" si="18"/>
        <v>115.1561706213</v>
      </c>
    </row>
    <row r="27" ht="17.25" spans="1:42">
      <c r="A27" s="32"/>
      <c r="B27" t="s">
        <v>46</v>
      </c>
      <c r="C27" s="33">
        <f>SUM('计算验证-时刻'!V231:V254)</f>
        <v>0</v>
      </c>
      <c r="D27" s="33">
        <f>SUM('计算验证-时刻'!W231:W254)</f>
        <v>0</v>
      </c>
      <c r="E27" s="33">
        <f>SUM('计算验证-时刻'!X231:X254)</f>
        <v>0</v>
      </c>
      <c r="F27" s="38">
        <f>SUM('计算验证-时刻'!Y231:Y254)</f>
        <v>0</v>
      </c>
      <c r="G27" s="38">
        <f>SUM('计算验证-时刻'!Z231:Z254)</f>
        <v>0</v>
      </c>
      <c r="H27" s="38">
        <f>SUM('计算验证-时刻'!AA231:AA254)</f>
        <v>0</v>
      </c>
      <c r="I27" s="41">
        <f>SUM('计算验证-时刻'!AB231:AB254)</f>
        <v>0</v>
      </c>
      <c r="J27" s="41">
        <f>SUM('计算验证-时刻'!AC231:AC254)</f>
        <v>0</v>
      </c>
      <c r="K27" s="41">
        <f>SUM('计算验证-时刻'!AD231:AD254)</f>
        <v>0</v>
      </c>
      <c r="L27" s="42">
        <f>SUM('计算验证-时刻'!AE231:AE254)</f>
        <v>0</v>
      </c>
      <c r="M27" s="42">
        <f>SUM('计算验证-时刻'!AF231:AF254)</f>
        <v>0</v>
      </c>
      <c r="N27" s="42">
        <f>SUM('计算验证-时刻'!AG231:AG254)</f>
        <v>0</v>
      </c>
      <c r="O27" s="44">
        <f>SUM('计算验证-时刻'!AH231:AH254)</f>
        <v>0</v>
      </c>
      <c r="P27" s="44">
        <f>SUM('计算验证-时刻'!AI231:AI254)</f>
        <v>0</v>
      </c>
      <c r="Q27" s="44">
        <f>SUM('计算验证-时刻'!AJ231:AJ254)</f>
        <v>0</v>
      </c>
      <c r="R27" s="47">
        <f t="shared" si="1"/>
        <v>0</v>
      </c>
      <c r="S27" s="47">
        <f t="shared" si="19"/>
        <v>0</v>
      </c>
      <c r="T27" s="47">
        <f t="shared" si="20"/>
        <v>0</v>
      </c>
      <c r="U27" s="32">
        <f t="shared" si="2"/>
        <v>0</v>
      </c>
      <c r="V27" s="51" t="s">
        <v>46</v>
      </c>
      <c r="W27" s="33">
        <f t="shared" si="3"/>
        <v>0</v>
      </c>
      <c r="X27" s="38">
        <f t="shared" si="4"/>
        <v>0</v>
      </c>
      <c r="Y27" s="41">
        <f t="shared" si="5"/>
        <v>0</v>
      </c>
      <c r="Z27" s="42">
        <f t="shared" si="6"/>
        <v>0</v>
      </c>
      <c r="AA27" s="44">
        <f t="shared" si="7"/>
        <v>0</v>
      </c>
      <c r="AB27" s="43">
        <f t="shared" si="8"/>
        <v>0</v>
      </c>
      <c r="AF27" s="51" t="s">
        <v>46</v>
      </c>
      <c r="AG27" s="43">
        <f t="shared" si="10"/>
        <v>117206.027750037</v>
      </c>
      <c r="AH27" s="43">
        <f t="shared" si="11"/>
        <v>26948.2319406866</v>
      </c>
      <c r="AI27" s="43">
        <f t="shared" si="12"/>
        <v>5503.92406597227</v>
      </c>
      <c r="AJ27" s="43">
        <f t="shared" si="13"/>
        <v>7505.3509990531</v>
      </c>
      <c r="AK27" s="43">
        <f t="shared" si="14"/>
        <v>1253.64770424548</v>
      </c>
      <c r="AL27" s="83">
        <f t="shared" si="16"/>
        <v>4.34930306403808</v>
      </c>
      <c r="AM27" s="58">
        <f t="shared" si="15"/>
        <v>2.84403648902654</v>
      </c>
      <c r="AN27">
        <f t="shared" si="17"/>
        <v>21.2949935982325</v>
      </c>
      <c r="AO27">
        <f t="shared" si="18"/>
        <v>19.2068645035936</v>
      </c>
      <c r="AP27">
        <f t="shared" si="18"/>
        <v>114.987854404826</v>
      </c>
    </row>
    <row r="28" ht="17.25" spans="1:42">
      <c r="A28" s="32"/>
      <c r="B28" t="s">
        <v>48</v>
      </c>
      <c r="C28" s="33">
        <f>SUM('计算验证-时刻'!V256)</f>
        <v>0</v>
      </c>
      <c r="D28" s="33">
        <f>SUM('计算验证-时刻'!W256)</f>
        <v>0</v>
      </c>
      <c r="E28" s="33">
        <f>SUM('计算验证-时刻'!X256)</f>
        <v>0</v>
      </c>
      <c r="F28" s="38">
        <f>SUM('计算验证-时刻'!Y256)</f>
        <v>0</v>
      </c>
      <c r="G28" s="38">
        <f>SUM('计算验证-时刻'!Z256)</f>
        <v>0</v>
      </c>
      <c r="H28" s="38">
        <f>SUM('计算验证-时刻'!AA256)</f>
        <v>0</v>
      </c>
      <c r="I28" s="41">
        <f>SUM('计算验证-时刻'!AB256)</f>
        <v>0</v>
      </c>
      <c r="J28" s="41">
        <f>SUM('计算验证-时刻'!AC256)</f>
        <v>0</v>
      </c>
      <c r="K28" s="41">
        <f>SUM('计算验证-时刻'!AD256)</f>
        <v>0</v>
      </c>
      <c r="L28" s="42">
        <f>SUM('计算验证-时刻'!AE256)</f>
        <v>0</v>
      </c>
      <c r="M28" s="42">
        <f>SUM('计算验证-时刻'!AF256)</f>
        <v>0</v>
      </c>
      <c r="N28" s="42">
        <f>SUM('计算验证-时刻'!AG256)</f>
        <v>0</v>
      </c>
      <c r="O28" s="44">
        <f>SUM('计算验证-时刻'!AH256)</f>
        <v>0</v>
      </c>
      <c r="P28" s="44">
        <f>SUM('计算验证-时刻'!AI256)</f>
        <v>0</v>
      </c>
      <c r="Q28" s="44">
        <f>SUM('计算验证-时刻'!AJ256)</f>
        <v>0</v>
      </c>
      <c r="R28" s="47">
        <f t="shared" si="1"/>
        <v>0</v>
      </c>
      <c r="S28" s="47">
        <f t="shared" si="19"/>
        <v>0</v>
      </c>
      <c r="T28" s="47">
        <f t="shared" si="20"/>
        <v>0</v>
      </c>
      <c r="U28" s="32">
        <f t="shared" si="2"/>
        <v>0</v>
      </c>
      <c r="V28" s="51" t="s">
        <v>48</v>
      </c>
      <c r="W28" s="33">
        <f t="shared" si="3"/>
        <v>0</v>
      </c>
      <c r="X28" s="38">
        <f t="shared" si="4"/>
        <v>0</v>
      </c>
      <c r="Y28" s="41">
        <f t="shared" si="5"/>
        <v>0</v>
      </c>
      <c r="Z28" s="42">
        <f t="shared" si="6"/>
        <v>0</v>
      </c>
      <c r="AA28" s="44">
        <f t="shared" si="7"/>
        <v>0</v>
      </c>
      <c r="AB28" s="43">
        <f t="shared" si="8"/>
        <v>0</v>
      </c>
      <c r="AF28" s="51" t="s">
        <v>48</v>
      </c>
      <c r="AG28" s="43">
        <f t="shared" si="10"/>
        <v>0</v>
      </c>
      <c r="AH28" s="43">
        <f t="shared" si="11"/>
        <v>0</v>
      </c>
      <c r="AI28" s="43">
        <f t="shared" si="12"/>
        <v>0</v>
      </c>
      <c r="AJ28" s="43">
        <f t="shared" si="13"/>
        <v>0</v>
      </c>
      <c r="AK28" s="43">
        <f t="shared" si="14"/>
        <v>0</v>
      </c>
      <c r="AL28" s="58">
        <f t="shared" si="16"/>
        <v>0</v>
      </c>
      <c r="AM28" s="58">
        <f t="shared" si="15"/>
        <v>0</v>
      </c>
      <c r="AN28">
        <f t="shared" si="17"/>
        <v>0</v>
      </c>
      <c r="AO28">
        <f t="shared" si="18"/>
        <v>0</v>
      </c>
      <c r="AP28">
        <f t="shared" si="18"/>
        <v>0</v>
      </c>
    </row>
    <row r="29" s="30" customFormat="1" ht="17.25" spans="1:42">
      <c r="A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49"/>
      <c r="S29" s="49"/>
      <c r="T29" s="49"/>
      <c r="U29" s="34"/>
      <c r="V29" s="34"/>
      <c r="W29" s="35"/>
      <c r="X29" s="35"/>
      <c r="Y29" s="35"/>
      <c r="Z29" s="35"/>
      <c r="AA29" s="35"/>
      <c r="AB29" s="54"/>
      <c r="AE29" s="31"/>
      <c r="AF29"/>
      <c r="AG29"/>
      <c r="AH29"/>
      <c r="AI29"/>
      <c r="AJ29"/>
      <c r="AK29"/>
      <c r="AL29"/>
      <c r="AM29"/>
      <c r="AN29"/>
      <c r="AO29"/>
      <c r="AP29"/>
    </row>
    <row r="32" spans="32:46">
      <c r="AF32" t="s">
        <v>92</v>
      </c>
      <c r="AG32" t="s">
        <v>2</v>
      </c>
      <c r="AH32" t="s">
        <v>93</v>
      </c>
      <c r="AI32" t="s">
        <v>94</v>
      </c>
      <c r="AK32" t="s">
        <v>95</v>
      </c>
      <c r="AL32" t="s">
        <v>96</v>
      </c>
      <c r="AM32" t="s">
        <v>30</v>
      </c>
      <c r="AN32" t="s">
        <v>35</v>
      </c>
      <c r="AO32" t="s">
        <v>38</v>
      </c>
      <c r="AP32" s="32" t="s">
        <v>89</v>
      </c>
      <c r="AQ32" s="32" t="s">
        <v>90</v>
      </c>
      <c r="AR32" t="s">
        <v>30</v>
      </c>
      <c r="AS32" t="s">
        <v>35</v>
      </c>
      <c r="AT32" t="s">
        <v>38</v>
      </c>
    </row>
    <row r="33" spans="42:43">
      <c r="AP33" s="32"/>
      <c r="AQ33" s="32"/>
    </row>
    <row r="34" spans="1:46">
      <c r="A34" s="36" t="s">
        <v>18</v>
      </c>
      <c r="B34" s="37" t="s">
        <v>19</v>
      </c>
      <c r="C34" s="37">
        <f>输入条件!$K$11*(输入条件!S8/50)^3/0.765</f>
        <v>0</v>
      </c>
      <c r="D34" s="37">
        <f>C34*输入条件!T8</f>
        <v>0</v>
      </c>
      <c r="E34" s="37">
        <f>D34*输入条件!U8</f>
        <v>0</v>
      </c>
      <c r="F34" s="37">
        <f>E34*输入条件!V8</f>
        <v>0</v>
      </c>
      <c r="G34" s="39" t="s">
        <v>19</v>
      </c>
      <c r="H34" s="40">
        <f>F34+F46+F58</f>
        <v>0</v>
      </c>
      <c r="J34" s="37" t="s">
        <v>19</v>
      </c>
      <c r="K34" s="43">
        <f>W5+W17</f>
        <v>0</v>
      </c>
      <c r="L34" s="40">
        <f>SUM(输入条件!$Y$8:$Y$10)/3*K34</f>
        <v>0</v>
      </c>
      <c r="N34" s="45" t="s">
        <v>19</v>
      </c>
      <c r="O34" s="46">
        <f>AD5+H34+L34</f>
        <v>0</v>
      </c>
      <c r="Q34">
        <f>(输入条件!C29+输入条件!C30+输入条件!C40)/3</f>
        <v>206076.666666667</v>
      </c>
      <c r="R34" s="45" t="s">
        <v>19</v>
      </c>
      <c r="S34" s="50">
        <v>0</v>
      </c>
      <c r="U34">
        <f>(O34-S34)^2</f>
        <v>0</v>
      </c>
      <c r="W34" s="53">
        <f>SUM(U34:U45)</f>
        <v>406883319.766286</v>
      </c>
      <c r="X34" s="53"/>
      <c r="Y34" s="53"/>
      <c r="Z34" s="53"/>
      <c r="AA34" s="53"/>
      <c r="AB34" s="53"/>
      <c r="AC34" s="53"/>
      <c r="AD34" s="53"/>
      <c r="AF34" s="57">
        <f>SUM(AD5:AD16)</f>
        <v>962744.394958983</v>
      </c>
      <c r="AG34" s="57">
        <f>SUM(H34:H45)</f>
        <v>338115.882352941</v>
      </c>
      <c r="AH34" s="57">
        <f>SUM(L34:L45)</f>
        <v>128683.65997531</v>
      </c>
      <c r="AI34" s="57">
        <f>AF34+AG34+AH34</f>
        <v>1429543.93728723</v>
      </c>
      <c r="AK34" s="43">
        <f>SUM(AG17:AG28)</f>
        <v>2573673.1995062</v>
      </c>
      <c r="AL34" s="43">
        <f>SUM(AH17:AH28)</f>
        <v>643706.164182998</v>
      </c>
      <c r="AM34" s="43">
        <f t="shared" ref="AM34:AO34" si="21">SUM(AI17:AI28)</f>
        <v>123113.770209591</v>
      </c>
      <c r="AN34" s="43">
        <f t="shared" si="21"/>
        <v>167882.41392217</v>
      </c>
      <c r="AO34" s="43">
        <f t="shared" si="21"/>
        <v>28042.0466442237</v>
      </c>
      <c r="AP34" s="59">
        <f>AK34/AL34</f>
        <v>3.99821120677436</v>
      </c>
      <c r="AQ34" s="59">
        <f>AK34/AF34</f>
        <v>2.67326739369472</v>
      </c>
      <c r="AR34">
        <f>AK34/AM34</f>
        <v>20.9048361943975</v>
      </c>
      <c r="AS34">
        <f>(AK34+AL34)/AN34</f>
        <v>19.1644811896782</v>
      </c>
      <c r="AT34">
        <f>(AK34+AL34)/AO34</f>
        <v>114.734113544167</v>
      </c>
    </row>
    <row r="35" spans="1:21">
      <c r="A35" s="36"/>
      <c r="B35" s="37" t="s">
        <v>25</v>
      </c>
      <c r="C35" s="37">
        <f>输入条件!$K$11*(输入条件!S9/50)^3/0.765</f>
        <v>0</v>
      </c>
      <c r="D35" s="37">
        <f>C35*输入条件!T9</f>
        <v>0</v>
      </c>
      <c r="E35" s="37">
        <f>D35*输入条件!U9</f>
        <v>0</v>
      </c>
      <c r="F35" s="37">
        <f>E35*输入条件!V9</f>
        <v>0</v>
      </c>
      <c r="G35" s="39" t="s">
        <v>25</v>
      </c>
      <c r="H35" s="40">
        <f t="shared" ref="H35:H45" si="22">F35+F47+F59</f>
        <v>0</v>
      </c>
      <c r="J35" s="37" t="s">
        <v>25</v>
      </c>
      <c r="K35" s="43">
        <f t="shared" ref="K35:K45" si="23">W6+W18</f>
        <v>0</v>
      </c>
      <c r="L35" s="40">
        <f>SUM(输入条件!$Y$8:$Y$10)/3*K35</f>
        <v>0</v>
      </c>
      <c r="N35" s="45" t="s">
        <v>25</v>
      </c>
      <c r="O35" s="46">
        <f t="shared" ref="O35:O45" si="24">AD6+H35+L35</f>
        <v>0</v>
      </c>
      <c r="R35" s="45" t="s">
        <v>25</v>
      </c>
      <c r="S35" s="50">
        <v>0</v>
      </c>
      <c r="U35">
        <f t="shared" ref="U35:U45" si="25">(O35-S35)^2</f>
        <v>0</v>
      </c>
    </row>
    <row r="36" spans="1:21">
      <c r="A36" s="36"/>
      <c r="B36" s="37" t="s">
        <v>28</v>
      </c>
      <c r="C36" s="37">
        <f>输入条件!$K$11*(输入条件!S10/50)^3/0.765</f>
        <v>12.2549019607843</v>
      </c>
      <c r="D36" s="37">
        <f>C36*输入条件!T10</f>
        <v>73.5294117647059</v>
      </c>
      <c r="E36" s="37">
        <f>D36*输入条件!U10</f>
        <v>1102.94117647059</v>
      </c>
      <c r="F36" s="37">
        <f>E36*输入条件!V10</f>
        <v>1102.94117647059</v>
      </c>
      <c r="G36" s="39" t="s">
        <v>28</v>
      </c>
      <c r="H36" s="40">
        <f t="shared" si="22"/>
        <v>3308.82352941176</v>
      </c>
      <c r="J36" s="37" t="s">
        <v>28</v>
      </c>
      <c r="K36" s="43">
        <f t="shared" si="23"/>
        <v>75464.8075688161</v>
      </c>
      <c r="L36" s="75">
        <f>SUM(输入条件!$Y$8:$Y$10)/3*K36</f>
        <v>3773.24037844081</v>
      </c>
      <c r="N36" s="45" t="s">
        <v>28</v>
      </c>
      <c r="O36" s="46">
        <f t="shared" si="24"/>
        <v>41019.445844571</v>
      </c>
      <c r="R36" s="45" t="s">
        <v>28</v>
      </c>
      <c r="S36" s="50">
        <f>输入条件!C31-'计算验证-逐月'!$Q$34</f>
        <v>41032.3333333333</v>
      </c>
      <c r="U36">
        <f t="shared" si="25"/>
        <v>166.087366599595</v>
      </c>
    </row>
    <row r="37" spans="1:21">
      <c r="A37" s="36"/>
      <c r="B37" s="37" t="s">
        <v>33</v>
      </c>
      <c r="C37" s="37">
        <f>输入条件!$K$11*(输入条件!S11/50)^3/0.765</f>
        <v>21.1764705882353</v>
      </c>
      <c r="D37" s="37">
        <f>C37*输入条件!T11</f>
        <v>127.058823529412</v>
      </c>
      <c r="E37" s="37">
        <f>D37*输入条件!U11</f>
        <v>3176.47058823529</v>
      </c>
      <c r="F37" s="37">
        <f>E37*输入条件!V11</f>
        <v>3176.47058823529</v>
      </c>
      <c r="G37" s="39" t="s">
        <v>33</v>
      </c>
      <c r="H37" s="40">
        <f t="shared" si="22"/>
        <v>9529.41176470588</v>
      </c>
      <c r="J37" s="37" t="s">
        <v>33</v>
      </c>
      <c r="K37" s="43">
        <f t="shared" si="23"/>
        <v>210962.679898526</v>
      </c>
      <c r="L37" s="76">
        <f>SUM(输入条件!$Y$8:$Y$10)/3*K37</f>
        <v>10548.1339949263</v>
      </c>
      <c r="N37" s="45" t="s">
        <v>33</v>
      </c>
      <c r="O37" s="46">
        <f t="shared" si="24"/>
        <v>114187.439441978</v>
      </c>
      <c r="R37" s="45" t="s">
        <v>33</v>
      </c>
      <c r="S37" s="50">
        <f>输入条件!C32-'计算验证-逐月'!$Q$34</f>
        <v>114187.333333333</v>
      </c>
      <c r="U37">
        <f t="shared" si="25"/>
        <v>0.0112590444184615</v>
      </c>
    </row>
    <row r="38" spans="1:21">
      <c r="A38" s="36"/>
      <c r="B38" s="37" t="s">
        <v>34</v>
      </c>
      <c r="C38" s="37">
        <f>输入条件!$K$11*(输入条件!S12/50)^3/0.765</f>
        <v>33.6274509803921</v>
      </c>
      <c r="D38" s="37">
        <f>C38*输入条件!T12</f>
        <v>201.764705882353</v>
      </c>
      <c r="E38" s="37">
        <f>D38*输入条件!U12</f>
        <v>6254.70588235294</v>
      </c>
      <c r="F38" s="37">
        <f>E38*输入条件!V12</f>
        <v>12509.4117647059</v>
      </c>
      <c r="G38" s="39" t="s">
        <v>34</v>
      </c>
      <c r="H38" s="40">
        <f t="shared" si="22"/>
        <v>37528.2352941176</v>
      </c>
      <c r="J38" s="37" t="s">
        <v>34</v>
      </c>
      <c r="K38" s="43">
        <f t="shared" si="23"/>
        <v>275341.707607937</v>
      </c>
      <c r="L38" s="77">
        <f>SUM(输入条件!$Y$8:$Y$10)/3*K38</f>
        <v>13767.0853803969</v>
      </c>
      <c r="N38" s="45" t="s">
        <v>34</v>
      </c>
      <c r="O38" s="46">
        <f t="shared" si="24"/>
        <v>156765.616237559</v>
      </c>
      <c r="R38" s="45" t="s">
        <v>34</v>
      </c>
      <c r="S38" s="50">
        <f>输入条件!C33-'计算验证-逐月'!$Q$34</f>
        <v>156771.333333333</v>
      </c>
      <c r="U38">
        <f t="shared" si="25"/>
        <v>32.6851840909394</v>
      </c>
    </row>
    <row r="39" spans="1:21">
      <c r="A39" s="36"/>
      <c r="B39" s="37" t="s">
        <v>36</v>
      </c>
      <c r="C39" s="37">
        <f>输入条件!$K$11*(输入条件!S13/50)^3/0.765</f>
        <v>33.6274509803921</v>
      </c>
      <c r="D39" s="37">
        <f>C39*输入条件!T13</f>
        <v>201.764705882353</v>
      </c>
      <c r="E39" s="37">
        <f>D39*输入条件!U13</f>
        <v>6052.94117647059</v>
      </c>
      <c r="F39" s="37">
        <f>E39*输入条件!V13</f>
        <v>12105.8823529412</v>
      </c>
      <c r="G39" s="39" t="s">
        <v>36</v>
      </c>
      <c r="H39" s="40">
        <f t="shared" si="22"/>
        <v>36317.6470588235</v>
      </c>
      <c r="J39" s="37" t="s">
        <v>36</v>
      </c>
      <c r="K39" s="43">
        <f t="shared" si="23"/>
        <v>411662.915244445</v>
      </c>
      <c r="L39" s="78">
        <f>SUM(输入条件!$Y$8:$Y$10)/3*K39</f>
        <v>20583.1457622223</v>
      </c>
      <c r="N39" s="45" t="s">
        <v>36</v>
      </c>
      <c r="O39" s="46">
        <f t="shared" si="24"/>
        <v>208668.267608545</v>
      </c>
      <c r="R39" s="45" t="s">
        <v>36</v>
      </c>
      <c r="S39" s="50">
        <f>输入条件!C34-'计算验证-逐月'!$Q$34</f>
        <v>222931.333333333</v>
      </c>
      <c r="U39">
        <f t="shared" si="25"/>
        <v>203435043.869646</v>
      </c>
    </row>
    <row r="40" spans="1:21">
      <c r="A40" s="36"/>
      <c r="B40" s="37" t="s">
        <v>37</v>
      </c>
      <c r="C40" s="37">
        <f>输入条件!$K$11*(输入条件!S14/50)^3/0.765</f>
        <v>50.1960784313726</v>
      </c>
      <c r="D40" s="37">
        <f>C40*输入条件!T14</f>
        <v>301.176470588235</v>
      </c>
      <c r="E40" s="37">
        <f>D40*输入条件!U14</f>
        <v>9336.4705882353</v>
      </c>
      <c r="F40" s="37">
        <f>E40*输入条件!V14</f>
        <v>28009.4117647059</v>
      </c>
      <c r="G40" s="39" t="s">
        <v>37</v>
      </c>
      <c r="H40" s="40">
        <f t="shared" si="22"/>
        <v>84028.2352941177</v>
      </c>
      <c r="J40" s="37" t="s">
        <v>37</v>
      </c>
      <c r="K40" s="43">
        <f t="shared" si="23"/>
        <v>605443.192540323</v>
      </c>
      <c r="L40" s="40">
        <f>SUM(输入条件!$Y$8:$Y$10)/3*K40</f>
        <v>30272.1596270162</v>
      </c>
      <c r="N40" s="45" t="s">
        <v>37</v>
      </c>
      <c r="O40" s="46">
        <f t="shared" si="24"/>
        <v>269757.328578595</v>
      </c>
      <c r="R40" s="45" t="s">
        <v>37</v>
      </c>
      <c r="S40" s="50">
        <f>输入条件!C35-'计算验证-逐月'!$Q$34</f>
        <v>269757.333333333</v>
      </c>
      <c r="U40">
        <f t="shared" si="25"/>
        <v>2.2607538516606e-5</v>
      </c>
    </row>
    <row r="41" spans="1:21">
      <c r="A41" s="36"/>
      <c r="B41" s="37" t="s">
        <v>39</v>
      </c>
      <c r="C41" s="37">
        <f>输入条件!$K$11*(输入条件!S15/50)^3/0.765</f>
        <v>50.1960784313726</v>
      </c>
      <c r="D41" s="37">
        <f>C41*输入条件!T15</f>
        <v>301.176470588235</v>
      </c>
      <c r="E41" s="37">
        <f>D41*输入条件!U15</f>
        <v>9336.4705882353</v>
      </c>
      <c r="F41" s="37">
        <f>E41*输入条件!V15</f>
        <v>28009.4117647059</v>
      </c>
      <c r="G41" s="39" t="s">
        <v>39</v>
      </c>
      <c r="H41" s="40">
        <f t="shared" si="22"/>
        <v>84028.2352941177</v>
      </c>
      <c r="J41" s="37" t="s">
        <v>39</v>
      </c>
      <c r="K41" s="43">
        <f t="shared" si="23"/>
        <v>411662.915257336</v>
      </c>
      <c r="L41" s="79">
        <f>SUM(输入条件!$Y$8:$Y$10)/3*K41</f>
        <v>20583.1457628668</v>
      </c>
      <c r="N41" s="45" t="s">
        <v>39</v>
      </c>
      <c r="O41" s="46">
        <f t="shared" si="24"/>
        <v>256378.855849695</v>
      </c>
      <c r="R41" s="45" t="s">
        <v>39</v>
      </c>
      <c r="S41" s="50">
        <f>输入条件!C36-'计算验证-逐月'!$Q$34</f>
        <v>242115.333333333</v>
      </c>
      <c r="U41">
        <f t="shared" si="25"/>
        <v>203448074.574761</v>
      </c>
    </row>
    <row r="42" spans="1:21">
      <c r="A42" s="36"/>
      <c r="B42" s="37" t="s">
        <v>42</v>
      </c>
      <c r="C42" s="37">
        <f>输入条件!$K$11*(输入条件!S16/50)^3/0.765</f>
        <v>33.6274509803921</v>
      </c>
      <c r="D42" s="37">
        <f>C42*输入条件!T16</f>
        <v>201.764705882353</v>
      </c>
      <c r="E42" s="37">
        <f>D42*输入条件!U16</f>
        <v>6052.94117647059</v>
      </c>
      <c r="F42" s="37">
        <f>E42*输入条件!V16</f>
        <v>12105.8823529412</v>
      </c>
      <c r="G42" s="39" t="s">
        <v>42</v>
      </c>
      <c r="H42" s="40">
        <f t="shared" si="22"/>
        <v>36317.6470588235</v>
      </c>
      <c r="J42" s="37" t="s">
        <v>42</v>
      </c>
      <c r="K42" s="43">
        <f t="shared" si="23"/>
        <v>411662.915232044</v>
      </c>
      <c r="L42" s="80">
        <f>SUM(输入条件!$Y$8:$Y$10)/3*K42</f>
        <v>20583.1457616022</v>
      </c>
      <c r="N42" s="45" t="s">
        <v>42</v>
      </c>
      <c r="O42" s="46">
        <f t="shared" si="24"/>
        <v>185505.183583213</v>
      </c>
      <c r="R42" s="45" t="s">
        <v>42</v>
      </c>
      <c r="S42" s="50">
        <f>输入条件!C37-'计算验证-逐月'!$Q$34</f>
        <v>185505.333333333</v>
      </c>
      <c r="U42">
        <f t="shared" si="25"/>
        <v>0.0224250986075771</v>
      </c>
    </row>
    <row r="43" spans="1:21">
      <c r="A43" s="36"/>
      <c r="B43" s="37" t="s">
        <v>44</v>
      </c>
      <c r="C43" s="37">
        <f>输入条件!$K$11*(输入条件!S17/50)^3/0.765</f>
        <v>33.6274509803921</v>
      </c>
      <c r="D43" s="37">
        <f>C43*输入条件!T17</f>
        <v>201.764705882353</v>
      </c>
      <c r="E43" s="37">
        <f>D43*输入条件!U17</f>
        <v>6254.70588235294</v>
      </c>
      <c r="F43" s="37">
        <f>E43*输入条件!V17</f>
        <v>12509.4117647059</v>
      </c>
      <c r="G43" s="39" t="s">
        <v>44</v>
      </c>
      <c r="H43" s="40">
        <f t="shared" si="22"/>
        <v>37528.2352941176</v>
      </c>
      <c r="J43" s="37" t="s">
        <v>44</v>
      </c>
      <c r="K43" s="43">
        <f t="shared" si="23"/>
        <v>54266.038406733</v>
      </c>
      <c r="L43" s="81">
        <f>SUM(输入条件!$Y$8:$Y$10)/3*K43</f>
        <v>2713.30192033665</v>
      </c>
      <c r="N43" s="45" t="s">
        <v>44</v>
      </c>
      <c r="O43" s="46">
        <f t="shared" si="24"/>
        <v>140660.932280913</v>
      </c>
      <c r="R43" s="45" t="s">
        <v>44</v>
      </c>
      <c r="S43" s="50">
        <f>输入条件!C38-'计算验证-逐月'!$Q$34</f>
        <v>140661.333333333</v>
      </c>
      <c r="U43">
        <f t="shared" si="25"/>
        <v>0.160843043703335</v>
      </c>
    </row>
    <row r="44" spans="1:21">
      <c r="A44" s="36"/>
      <c r="B44" s="37" t="s">
        <v>46</v>
      </c>
      <c r="C44" s="37">
        <f>输入条件!$K$11*(输入条件!S18/50)^3/0.765</f>
        <v>21.1764705882353</v>
      </c>
      <c r="D44" s="37">
        <f>C44*输入条件!T18</f>
        <v>127.058823529412</v>
      </c>
      <c r="E44" s="37">
        <f>D44*输入条件!U18</f>
        <v>3176.47058823529</v>
      </c>
      <c r="F44" s="37">
        <f>E44*输入条件!V18</f>
        <v>3176.47058823529</v>
      </c>
      <c r="G44" s="39" t="s">
        <v>46</v>
      </c>
      <c r="H44" s="40">
        <f t="shared" si="22"/>
        <v>9529.41176470588</v>
      </c>
      <c r="J44" s="37" t="s">
        <v>46</v>
      </c>
      <c r="K44" s="43">
        <f t="shared" si="23"/>
        <v>117206.027750037</v>
      </c>
      <c r="L44" s="82">
        <f>SUM(输入条件!$Y$8:$Y$10)/3*K44</f>
        <v>5860.30138750186</v>
      </c>
      <c r="N44" s="45" t="s">
        <v>46</v>
      </c>
      <c r="O44" s="46">
        <f t="shared" si="24"/>
        <v>56600.8678621652</v>
      </c>
      <c r="R44" s="45" t="s">
        <v>46</v>
      </c>
      <c r="S44" s="50">
        <f>输入条件!C39-'计算验证-逐月'!$Q$34</f>
        <v>56599.3333333333</v>
      </c>
      <c r="U44">
        <f t="shared" si="25"/>
        <v>2.35477873582192</v>
      </c>
    </row>
    <row r="45" spans="1:21">
      <c r="A45" s="36"/>
      <c r="B45" s="37" t="s">
        <v>48</v>
      </c>
      <c r="C45" s="37">
        <f>输入条件!$K$11*(输入条件!S19/50)^3/0.765</f>
        <v>0</v>
      </c>
      <c r="D45" s="37">
        <f>C45*输入条件!T19</f>
        <v>0</v>
      </c>
      <c r="E45" s="37">
        <f>D45*输入条件!U19</f>
        <v>0</v>
      </c>
      <c r="F45" s="37">
        <f>E45*输入条件!V19</f>
        <v>0</v>
      </c>
      <c r="G45" s="39" t="s">
        <v>48</v>
      </c>
      <c r="H45" s="40">
        <f t="shared" si="22"/>
        <v>0</v>
      </c>
      <c r="J45" s="37" t="s">
        <v>48</v>
      </c>
      <c r="K45" s="43">
        <f t="shared" si="23"/>
        <v>0</v>
      </c>
      <c r="L45" s="40">
        <f>SUM(输入条件!$Y$8:$Y$10)/3*K45</f>
        <v>0</v>
      </c>
      <c r="N45" s="45" t="s">
        <v>48</v>
      </c>
      <c r="O45" s="46">
        <f t="shared" si="24"/>
        <v>0</v>
      </c>
      <c r="R45" s="45" t="s">
        <v>48</v>
      </c>
      <c r="S45" s="50">
        <v>0</v>
      </c>
      <c r="U45">
        <f t="shared" si="25"/>
        <v>0</v>
      </c>
    </row>
    <row r="46" spans="1:6">
      <c r="A46" s="36" t="s">
        <v>50</v>
      </c>
      <c r="B46" s="37" t="s">
        <v>19</v>
      </c>
      <c r="C46" s="37">
        <f>输入条件!$K$12*(输入条件!S20/50)^3/0.765</f>
        <v>0</v>
      </c>
      <c r="D46" s="37">
        <f>C46*输入条件!T20</f>
        <v>0</v>
      </c>
      <c r="E46" s="37">
        <f>D46*输入条件!U20</f>
        <v>0</v>
      </c>
      <c r="F46" s="37">
        <f>E46*输入条件!V20</f>
        <v>0</v>
      </c>
    </row>
    <row r="47" spans="1:6">
      <c r="A47" s="36"/>
      <c r="B47" s="37" t="s">
        <v>25</v>
      </c>
      <c r="C47" s="37">
        <f>输入条件!$K$12*(输入条件!S21/50)^3/0.765</f>
        <v>0</v>
      </c>
      <c r="D47" s="37">
        <f>C47*输入条件!T21</f>
        <v>0</v>
      </c>
      <c r="E47" s="37">
        <f>D47*输入条件!U21</f>
        <v>0</v>
      </c>
      <c r="F47" s="37">
        <f>E47*输入条件!V21</f>
        <v>0</v>
      </c>
    </row>
    <row r="48" spans="1:6">
      <c r="A48" s="36"/>
      <c r="B48" s="37" t="s">
        <v>28</v>
      </c>
      <c r="C48" s="37">
        <f>输入条件!$K$12*(输入条件!S22/50)^3/0.765</f>
        <v>12.2549019607843</v>
      </c>
      <c r="D48" s="37">
        <f>C48*输入条件!T22</f>
        <v>73.5294117647059</v>
      </c>
      <c r="E48" s="37">
        <f>D48*输入条件!U22</f>
        <v>1102.94117647059</v>
      </c>
      <c r="F48" s="37">
        <f>E48*输入条件!V22</f>
        <v>1102.94117647059</v>
      </c>
    </row>
    <row r="49" spans="1:6">
      <c r="A49" s="36"/>
      <c r="B49" s="37" t="s">
        <v>33</v>
      </c>
      <c r="C49" s="37">
        <f>输入条件!$K$12*(输入条件!S23/50)^3/0.765</f>
        <v>21.1764705882353</v>
      </c>
      <c r="D49" s="37">
        <f>C49*输入条件!T23</f>
        <v>127.058823529412</v>
      </c>
      <c r="E49" s="37">
        <f>D49*输入条件!U23</f>
        <v>3176.47058823529</v>
      </c>
      <c r="F49" s="37">
        <f>E49*输入条件!V23</f>
        <v>3176.47058823529</v>
      </c>
    </row>
    <row r="50" spans="1:6">
      <c r="A50" s="36"/>
      <c r="B50" s="37" t="s">
        <v>34</v>
      </c>
      <c r="C50" s="37">
        <f>输入条件!$K$12*(输入条件!S24/50)^3/0.765</f>
        <v>33.6274509803921</v>
      </c>
      <c r="D50" s="37">
        <f>C50*输入条件!T24</f>
        <v>201.764705882353</v>
      </c>
      <c r="E50" s="37">
        <f>D50*输入条件!U24</f>
        <v>6254.70588235294</v>
      </c>
      <c r="F50" s="37">
        <f>E50*输入条件!V24</f>
        <v>12509.4117647059</v>
      </c>
    </row>
    <row r="51" spans="1:6">
      <c r="A51" s="36"/>
      <c r="B51" s="37" t="s">
        <v>36</v>
      </c>
      <c r="C51" s="37">
        <f>输入条件!$K$12*(输入条件!S25/50)^3/0.765</f>
        <v>33.6274509803921</v>
      </c>
      <c r="D51" s="37">
        <f>C51*输入条件!T25</f>
        <v>201.764705882353</v>
      </c>
      <c r="E51" s="37">
        <f>D51*输入条件!U25</f>
        <v>6052.94117647059</v>
      </c>
      <c r="F51" s="37">
        <f>E51*输入条件!V25</f>
        <v>12105.8823529412</v>
      </c>
    </row>
    <row r="52" spans="1:6">
      <c r="A52" s="36"/>
      <c r="B52" s="37" t="s">
        <v>37</v>
      </c>
      <c r="C52" s="37">
        <f>输入条件!$K$12*(输入条件!S26/50)^3/0.765</f>
        <v>50.1960784313726</v>
      </c>
      <c r="D52" s="37">
        <f>C52*输入条件!T26</f>
        <v>301.176470588235</v>
      </c>
      <c r="E52" s="37">
        <f>D52*输入条件!U26</f>
        <v>9336.4705882353</v>
      </c>
      <c r="F52" s="37">
        <f>E52*输入条件!V26</f>
        <v>28009.4117647059</v>
      </c>
    </row>
    <row r="53" spans="1:6">
      <c r="A53" s="36"/>
      <c r="B53" s="37" t="s">
        <v>39</v>
      </c>
      <c r="C53" s="37">
        <f>输入条件!$K$12*(输入条件!S27/50)^3/0.765</f>
        <v>50.1960784313726</v>
      </c>
      <c r="D53" s="37">
        <f>C53*输入条件!T27</f>
        <v>301.176470588235</v>
      </c>
      <c r="E53" s="37">
        <f>D53*输入条件!U27</f>
        <v>9336.4705882353</v>
      </c>
      <c r="F53" s="37">
        <f>E53*输入条件!V27</f>
        <v>28009.4117647059</v>
      </c>
    </row>
    <row r="54" spans="1:6">
      <c r="A54" s="36"/>
      <c r="B54" s="37" t="s">
        <v>42</v>
      </c>
      <c r="C54" s="37">
        <f>输入条件!$K$12*(输入条件!S28/50)^3/0.765</f>
        <v>33.6274509803921</v>
      </c>
      <c r="D54" s="37">
        <f>C54*输入条件!T28</f>
        <v>201.764705882353</v>
      </c>
      <c r="E54" s="37">
        <f>D54*输入条件!U28</f>
        <v>6052.94117647059</v>
      </c>
      <c r="F54" s="37">
        <f>E54*输入条件!V28</f>
        <v>12105.8823529412</v>
      </c>
    </row>
    <row r="55" spans="1:6">
      <c r="A55" s="36"/>
      <c r="B55" s="37" t="s">
        <v>44</v>
      </c>
      <c r="C55" s="37">
        <f>输入条件!$K$12*(输入条件!S29/50)^3/0.765</f>
        <v>33.6274509803921</v>
      </c>
      <c r="D55" s="37">
        <f>C55*输入条件!T29</f>
        <v>201.764705882353</v>
      </c>
      <c r="E55" s="37">
        <f>D55*输入条件!U29</f>
        <v>6254.70588235294</v>
      </c>
      <c r="F55" s="37">
        <f>E55*输入条件!V29</f>
        <v>12509.4117647059</v>
      </c>
    </row>
    <row r="56" spans="1:6">
      <c r="A56" s="36"/>
      <c r="B56" s="37" t="s">
        <v>46</v>
      </c>
      <c r="C56" s="37">
        <f>输入条件!$K$12*(输入条件!S30/50)^3/0.765</f>
        <v>21.1764705882353</v>
      </c>
      <c r="D56" s="37">
        <f>C56*输入条件!T30</f>
        <v>127.058823529412</v>
      </c>
      <c r="E56" s="37">
        <f>D56*输入条件!U30</f>
        <v>3176.47058823529</v>
      </c>
      <c r="F56" s="37">
        <f>E56*输入条件!V30</f>
        <v>3176.47058823529</v>
      </c>
    </row>
    <row r="57" spans="1:6">
      <c r="A57" s="36"/>
      <c r="B57" s="37" t="s">
        <v>48</v>
      </c>
      <c r="C57" s="37">
        <f>输入条件!$K$12*(输入条件!S31/50)^3/0.765</f>
        <v>0</v>
      </c>
      <c r="D57" s="37">
        <f>C57*输入条件!T31</f>
        <v>0</v>
      </c>
      <c r="E57" s="37">
        <f>D57*输入条件!U31</f>
        <v>0</v>
      </c>
      <c r="F57" s="37">
        <f>E57*输入条件!V31</f>
        <v>0</v>
      </c>
    </row>
    <row r="58" spans="1:6">
      <c r="A58" s="36" t="s">
        <v>62</v>
      </c>
      <c r="B58" s="37" t="s">
        <v>19</v>
      </c>
      <c r="C58" s="37">
        <f>输入条件!$K$13*(输入条件!S32/50)^3/0.765</f>
        <v>0</v>
      </c>
      <c r="D58" s="37">
        <f>C58*输入条件!T32</f>
        <v>0</v>
      </c>
      <c r="E58" s="37">
        <f>D58*输入条件!U32</f>
        <v>0</v>
      </c>
      <c r="F58" s="37">
        <f>E58*输入条件!V32</f>
        <v>0</v>
      </c>
    </row>
    <row r="59" spans="1:6">
      <c r="A59" s="36"/>
      <c r="B59" s="37" t="s">
        <v>25</v>
      </c>
      <c r="C59" s="37">
        <f>输入条件!$K$13*(输入条件!S33/50)^3/0.765</f>
        <v>0</v>
      </c>
      <c r="D59" s="37">
        <f>C59*输入条件!T33</f>
        <v>0</v>
      </c>
      <c r="E59" s="37">
        <f>D59*输入条件!U33</f>
        <v>0</v>
      </c>
      <c r="F59" s="37">
        <f>E59*输入条件!V33</f>
        <v>0</v>
      </c>
    </row>
    <row r="60" spans="1:6">
      <c r="A60" s="36"/>
      <c r="B60" s="37" t="s">
        <v>28</v>
      </c>
      <c r="C60" s="37">
        <f>输入条件!$K$13*(输入条件!S34/50)^3/0.765</f>
        <v>12.2549019607843</v>
      </c>
      <c r="D60" s="37">
        <f>C60*输入条件!T34</f>
        <v>73.5294117647059</v>
      </c>
      <c r="E60" s="37">
        <f>D60*输入条件!U34</f>
        <v>1102.94117647059</v>
      </c>
      <c r="F60" s="37">
        <f>E60*输入条件!V34</f>
        <v>1102.94117647059</v>
      </c>
    </row>
    <row r="61" spans="1:6">
      <c r="A61" s="36"/>
      <c r="B61" s="37" t="s">
        <v>33</v>
      </c>
      <c r="C61" s="37">
        <f>输入条件!$K$13*(输入条件!S35/50)^3/0.765</f>
        <v>21.1764705882353</v>
      </c>
      <c r="D61" s="37">
        <f>C61*输入条件!T35</f>
        <v>127.058823529412</v>
      </c>
      <c r="E61" s="37">
        <f>D61*输入条件!U35</f>
        <v>3176.47058823529</v>
      </c>
      <c r="F61" s="37">
        <f>E61*输入条件!V35</f>
        <v>3176.47058823529</v>
      </c>
    </row>
    <row r="62" spans="1:6">
      <c r="A62" s="36"/>
      <c r="B62" s="37" t="s">
        <v>34</v>
      </c>
      <c r="C62" s="37">
        <f>输入条件!$K$13*(输入条件!S36/50)^3/0.765</f>
        <v>33.6274509803921</v>
      </c>
      <c r="D62" s="37">
        <f>C62*输入条件!T36</f>
        <v>201.764705882353</v>
      </c>
      <c r="E62" s="37">
        <f>D62*输入条件!U36</f>
        <v>6254.70588235294</v>
      </c>
      <c r="F62" s="37">
        <f>E62*输入条件!V36</f>
        <v>12509.4117647059</v>
      </c>
    </row>
    <row r="63" spans="1:6">
      <c r="A63" s="36"/>
      <c r="B63" s="37" t="s">
        <v>36</v>
      </c>
      <c r="C63" s="37">
        <f>输入条件!$K$13*(输入条件!S37/50)^3/0.765</f>
        <v>33.6274509803921</v>
      </c>
      <c r="D63" s="37">
        <f>C63*输入条件!T37</f>
        <v>201.764705882353</v>
      </c>
      <c r="E63" s="37">
        <f>D63*输入条件!U37</f>
        <v>6052.94117647059</v>
      </c>
      <c r="F63" s="37">
        <f>E63*输入条件!V37</f>
        <v>12105.8823529412</v>
      </c>
    </row>
    <row r="64" spans="1:6">
      <c r="A64" s="36"/>
      <c r="B64" s="37" t="s">
        <v>37</v>
      </c>
      <c r="C64" s="37">
        <f>输入条件!$K$13*(输入条件!S38/50)^3/0.765</f>
        <v>50.1960784313726</v>
      </c>
      <c r="D64" s="37">
        <f>C64*输入条件!T38</f>
        <v>301.176470588235</v>
      </c>
      <c r="E64" s="37">
        <f>D64*输入条件!U38</f>
        <v>9336.4705882353</v>
      </c>
      <c r="F64" s="37">
        <f>E64*输入条件!V38</f>
        <v>28009.4117647059</v>
      </c>
    </row>
    <row r="65" spans="1:6">
      <c r="A65" s="36"/>
      <c r="B65" s="37" t="s">
        <v>39</v>
      </c>
      <c r="C65" s="37">
        <f>输入条件!$K$13*(输入条件!S39/50)^3/0.765</f>
        <v>50.1960784313726</v>
      </c>
      <c r="D65" s="37">
        <f>C65*输入条件!T39</f>
        <v>301.176470588235</v>
      </c>
      <c r="E65" s="37">
        <f>D65*输入条件!U39</f>
        <v>9336.4705882353</v>
      </c>
      <c r="F65" s="37">
        <f>E65*输入条件!V39</f>
        <v>28009.4117647059</v>
      </c>
    </row>
    <row r="66" spans="1:6">
      <c r="A66" s="36"/>
      <c r="B66" s="37" t="s">
        <v>42</v>
      </c>
      <c r="C66" s="37">
        <f>输入条件!$K$13*(输入条件!S40/50)^3/0.765</f>
        <v>33.6274509803921</v>
      </c>
      <c r="D66" s="37">
        <f>C66*输入条件!T40</f>
        <v>201.764705882353</v>
      </c>
      <c r="E66" s="37">
        <f>D66*输入条件!U40</f>
        <v>6052.94117647059</v>
      </c>
      <c r="F66" s="37">
        <f>E66*输入条件!V40</f>
        <v>12105.8823529412</v>
      </c>
    </row>
    <row r="67" spans="1:6">
      <c r="A67" s="36"/>
      <c r="B67" s="37" t="s">
        <v>44</v>
      </c>
      <c r="C67" s="37">
        <f>输入条件!$K$13*(输入条件!S41/50)^3/0.765</f>
        <v>33.6274509803921</v>
      </c>
      <c r="D67" s="37">
        <f>C67*输入条件!T41</f>
        <v>201.764705882353</v>
      </c>
      <c r="E67" s="37">
        <f>D67*输入条件!U41</f>
        <v>6254.70588235294</v>
      </c>
      <c r="F67" s="37">
        <f>E67*输入条件!V41</f>
        <v>12509.4117647059</v>
      </c>
    </row>
    <row r="68" spans="1:6">
      <c r="A68" s="36"/>
      <c r="B68" s="37" t="s">
        <v>46</v>
      </c>
      <c r="C68" s="37">
        <f>输入条件!$K$13*(输入条件!S42/50)^3/0.765</f>
        <v>21.1764705882353</v>
      </c>
      <c r="D68" s="37">
        <f>C68*输入条件!T42</f>
        <v>127.058823529412</v>
      </c>
      <c r="E68" s="37">
        <f>D68*输入条件!U42</f>
        <v>3176.47058823529</v>
      </c>
      <c r="F68" s="37">
        <f>E68*输入条件!V42</f>
        <v>3176.47058823529</v>
      </c>
    </row>
    <row r="69" spans="1:6">
      <c r="A69" s="36"/>
      <c r="B69" s="37" t="s">
        <v>48</v>
      </c>
      <c r="C69" s="37">
        <f>输入条件!$K$13*(输入条件!S43/50)^3/0.765</f>
        <v>0</v>
      </c>
      <c r="D69" s="37">
        <f>C69*输入条件!T43</f>
        <v>0</v>
      </c>
      <c r="E69" s="37">
        <f>D69*输入条件!U43</f>
        <v>0</v>
      </c>
      <c r="F69" s="37">
        <f>E69*输入条件!V43</f>
        <v>0</v>
      </c>
    </row>
  </sheetData>
  <mergeCells count="5">
    <mergeCell ref="A5:A16"/>
    <mergeCell ref="A17:A28"/>
    <mergeCell ref="A34:A45"/>
    <mergeCell ref="A46:A57"/>
    <mergeCell ref="A58:A69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O20"/>
  <sheetViews>
    <sheetView workbookViewId="0">
      <selection activeCell="I26" sqref="I26"/>
    </sheetView>
  </sheetViews>
  <sheetFormatPr defaultColWidth="9" defaultRowHeight="13.5"/>
  <sheetData>
    <row r="7" ht="14.25"/>
    <row r="8" ht="31.5" spans="2:15">
      <c r="B8" s="66" t="s">
        <v>12</v>
      </c>
      <c r="C8" s="67" t="s">
        <v>13</v>
      </c>
      <c r="D8" s="67" t="s">
        <v>14</v>
      </c>
      <c r="E8" s="67" t="s">
        <v>15</v>
      </c>
      <c r="F8" s="67" t="s">
        <v>16</v>
      </c>
      <c r="G8" s="67"/>
      <c r="H8" s="67" t="s">
        <v>17</v>
      </c>
      <c r="I8" s="66" t="s">
        <v>12</v>
      </c>
      <c r="J8" s="67" t="s">
        <v>13</v>
      </c>
      <c r="K8" s="67" t="s">
        <v>14</v>
      </c>
      <c r="L8" s="67" t="s">
        <v>15</v>
      </c>
      <c r="M8" s="67" t="s">
        <v>16</v>
      </c>
      <c r="N8" s="67"/>
      <c r="O8" s="67" t="s">
        <v>17</v>
      </c>
    </row>
    <row r="9" ht="15.75" spans="2:8">
      <c r="B9" s="68" t="s">
        <v>23</v>
      </c>
      <c r="C9" s="69" t="s">
        <v>97</v>
      </c>
      <c r="D9" s="70">
        <f>E9*3.517/G9</f>
        <v>204.239256678281</v>
      </c>
      <c r="E9" s="70">
        <v>350</v>
      </c>
      <c r="F9" s="69"/>
      <c r="G9" s="69">
        <v>6.027</v>
      </c>
      <c r="H9" s="70">
        <v>2</v>
      </c>
    </row>
    <row r="10" ht="42.75" spans="2:8">
      <c r="B10" s="71"/>
      <c r="C10" s="69" t="s">
        <v>27</v>
      </c>
      <c r="D10" s="70">
        <v>245</v>
      </c>
      <c r="E10" s="70">
        <v>220</v>
      </c>
      <c r="F10" s="69"/>
      <c r="G10" s="69"/>
      <c r="H10" s="70">
        <v>1</v>
      </c>
    </row>
    <row r="11" ht="15.75" spans="2:15">
      <c r="B11" s="68" t="s">
        <v>30</v>
      </c>
      <c r="C11" s="69" t="s">
        <v>31</v>
      </c>
      <c r="D11" s="70">
        <v>55</v>
      </c>
      <c r="E11" s="69"/>
      <c r="F11" s="70">
        <v>174</v>
      </c>
      <c r="G11" s="70">
        <v>38</v>
      </c>
      <c r="H11" s="73">
        <v>1</v>
      </c>
      <c r="I11" s="74" t="s">
        <v>32</v>
      </c>
      <c r="J11" s="69" t="s">
        <v>31</v>
      </c>
      <c r="K11" s="70">
        <v>75</v>
      </c>
      <c r="L11" s="69"/>
      <c r="M11" s="70">
        <v>200</v>
      </c>
      <c r="N11" s="70">
        <v>38</v>
      </c>
      <c r="O11" s="70">
        <v>3</v>
      </c>
    </row>
    <row r="12" ht="15.75" spans="2:15">
      <c r="B12" s="71"/>
      <c r="C12" s="69" t="s">
        <v>31</v>
      </c>
      <c r="D12" s="70">
        <v>45</v>
      </c>
      <c r="E12" s="69"/>
      <c r="F12" s="70"/>
      <c r="G12" s="70">
        <v>55</v>
      </c>
      <c r="H12" s="73">
        <v>3</v>
      </c>
      <c r="I12" s="74"/>
      <c r="J12" s="69" t="s">
        <v>31</v>
      </c>
      <c r="K12" s="70">
        <v>75</v>
      </c>
      <c r="L12" s="69"/>
      <c r="M12" s="70"/>
      <c r="N12" s="70">
        <v>55</v>
      </c>
      <c r="O12" s="70">
        <v>3</v>
      </c>
    </row>
    <row r="13" ht="15.75" spans="2:15">
      <c r="B13" s="68" t="s">
        <v>35</v>
      </c>
      <c r="C13" s="69" t="s">
        <v>31</v>
      </c>
      <c r="D13" s="70">
        <v>75</v>
      </c>
      <c r="E13" s="69"/>
      <c r="F13" s="70">
        <v>174</v>
      </c>
      <c r="G13" s="70">
        <v>38</v>
      </c>
      <c r="H13" s="73">
        <v>1</v>
      </c>
      <c r="I13" s="74"/>
      <c r="J13" s="69" t="s">
        <v>31</v>
      </c>
      <c r="K13" s="70">
        <v>75</v>
      </c>
      <c r="L13" s="69"/>
      <c r="M13" s="70"/>
      <c r="N13" s="70">
        <v>55</v>
      </c>
      <c r="O13" s="70">
        <v>3</v>
      </c>
    </row>
    <row r="14" ht="15.75" spans="2:8">
      <c r="B14" s="71"/>
      <c r="C14" s="69" t="s">
        <v>31</v>
      </c>
      <c r="D14" s="70">
        <v>45</v>
      </c>
      <c r="E14" s="69"/>
      <c r="F14" s="70"/>
      <c r="G14" s="70">
        <v>55</v>
      </c>
      <c r="H14" s="70">
        <v>3</v>
      </c>
    </row>
    <row r="15" spans="2:2">
      <c r="B15" t="s">
        <v>98</v>
      </c>
    </row>
    <row r="16" spans="2:3">
      <c r="B16" t="s">
        <v>51</v>
      </c>
      <c r="C16" t="s">
        <v>52</v>
      </c>
    </row>
    <row r="17" spans="2:3">
      <c r="B17" t="s">
        <v>53</v>
      </c>
      <c r="C17" s="72">
        <v>0.0192323906663071</v>
      </c>
    </row>
    <row r="18" spans="2:3">
      <c r="B18" t="s">
        <v>54</v>
      </c>
      <c r="C18" s="72">
        <v>0.00549423766585065</v>
      </c>
    </row>
    <row r="19" spans="2:3">
      <c r="B19" t="s">
        <v>55</v>
      </c>
      <c r="C19" s="72">
        <v>0.0210443464597889</v>
      </c>
    </row>
    <row r="20" spans="2:3">
      <c r="B20" t="s">
        <v>56</v>
      </c>
      <c r="C20">
        <v>-2.54560332693976</v>
      </c>
    </row>
  </sheetData>
  <mergeCells count="4">
    <mergeCell ref="B9:B10"/>
    <mergeCell ref="B11:B12"/>
    <mergeCell ref="B13:B14"/>
    <mergeCell ref="I11:I1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257"/>
  <sheetViews>
    <sheetView workbookViewId="0">
      <selection activeCell="G16" sqref="G16"/>
    </sheetView>
  </sheetViews>
  <sheetFormatPr defaultColWidth="9" defaultRowHeight="13.5"/>
  <cols>
    <col min="4" max="4" width="9.5" customWidth="1"/>
    <col min="7" max="7" width="9.5" customWidth="1"/>
    <col min="10" max="12" width="9" style="2"/>
    <col min="13" max="14" width="9" style="3"/>
    <col min="15" max="15" width="9" style="4"/>
    <col min="16" max="18" width="9" style="5"/>
    <col min="31" max="33" width="9" style="3"/>
    <col min="34" max="36" width="9" style="5"/>
  </cols>
  <sheetData>
    <row r="1" spans="2:36">
      <c r="B1" s="6" t="s">
        <v>83</v>
      </c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  <c r="T1" s="6" t="s">
        <v>84</v>
      </c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0">
      <c r="B2" t="s">
        <v>63</v>
      </c>
      <c r="D2" s="61"/>
      <c r="E2" s="61"/>
      <c r="F2" s="61"/>
      <c r="G2" s="12"/>
      <c r="H2" s="12"/>
      <c r="I2" s="12"/>
      <c r="J2" s="16"/>
      <c r="K2" s="16"/>
      <c r="L2" s="17"/>
      <c r="T2" t="s">
        <v>63</v>
      </c>
      <c r="V2" s="61"/>
      <c r="W2" s="61"/>
      <c r="X2" s="61"/>
      <c r="Y2" s="12"/>
      <c r="Z2" s="12"/>
      <c r="AA2" s="12"/>
      <c r="AB2" s="16"/>
      <c r="AC2" s="16"/>
      <c r="AD2" s="17"/>
    </row>
    <row r="3" spans="2:30">
      <c r="B3" t="s">
        <v>64</v>
      </c>
      <c r="D3" s="61"/>
      <c r="E3" s="61"/>
      <c r="F3" s="61"/>
      <c r="G3" s="12"/>
      <c r="H3" s="12"/>
      <c r="I3" s="12"/>
      <c r="J3" s="16"/>
      <c r="K3" s="16"/>
      <c r="L3" s="17"/>
      <c r="T3" t="s">
        <v>64</v>
      </c>
      <c r="V3" s="61"/>
      <c r="W3" s="61"/>
      <c r="X3" s="61"/>
      <c r="Y3" s="12"/>
      <c r="Z3" s="12"/>
      <c r="AA3" s="12"/>
      <c r="AB3" s="16"/>
      <c r="AC3" s="16"/>
      <c r="AD3" s="17"/>
    </row>
    <row r="4" spans="2:34">
      <c r="B4" t="s">
        <v>65</v>
      </c>
      <c r="C4" s="8"/>
      <c r="E4" s="61"/>
      <c r="F4" s="61"/>
      <c r="H4" s="12"/>
      <c r="I4" s="12"/>
      <c r="J4"/>
      <c r="K4" s="16"/>
      <c r="L4" s="17"/>
      <c r="M4"/>
      <c r="P4"/>
      <c r="S4" s="26"/>
      <c r="T4" t="s">
        <v>65</v>
      </c>
      <c r="W4" s="61"/>
      <c r="X4" s="61"/>
      <c r="Z4" s="12"/>
      <c r="AA4" s="12"/>
      <c r="AC4" s="16"/>
      <c r="AD4" s="17"/>
      <c r="AE4"/>
      <c r="AH4"/>
    </row>
    <row r="5" spans="3:30">
      <c r="C5" s="8"/>
      <c r="D5" s="61"/>
      <c r="E5" s="61"/>
      <c r="F5" s="61"/>
      <c r="G5" s="12"/>
      <c r="H5" s="12"/>
      <c r="I5" s="12"/>
      <c r="J5" s="16"/>
      <c r="K5" s="16"/>
      <c r="L5" s="17"/>
      <c r="S5" s="26"/>
      <c r="V5" s="61"/>
      <c r="W5" s="61"/>
      <c r="X5" s="61"/>
      <c r="Y5" s="12"/>
      <c r="Z5" s="12"/>
      <c r="AA5" s="12"/>
      <c r="AB5" s="16"/>
      <c r="AC5" s="16"/>
      <c r="AD5" s="17"/>
    </row>
    <row r="6" ht="17.25" spans="3:30">
      <c r="C6" s="8"/>
      <c r="D6" s="61" t="s">
        <v>85</v>
      </c>
      <c r="E6" s="61"/>
      <c r="F6" s="61"/>
      <c r="G6" s="13" t="s">
        <v>85</v>
      </c>
      <c r="H6" s="12"/>
      <c r="I6" s="12"/>
      <c r="J6" s="18" t="s">
        <v>85</v>
      </c>
      <c r="K6" s="16"/>
      <c r="L6" s="17"/>
      <c r="M6" s="22" t="s">
        <v>85</v>
      </c>
      <c r="S6" s="26"/>
      <c r="V6" s="61"/>
      <c r="W6" s="61"/>
      <c r="X6" s="61"/>
      <c r="Y6" s="12"/>
      <c r="Z6" s="12"/>
      <c r="AA6" s="12"/>
      <c r="AB6" s="18" t="s">
        <v>85</v>
      </c>
      <c r="AC6" s="16"/>
      <c r="AD6" s="17"/>
    </row>
    <row r="7" ht="17.25" spans="3:36">
      <c r="C7" s="9">
        <v>0</v>
      </c>
      <c r="D7" s="62">
        <f>IF(原始巡检表!I7=0,0,输入条件!$C$22*原始巡检表!I7+输入条件!$C$23*原始巡检表!E7+输入条件!$C$24*原始巡检表!H7+输入条件!$C$25)/100*输入条件!$E$9*3.517*(1-2%*输入条件!$C$6)</f>
        <v>0</v>
      </c>
      <c r="E7" s="63"/>
      <c r="F7" s="63"/>
      <c r="G7" s="64">
        <f>IF(D7=0,0,EXP(更换设备!$C$17*('计算验证-时刻-改造后'!D7/(更换设备!$E$9*3.517)*100)+更换设备!$C$18*原始巡检表!E7+更换设备!$C$19*原始巡检表!H7+更换设备!$C$20))*更换设备!$D$9</f>
        <v>0</v>
      </c>
      <c r="H7" s="13"/>
      <c r="I7" s="13"/>
      <c r="J7" s="18">
        <f>IF(原始巡检表!I7=0,0,输入条件!$D$11*(40/50)^3/0.765)</f>
        <v>0</v>
      </c>
      <c r="K7" s="18"/>
      <c r="L7" s="19"/>
      <c r="M7" s="22">
        <f>IF(原始巡检表!I7=0,0,输入条件!$D$13*(40/50)^3/0.765)</f>
        <v>0</v>
      </c>
      <c r="N7" s="22"/>
      <c r="O7" s="23"/>
      <c r="P7" s="24">
        <f>IF(原始巡检表!I7=0,0,输入条件!$D$15*(35/50)^3/0.9)</f>
        <v>0</v>
      </c>
      <c r="Q7" s="24"/>
      <c r="R7" s="24"/>
      <c r="S7" s="27"/>
      <c r="V7" s="61"/>
      <c r="W7" s="61"/>
      <c r="X7" s="61"/>
      <c r="Y7" s="12"/>
      <c r="Z7" s="12"/>
      <c r="AA7" s="12"/>
      <c r="AB7" s="16"/>
      <c r="AC7" s="16"/>
      <c r="AD7" s="17"/>
      <c r="AH7" s="24"/>
      <c r="AI7" s="24"/>
      <c r="AJ7" s="24"/>
    </row>
    <row r="8" ht="17.25" spans="3:36">
      <c r="C8" s="9">
        <v>1</v>
      </c>
      <c r="D8" s="62">
        <f>IF(原始巡检表!I8=0,0,输入条件!$C$22*原始巡检表!I8+输入条件!$C$23*原始巡检表!E8+输入条件!$C$24*原始巡检表!H8+输入条件!$C$25)/100*输入条件!$E$9*3.517*(1-2%*输入条件!$C$6)</f>
        <v>0</v>
      </c>
      <c r="E8" s="63"/>
      <c r="F8" s="63"/>
      <c r="G8" s="64">
        <f>IF(D8=0,0,EXP(更换设备!$C$17*('计算验证-时刻-改造后'!D8/(更换设备!$E$9*3.517)*100)+更换设备!$C$18*原始巡检表!E8+更换设备!$C$19*原始巡检表!H8+更换设备!$C$20))*更换设备!$D$9</f>
        <v>0</v>
      </c>
      <c r="H8" s="13"/>
      <c r="I8" s="13"/>
      <c r="J8" s="18">
        <f>IF(原始巡检表!I8=0,0,输入条件!$D$11*(40/50)^3/0.765)</f>
        <v>0</v>
      </c>
      <c r="K8" s="18"/>
      <c r="L8" s="19"/>
      <c r="M8" s="22">
        <f>IF(原始巡检表!I8=0,0,输入条件!$D$13*(40/50)^3/0.765)</f>
        <v>0</v>
      </c>
      <c r="N8" s="22"/>
      <c r="O8" s="23"/>
      <c r="P8" s="24">
        <f>IF(原始巡检表!I8=0,0,输入条件!$D$15*(35/50)^3/0.9)</f>
        <v>0</v>
      </c>
      <c r="Q8" s="24"/>
      <c r="R8" s="24"/>
      <c r="S8" s="27"/>
      <c r="V8" s="61"/>
      <c r="W8" s="61"/>
      <c r="X8" s="61"/>
      <c r="Y8" s="12"/>
      <c r="Z8" s="12"/>
      <c r="AA8" s="12"/>
      <c r="AB8" s="16"/>
      <c r="AC8" s="16"/>
      <c r="AD8" s="17"/>
      <c r="AH8" s="24"/>
      <c r="AI8" s="24"/>
      <c r="AJ8" s="24"/>
    </row>
    <row r="9" ht="17.25" spans="3:36">
      <c r="C9" s="9">
        <v>2</v>
      </c>
      <c r="D9" s="62">
        <f>IF(原始巡检表!I9=0,0,输入条件!$C$22*原始巡检表!I9+输入条件!$C$23*原始巡检表!E9+输入条件!$C$24*原始巡检表!H9+输入条件!$C$25)/100*输入条件!$E$9*3.517*(1-2%*输入条件!$C$6)</f>
        <v>0</v>
      </c>
      <c r="E9" s="63"/>
      <c r="F9" s="63"/>
      <c r="G9" s="64">
        <f>IF(D9=0,0,EXP(更换设备!$C$17*('计算验证-时刻-改造后'!D9/(更换设备!$E$9*3.517)*100)+更换设备!$C$18*原始巡检表!E9+更换设备!$C$19*原始巡检表!H9+更换设备!$C$20))*更换设备!$D$9</f>
        <v>0</v>
      </c>
      <c r="H9" s="13"/>
      <c r="I9" s="13"/>
      <c r="J9" s="18">
        <f>IF(原始巡检表!I9=0,0,输入条件!$D$11*(40/50)^3/0.765)</f>
        <v>0</v>
      </c>
      <c r="K9" s="18"/>
      <c r="L9" s="19"/>
      <c r="M9" s="22">
        <f>IF(原始巡检表!I9=0,0,输入条件!$D$13*(40/50)^3/0.765)</f>
        <v>0</v>
      </c>
      <c r="N9" s="22"/>
      <c r="O9" s="23"/>
      <c r="P9" s="24">
        <f>IF(原始巡检表!I9=0,0,输入条件!$D$15*(35/50)^3/0.9)</f>
        <v>0</v>
      </c>
      <c r="Q9" s="24"/>
      <c r="R9" s="24"/>
      <c r="S9" s="27"/>
      <c r="V9" s="61"/>
      <c r="W9" s="61"/>
      <c r="X9" s="61"/>
      <c r="Y9" s="12"/>
      <c r="Z9" s="12"/>
      <c r="AA9" s="12"/>
      <c r="AB9" s="16"/>
      <c r="AC9" s="16"/>
      <c r="AD9" s="17"/>
      <c r="AH9" s="24"/>
      <c r="AI9" s="24"/>
      <c r="AJ9" s="24"/>
    </row>
    <row r="10" ht="17.25" spans="3:36">
      <c r="C10" s="9">
        <v>3</v>
      </c>
      <c r="D10" s="62">
        <f>IF(原始巡检表!I10=0,0,输入条件!$C$22*原始巡检表!I10+输入条件!$C$23*原始巡检表!E10+输入条件!$C$24*原始巡检表!H10+输入条件!$C$25)/100*输入条件!$E$9*3.517*(1-2%*输入条件!$C$6)</f>
        <v>0</v>
      </c>
      <c r="E10" s="63"/>
      <c r="F10" s="63"/>
      <c r="G10" s="64">
        <f>IF(D10=0,0,EXP(更换设备!$C$17*('计算验证-时刻-改造后'!D10/(更换设备!$E$9*3.517)*100)+更换设备!$C$18*原始巡检表!E10+更换设备!$C$19*原始巡检表!H10+更换设备!$C$20))*更换设备!$D$9</f>
        <v>0</v>
      </c>
      <c r="H10" s="13"/>
      <c r="I10" s="13"/>
      <c r="J10" s="18">
        <f>IF(原始巡检表!I10=0,0,输入条件!$D$11*(40/50)^3/0.765)</f>
        <v>0</v>
      </c>
      <c r="K10" s="18"/>
      <c r="L10" s="19"/>
      <c r="M10" s="22">
        <f>IF(原始巡检表!I10=0,0,输入条件!$D$13*(40/50)^3/0.765)</f>
        <v>0</v>
      </c>
      <c r="N10" s="22"/>
      <c r="O10" s="23"/>
      <c r="P10" s="24">
        <f>IF(原始巡检表!I10=0,0,输入条件!$D$15*(35/50)^3/0.9)</f>
        <v>0</v>
      </c>
      <c r="Q10" s="24"/>
      <c r="R10" s="24"/>
      <c r="S10" s="27"/>
      <c r="V10" s="61"/>
      <c r="W10" s="61"/>
      <c r="X10" s="61"/>
      <c r="Y10" s="12"/>
      <c r="Z10" s="12"/>
      <c r="AA10" s="12"/>
      <c r="AB10" s="16"/>
      <c r="AC10" s="16"/>
      <c r="AD10" s="17"/>
      <c r="AH10" s="24"/>
      <c r="AI10" s="24"/>
      <c r="AJ10" s="24"/>
    </row>
    <row r="11" ht="17.25" spans="3:36">
      <c r="C11" s="9">
        <v>4</v>
      </c>
      <c r="D11" s="62">
        <f>IF(原始巡检表!I11=0,0,输入条件!$C$22*原始巡检表!I11+输入条件!$C$23*原始巡检表!E11+输入条件!$C$24*原始巡检表!H11+输入条件!$C$25)/100*输入条件!$E$9*3.517*(1-2%*输入条件!$C$6)</f>
        <v>0</v>
      </c>
      <c r="E11" s="63"/>
      <c r="F11" s="63"/>
      <c r="G11" s="64">
        <f>IF(D11=0,0,EXP(更换设备!$C$17*('计算验证-时刻-改造后'!D11/(更换设备!$E$9*3.517)*100)+更换设备!$C$18*原始巡检表!E11+更换设备!$C$19*原始巡检表!H11+更换设备!$C$20))*更换设备!$D$9</f>
        <v>0</v>
      </c>
      <c r="H11" s="13"/>
      <c r="I11" s="13"/>
      <c r="J11" s="18">
        <f>IF(原始巡检表!I11=0,0,输入条件!$D$11*(40/50)^3/0.765)</f>
        <v>0</v>
      </c>
      <c r="K11" s="18"/>
      <c r="L11" s="19"/>
      <c r="M11" s="22">
        <f>IF(原始巡检表!I11=0,0,输入条件!$D$13*(40/50)^3/0.765)</f>
        <v>0</v>
      </c>
      <c r="N11" s="22"/>
      <c r="O11" s="23"/>
      <c r="P11" s="24">
        <f>IF(原始巡检表!I11=0,0,输入条件!$D$15*(35/50)^3/0.9)</f>
        <v>0</v>
      </c>
      <c r="Q11" s="24"/>
      <c r="R11" s="24"/>
      <c r="S11" s="27"/>
      <c r="V11" s="61"/>
      <c r="W11" s="61"/>
      <c r="X11" s="61"/>
      <c r="Y11" s="12"/>
      <c r="Z11" s="12"/>
      <c r="AA11" s="12"/>
      <c r="AB11" s="16"/>
      <c r="AC11" s="16"/>
      <c r="AD11" s="17"/>
      <c r="AH11" s="24"/>
      <c r="AI11" s="24"/>
      <c r="AJ11" s="24"/>
    </row>
    <row r="12" ht="17.25" spans="3:36">
      <c r="C12" s="9">
        <v>5</v>
      </c>
      <c r="D12" s="62">
        <f>IF(原始巡检表!I12=0,0,输入条件!$C$22*原始巡检表!I12+输入条件!$C$23*原始巡检表!E12+输入条件!$C$24*原始巡检表!H12+输入条件!$C$25)/100*输入条件!$E$9*3.517*(1-2%*输入条件!$C$6)</f>
        <v>0</v>
      </c>
      <c r="E12" s="63"/>
      <c r="F12" s="63"/>
      <c r="G12" s="64">
        <f>IF(D12=0,0,EXP(更换设备!$C$17*('计算验证-时刻-改造后'!D12/(更换设备!$E$9*3.517)*100)+更换设备!$C$18*原始巡检表!E12+更换设备!$C$19*原始巡检表!H12+更换设备!$C$20))*更换设备!$D$9</f>
        <v>0</v>
      </c>
      <c r="H12" s="13"/>
      <c r="I12" s="13"/>
      <c r="J12" s="18">
        <f>IF(原始巡检表!I12=0,0,输入条件!$D$11*(40/50)^3/0.765)</f>
        <v>0</v>
      </c>
      <c r="K12" s="18"/>
      <c r="L12" s="19"/>
      <c r="M12" s="22">
        <f>IF(原始巡检表!I12=0,0,输入条件!$D$13*(40/50)^3/0.765)</f>
        <v>0</v>
      </c>
      <c r="N12" s="22"/>
      <c r="O12" s="23"/>
      <c r="P12" s="24">
        <f>IF(原始巡检表!I12=0,0,输入条件!$D$15*(35/50)^3/0.9)</f>
        <v>0</v>
      </c>
      <c r="Q12" s="24"/>
      <c r="R12" s="24"/>
      <c r="S12" s="27"/>
      <c r="V12" s="61"/>
      <c r="W12" s="61"/>
      <c r="X12" s="61"/>
      <c r="Y12" s="12"/>
      <c r="Z12" s="12"/>
      <c r="AA12" s="12"/>
      <c r="AB12" s="16"/>
      <c r="AC12" s="16"/>
      <c r="AD12" s="17"/>
      <c r="AH12" s="24"/>
      <c r="AI12" s="24"/>
      <c r="AJ12" s="24"/>
    </row>
    <row r="13" ht="17.25" spans="3:36">
      <c r="C13" s="9">
        <v>6</v>
      </c>
      <c r="D13" s="62">
        <f>IF(原始巡检表!I13=0,0,输入条件!$C$22*原始巡检表!I13+输入条件!$C$23*原始巡检表!E13+输入条件!$C$24*原始巡检表!H13+输入条件!$C$25)/100*输入条件!$E$9*3.517*(1-2%*输入条件!$C$6)</f>
        <v>0</v>
      </c>
      <c r="E13" s="63"/>
      <c r="F13" s="63"/>
      <c r="G13" s="64">
        <f>IF(D13=0,0,EXP(更换设备!$C$17*('计算验证-时刻-改造后'!D13/(更换设备!$E$9*3.517)*100)+更换设备!$C$18*原始巡检表!E13+更换设备!$C$19*原始巡检表!H13+更换设备!$C$20))*更换设备!$D$9</f>
        <v>0</v>
      </c>
      <c r="H13" s="13"/>
      <c r="I13" s="13"/>
      <c r="J13" s="18">
        <f>IF(原始巡检表!I13=0,0,输入条件!$D$11*(40/50)^3/0.765)</f>
        <v>0</v>
      </c>
      <c r="K13" s="18"/>
      <c r="L13" s="19"/>
      <c r="M13" s="22">
        <f>IF(原始巡检表!I13=0,0,输入条件!$D$13*(40/50)^3/0.765)</f>
        <v>0</v>
      </c>
      <c r="N13" s="22"/>
      <c r="O13" s="23"/>
      <c r="P13" s="24">
        <f>IF(原始巡检表!I13=0,0,输入条件!$D$15*(35/50)^3/0.9)</f>
        <v>0</v>
      </c>
      <c r="Q13" s="24"/>
      <c r="R13" s="24"/>
      <c r="S13" s="27"/>
      <c r="V13" s="61"/>
      <c r="W13" s="61"/>
      <c r="X13" s="61"/>
      <c r="Y13" s="12"/>
      <c r="Z13" s="12"/>
      <c r="AA13" s="12"/>
      <c r="AB13" s="16"/>
      <c r="AC13" s="16"/>
      <c r="AD13" s="17"/>
      <c r="AH13" s="24"/>
      <c r="AI13" s="24"/>
      <c r="AJ13" s="24"/>
    </row>
    <row r="14" ht="17.25" spans="3:36">
      <c r="C14" s="9">
        <v>7</v>
      </c>
      <c r="D14" s="62">
        <f>IF(原始巡检表!I14=0,0,输入条件!$C$22*原始巡检表!I14+输入条件!$C$23*原始巡检表!E14+输入条件!$C$24*原始巡检表!H14+输入条件!$C$25)/100*输入条件!$E$9*3.517*(1-2%*输入条件!$C$6)</f>
        <v>552.060346015078</v>
      </c>
      <c r="E14" s="63"/>
      <c r="F14" s="63"/>
      <c r="G14" s="64">
        <f>IF(D14=0,0,EXP(更换设备!$C$17*('计算验证-时刻-改造后'!D14/(更换设备!$E$9*3.517)*100)+更换设备!$C$18*原始巡检表!E14+更换设备!$C$19*原始巡检表!H14+更换设备!$C$20))*更换设备!$D$9</f>
        <v>75.224772509443</v>
      </c>
      <c r="H14" s="13"/>
      <c r="I14" s="13"/>
      <c r="J14" s="18">
        <f>IF(原始巡检表!I14=0,0,输入条件!$D$11*(40/50)^3/0.765)</f>
        <v>36.8104575163399</v>
      </c>
      <c r="K14" s="18"/>
      <c r="L14" s="19"/>
      <c r="M14" s="22">
        <f>IF(原始巡检表!I14=0,0,输入条件!$D$13*(40/50)^3/0.765)</f>
        <v>50.1960784313726</v>
      </c>
      <c r="N14" s="22"/>
      <c r="O14" s="23"/>
      <c r="P14" s="24">
        <f>IF(原始巡检表!I14=0,0,输入条件!$D$15*(35/50)^3/0.9)</f>
        <v>8.38444444444444</v>
      </c>
      <c r="Q14" s="24"/>
      <c r="R14" s="24"/>
      <c r="S14" s="27"/>
      <c r="V14" s="61"/>
      <c r="W14" s="61"/>
      <c r="X14" s="61"/>
      <c r="Y14" s="12"/>
      <c r="Z14" s="12"/>
      <c r="AA14" s="12"/>
      <c r="AB14" s="16"/>
      <c r="AC14" s="16"/>
      <c r="AD14" s="17"/>
      <c r="AH14" s="24"/>
      <c r="AI14" s="24"/>
      <c r="AJ14" s="24"/>
    </row>
    <row r="15" ht="17.25" spans="3:36">
      <c r="C15" s="9">
        <v>8</v>
      </c>
      <c r="D15" s="62">
        <f>IF(原始巡检表!I15=0,0,输入条件!$C$22*原始巡检表!I15+输入条件!$C$23*原始巡检表!E15+输入条件!$C$24*原始巡检表!H15+输入条件!$C$25)/100*输入条件!$E$9*3.517*(1-2%*输入条件!$C$6)</f>
        <v>552.060346015078</v>
      </c>
      <c r="E15" s="63"/>
      <c r="F15" s="63"/>
      <c r="G15" s="64">
        <f>IF(D15=0,0,EXP(更换设备!$C$17*('计算验证-时刻-改造后'!D15/(更换设备!$E$9*3.517)*100)+更换设备!$C$18*原始巡检表!E15+更换设备!$C$19*原始巡检表!H15+更换设备!$C$20))*更换设备!$D$9</f>
        <v>75.224772509443</v>
      </c>
      <c r="H15" s="13"/>
      <c r="I15" s="13"/>
      <c r="J15" s="18">
        <f>IF(原始巡检表!I15=0,0,输入条件!$D$11*(40/50)^3/0.765)</f>
        <v>36.8104575163399</v>
      </c>
      <c r="K15" s="18"/>
      <c r="L15" s="19"/>
      <c r="M15" s="22">
        <f>IF(原始巡检表!I15=0,0,输入条件!$D$13*(40/50)^3/0.765)</f>
        <v>50.1960784313726</v>
      </c>
      <c r="N15" s="22"/>
      <c r="O15" s="23"/>
      <c r="P15" s="24">
        <f>IF(原始巡检表!I15=0,0,输入条件!$D$15*(35/50)^3/0.9)</f>
        <v>8.38444444444444</v>
      </c>
      <c r="Q15" s="24"/>
      <c r="R15" s="24"/>
      <c r="S15" s="27"/>
      <c r="V15" s="61"/>
      <c r="W15" s="61"/>
      <c r="X15" s="61"/>
      <c r="Y15" s="12"/>
      <c r="Z15" s="12"/>
      <c r="AA15" s="12"/>
      <c r="AB15" s="16"/>
      <c r="AC15" s="16"/>
      <c r="AD15" s="17"/>
      <c r="AH15" s="24"/>
      <c r="AI15" s="24"/>
      <c r="AJ15" s="24"/>
    </row>
    <row r="16" ht="17.25" spans="3:36">
      <c r="C16" s="9">
        <v>9</v>
      </c>
      <c r="D16" s="62">
        <f>IF(原始巡检表!I16=0,0,输入条件!$C$22*原始巡检表!I16+输入条件!$C$23*原始巡检表!E16+输入条件!$C$24*原始巡检表!H16+输入条件!$C$25)/100*输入条件!$E$9*3.517*(1-2%*输入条件!$C$6)</f>
        <v>552.060346015078</v>
      </c>
      <c r="E16" s="63"/>
      <c r="F16" s="63"/>
      <c r="G16" s="64">
        <f>IF(D16=0,0,EXP(更换设备!$C$17*('计算验证-时刻-改造后'!D16/(更换设备!$E$9*3.517)*100)+更换设备!$C$18*原始巡检表!E16+更换设备!$C$19*原始巡检表!H16+更换设备!$C$20))*更换设备!$D$9</f>
        <v>75.224772509443</v>
      </c>
      <c r="H16" s="13"/>
      <c r="I16" s="13"/>
      <c r="J16" s="18">
        <f>IF(原始巡检表!I16=0,0,输入条件!$D$11*(40/50)^3/0.765)</f>
        <v>36.8104575163399</v>
      </c>
      <c r="K16" s="18"/>
      <c r="L16" s="19"/>
      <c r="M16" s="22">
        <f>IF(原始巡检表!I16=0,0,输入条件!$D$13*(40/50)^3/0.765)</f>
        <v>50.1960784313726</v>
      </c>
      <c r="N16" s="22"/>
      <c r="O16" s="23"/>
      <c r="P16" s="24">
        <f>IF(原始巡检表!I16=0,0,输入条件!$D$15*(35/50)^3/0.9)</f>
        <v>8.38444444444444</v>
      </c>
      <c r="Q16" s="24"/>
      <c r="R16" s="24"/>
      <c r="S16" s="27"/>
      <c r="V16" s="61"/>
      <c r="W16" s="61"/>
      <c r="X16" s="61"/>
      <c r="Y16" s="12"/>
      <c r="Z16" s="12"/>
      <c r="AA16" s="12"/>
      <c r="AB16" s="16"/>
      <c r="AC16" s="16"/>
      <c r="AD16" s="17"/>
      <c r="AH16" s="24"/>
      <c r="AI16" s="24"/>
      <c r="AJ16" s="24"/>
    </row>
    <row r="17" ht="17.25" spans="3:36">
      <c r="C17" s="9">
        <v>10</v>
      </c>
      <c r="D17" s="62">
        <f>IF(原始巡检表!I17=0,0,输入条件!$C$22*原始巡检表!I17+输入条件!$C$23*原始巡检表!E17+输入条件!$C$24*原始巡检表!H17+输入条件!$C$25)/100*输入条件!$E$9*3.517*(1-2%*输入条件!$C$6)</f>
        <v>552.060346015078</v>
      </c>
      <c r="E17" s="63"/>
      <c r="F17" s="63"/>
      <c r="G17" s="64">
        <f>IF(D17=0,0,EXP(更换设备!$C$17*('计算验证-时刻-改造后'!D17/(更换设备!$E$9*3.517)*100)+更换设备!$C$18*原始巡检表!E17+更换设备!$C$19*原始巡检表!H17+更换设备!$C$20))*更换设备!$D$9</f>
        <v>75.224772509443</v>
      </c>
      <c r="H17" s="13"/>
      <c r="I17" s="13"/>
      <c r="J17" s="18">
        <f>IF(原始巡检表!I17=0,0,输入条件!$D$11*(40/50)^3/0.765)</f>
        <v>36.8104575163399</v>
      </c>
      <c r="K17" s="18"/>
      <c r="L17" s="19"/>
      <c r="M17" s="22">
        <f>IF(原始巡检表!I17=0,0,输入条件!$D$13*(40/50)^3/0.765)</f>
        <v>50.1960784313726</v>
      </c>
      <c r="N17" s="22"/>
      <c r="O17" s="23"/>
      <c r="P17" s="24">
        <f>IF(原始巡检表!I17=0,0,输入条件!$D$15*(35/50)^3/0.9)</f>
        <v>8.38444444444444</v>
      </c>
      <c r="Q17" s="24"/>
      <c r="R17" s="24"/>
      <c r="S17" s="27"/>
      <c r="V17" s="61"/>
      <c r="W17" s="61"/>
      <c r="X17" s="61"/>
      <c r="Y17" s="12"/>
      <c r="Z17" s="12"/>
      <c r="AA17" s="12"/>
      <c r="AB17" s="16"/>
      <c r="AC17" s="16"/>
      <c r="AD17" s="17"/>
      <c r="AH17" s="24"/>
      <c r="AI17" s="24"/>
      <c r="AJ17" s="24"/>
    </row>
    <row r="18" ht="17.25" spans="3:36">
      <c r="C18" s="9">
        <v>11</v>
      </c>
      <c r="D18" s="62">
        <f>IF(原始巡检表!I18=0,0,输入条件!$C$22*原始巡检表!I18+输入条件!$C$23*原始巡检表!E18+输入条件!$C$24*原始巡检表!H18+输入条件!$C$25)/100*输入条件!$E$9*3.517*(1-2%*输入条件!$C$6)</f>
        <v>484.708906469242</v>
      </c>
      <c r="E18" s="63"/>
      <c r="F18" s="63"/>
      <c r="G18" s="64">
        <f>IF(D18=0,0,EXP(更换设备!$C$17*('计算验证-时刻-改造后'!D18/(更换设备!$E$9*3.517)*100)+更换设备!$C$18*原始巡检表!E18+更换设备!$C$19*原始巡检表!H18+更换设备!$C$20))*更换设备!$D$9</f>
        <v>67.5008732614045</v>
      </c>
      <c r="H18" s="13"/>
      <c r="I18" s="13"/>
      <c r="J18" s="18">
        <f>IF(原始巡检表!I18=0,0,输入条件!$D$11*(40/50)^3/0.765)</f>
        <v>36.8104575163399</v>
      </c>
      <c r="K18" s="18"/>
      <c r="L18" s="19"/>
      <c r="M18" s="22">
        <f>IF(原始巡检表!I18=0,0,输入条件!$D$13*(40/50)^3/0.765)</f>
        <v>50.1960784313726</v>
      </c>
      <c r="N18" s="22"/>
      <c r="O18" s="23"/>
      <c r="P18" s="24">
        <f>IF(原始巡检表!I18=0,0,输入条件!$D$15*(35/50)^3/0.9)</f>
        <v>8.38444444444444</v>
      </c>
      <c r="Q18" s="24"/>
      <c r="R18" s="24"/>
      <c r="S18" s="27"/>
      <c r="V18" s="61"/>
      <c r="W18" s="61"/>
      <c r="X18" s="61"/>
      <c r="Y18" s="12"/>
      <c r="Z18" s="12"/>
      <c r="AA18" s="12"/>
      <c r="AB18" s="16"/>
      <c r="AC18" s="16"/>
      <c r="AD18" s="17"/>
      <c r="AH18" s="24"/>
      <c r="AI18" s="24"/>
      <c r="AJ18" s="24"/>
    </row>
    <row r="19" ht="17.25" spans="3:36">
      <c r="C19" s="9">
        <v>12</v>
      </c>
      <c r="D19" s="62">
        <f>IF(原始巡检表!I19=0,0,输入条件!$C$22*原始巡检表!I19+输入条件!$C$23*原始巡检表!E19+输入条件!$C$24*原始巡检表!H19+输入条件!$C$25)/100*输入条件!$E$9*3.517*(1-2%*输入条件!$C$6)</f>
        <v>484.708906469242</v>
      </c>
      <c r="E19" s="63"/>
      <c r="F19" s="63"/>
      <c r="G19" s="64">
        <f>IF(D19=0,0,EXP(更换设备!$C$17*('计算验证-时刻-改造后'!D19/(更换设备!$E$9*3.517)*100)+更换设备!$C$18*原始巡检表!E19+更换设备!$C$19*原始巡检表!H19+更换设备!$C$20))*更换设备!$D$9</f>
        <v>67.5008732614045</v>
      </c>
      <c r="H19" s="13"/>
      <c r="I19" s="13"/>
      <c r="J19" s="18">
        <f>IF(原始巡检表!I19=0,0,输入条件!$D$11*(40/50)^3/0.765)</f>
        <v>36.8104575163399</v>
      </c>
      <c r="K19" s="18"/>
      <c r="L19" s="19"/>
      <c r="M19" s="22">
        <f>IF(原始巡检表!I19=0,0,输入条件!$D$13*(40/50)^3/0.765)</f>
        <v>50.1960784313726</v>
      </c>
      <c r="N19" s="22"/>
      <c r="O19" s="23"/>
      <c r="P19" s="24">
        <f>IF(原始巡检表!I19=0,0,输入条件!$D$15*(35/50)^3/0.9)</f>
        <v>8.38444444444444</v>
      </c>
      <c r="Q19" s="24"/>
      <c r="R19" s="24"/>
      <c r="S19" s="27"/>
      <c r="V19" s="61"/>
      <c r="W19" s="61"/>
      <c r="X19" s="61"/>
      <c r="Y19" s="12"/>
      <c r="Z19" s="12"/>
      <c r="AA19" s="12"/>
      <c r="AB19" s="16"/>
      <c r="AC19" s="16"/>
      <c r="AD19" s="17"/>
      <c r="AH19" s="24"/>
      <c r="AI19" s="24"/>
      <c r="AJ19" s="24"/>
    </row>
    <row r="20" ht="17.25" spans="3:36">
      <c r="C20" s="9">
        <v>13</v>
      </c>
      <c r="D20" s="62">
        <f>IF(原始巡检表!I20=0,0,输入条件!$C$22*原始巡检表!I20+输入条件!$C$23*原始巡检表!E20+输入条件!$C$24*原始巡检表!H20+输入条件!$C$25)/100*输入条件!$E$9*3.517*(1-2%*输入条件!$C$6)</f>
        <v>484.708906469242</v>
      </c>
      <c r="E20" s="63"/>
      <c r="F20" s="63"/>
      <c r="G20" s="64">
        <f>IF(D20=0,0,EXP(更换设备!$C$17*('计算验证-时刻-改造后'!D20/(更换设备!$E$9*3.517)*100)+更换设备!$C$18*原始巡检表!E20+更换设备!$C$19*原始巡检表!H20+更换设备!$C$20))*更换设备!$D$9</f>
        <v>67.5008732614045</v>
      </c>
      <c r="H20" s="13"/>
      <c r="I20" s="13"/>
      <c r="J20" s="18">
        <f>IF(原始巡检表!I20=0,0,输入条件!$D$11*(40/50)^3/0.765)</f>
        <v>36.8104575163399</v>
      </c>
      <c r="K20" s="18"/>
      <c r="L20" s="19"/>
      <c r="M20" s="22">
        <f>IF(原始巡检表!I20=0,0,输入条件!$D$13*(40/50)^3/0.765)</f>
        <v>50.1960784313726</v>
      </c>
      <c r="N20" s="22"/>
      <c r="O20" s="23"/>
      <c r="P20" s="24">
        <f>IF(原始巡检表!I20=0,0,输入条件!$D$15*(35/50)^3/0.9)</f>
        <v>8.38444444444444</v>
      </c>
      <c r="Q20" s="24"/>
      <c r="R20" s="24"/>
      <c r="S20" s="27"/>
      <c r="V20" s="61"/>
      <c r="W20" s="61"/>
      <c r="X20" s="61"/>
      <c r="Y20" s="12"/>
      <c r="Z20" s="12"/>
      <c r="AA20" s="12"/>
      <c r="AB20" s="16"/>
      <c r="AC20" s="16"/>
      <c r="AD20" s="17"/>
      <c r="AH20" s="24"/>
      <c r="AI20" s="24"/>
      <c r="AJ20" s="24"/>
    </row>
    <row r="21" ht="17.25" spans="3:36">
      <c r="C21" s="9">
        <v>14</v>
      </c>
      <c r="D21" s="62">
        <f>IF(原始巡检表!I21=0,0,输入条件!$C$22*原始巡检表!I21+输入条件!$C$23*原始巡检表!E21+输入条件!$C$24*原始巡检表!H21+输入条件!$C$25)/100*输入条件!$E$9*3.517*(1-2%*输入条件!$C$6)</f>
        <v>484.708906469242</v>
      </c>
      <c r="E21" s="63"/>
      <c r="F21" s="63"/>
      <c r="G21" s="64">
        <f>IF(D21=0,0,EXP(更换设备!$C$17*('计算验证-时刻-改造后'!D21/(更换设备!$E$9*3.517)*100)+更换设备!$C$18*原始巡检表!E21+更换设备!$C$19*原始巡检表!H21+更换设备!$C$20))*更换设备!$D$9</f>
        <v>67.5008732614045</v>
      </c>
      <c r="H21" s="13"/>
      <c r="I21" s="13"/>
      <c r="J21" s="18">
        <f>IF(原始巡检表!I21=0,0,输入条件!$D$11*(40/50)^3/0.765)</f>
        <v>36.8104575163399</v>
      </c>
      <c r="K21" s="18"/>
      <c r="L21" s="19"/>
      <c r="M21" s="22">
        <f>IF(原始巡检表!I21=0,0,输入条件!$D$13*(40/50)^3/0.765)</f>
        <v>50.1960784313726</v>
      </c>
      <c r="N21" s="22"/>
      <c r="O21" s="23"/>
      <c r="P21" s="24">
        <f>IF(原始巡检表!I21=0,0,输入条件!$D$15*(35/50)^3/0.9)</f>
        <v>8.38444444444444</v>
      </c>
      <c r="Q21" s="24"/>
      <c r="R21" s="24"/>
      <c r="S21" s="27"/>
      <c r="V21" s="61"/>
      <c r="W21" s="61"/>
      <c r="X21" s="61"/>
      <c r="Y21" s="12"/>
      <c r="Z21" s="12"/>
      <c r="AA21" s="12"/>
      <c r="AB21" s="16"/>
      <c r="AC21" s="16"/>
      <c r="AD21" s="17"/>
      <c r="AH21" s="24"/>
      <c r="AI21" s="24"/>
      <c r="AJ21" s="24"/>
    </row>
    <row r="22" ht="17.25" spans="3:36">
      <c r="C22" s="9">
        <v>15</v>
      </c>
      <c r="D22" s="62">
        <f>IF(原始巡检表!I22=0,0,输入条件!$C$22*原始巡检表!I22+输入条件!$C$23*原始巡检表!E22+输入条件!$C$24*原始巡检表!H22+输入条件!$C$25)/100*输入条件!$E$9*3.517*(1-2%*输入条件!$C$6)</f>
        <v>484.708906469242</v>
      </c>
      <c r="E22" s="63"/>
      <c r="F22" s="63"/>
      <c r="G22" s="64">
        <f>IF(D22=0,0,EXP(更换设备!$C$17*('计算验证-时刻-改造后'!D22/(更换设备!$E$9*3.517)*100)+更换设备!$C$18*原始巡检表!E22+更换设备!$C$19*原始巡检表!H22+更换设备!$C$20))*更换设备!$D$9</f>
        <v>67.5008732614045</v>
      </c>
      <c r="H22" s="13"/>
      <c r="I22" s="13"/>
      <c r="J22" s="18">
        <f>IF(原始巡检表!I22=0,0,输入条件!$D$11*(40/50)^3/0.765)</f>
        <v>36.8104575163399</v>
      </c>
      <c r="K22" s="18"/>
      <c r="L22" s="19"/>
      <c r="M22" s="22">
        <f>IF(原始巡检表!I22=0,0,输入条件!$D$13*(40/50)^3/0.765)</f>
        <v>50.1960784313726</v>
      </c>
      <c r="N22" s="22"/>
      <c r="O22" s="23"/>
      <c r="P22" s="24">
        <f>IF(原始巡检表!I22=0,0,输入条件!$D$15*(35/50)^3/0.9)</f>
        <v>8.38444444444444</v>
      </c>
      <c r="Q22" s="24"/>
      <c r="R22" s="24"/>
      <c r="S22" s="27"/>
      <c r="V22" s="61"/>
      <c r="W22" s="61"/>
      <c r="X22" s="61"/>
      <c r="Y22" s="12"/>
      <c r="Z22" s="12"/>
      <c r="AA22" s="12"/>
      <c r="AB22" s="16"/>
      <c r="AC22" s="16"/>
      <c r="AD22" s="17"/>
      <c r="AH22" s="24"/>
      <c r="AI22" s="24"/>
      <c r="AJ22" s="24"/>
    </row>
    <row r="23" ht="17.25" spans="3:36">
      <c r="C23" s="9">
        <v>16</v>
      </c>
      <c r="D23" s="62">
        <f>IF(原始巡检表!I23=0,0,输入条件!$C$22*原始巡检表!I23+输入条件!$C$23*原始巡检表!E23+输入条件!$C$24*原始巡检表!H23+输入条件!$C$25)/100*输入条件!$E$9*3.517*(1-2%*输入条件!$C$6)</f>
        <v>484.708906469242</v>
      </c>
      <c r="E23" s="63"/>
      <c r="F23" s="63"/>
      <c r="G23" s="64">
        <f>IF(D23=0,0,EXP(更换设备!$C$17*('计算验证-时刻-改造后'!D23/(更换设备!$E$9*3.517)*100)+更换设备!$C$18*原始巡检表!E23+更换设备!$C$19*原始巡检表!H23+更换设备!$C$20))*更换设备!$D$9</f>
        <v>67.5008732614045</v>
      </c>
      <c r="H23" s="13"/>
      <c r="I23" s="13"/>
      <c r="J23" s="18">
        <f>IF(原始巡检表!I23=0,0,输入条件!$D$11*(40/50)^3/0.765)</f>
        <v>36.8104575163399</v>
      </c>
      <c r="K23" s="18"/>
      <c r="L23" s="19"/>
      <c r="M23" s="22">
        <f>IF(原始巡检表!I23=0,0,输入条件!$D$13*(40/50)^3/0.765)</f>
        <v>50.1960784313726</v>
      </c>
      <c r="N23" s="22"/>
      <c r="O23" s="23"/>
      <c r="P23" s="24">
        <f>IF(原始巡检表!I23=0,0,输入条件!$D$15*(35/50)^3/0.9)</f>
        <v>8.38444444444444</v>
      </c>
      <c r="Q23" s="24"/>
      <c r="R23" s="24"/>
      <c r="S23" s="27"/>
      <c r="V23" s="61"/>
      <c r="W23" s="61"/>
      <c r="X23" s="61"/>
      <c r="Y23" s="12"/>
      <c r="Z23" s="12"/>
      <c r="AA23" s="12"/>
      <c r="AB23" s="16"/>
      <c r="AC23" s="16"/>
      <c r="AD23" s="17"/>
      <c r="AH23" s="24"/>
      <c r="AI23" s="24"/>
      <c r="AJ23" s="24"/>
    </row>
    <row r="24" ht="17.25" spans="3:36">
      <c r="C24" s="9">
        <v>17</v>
      </c>
      <c r="D24" s="62">
        <f>IF(原始巡检表!I24=0,0,输入条件!$C$22*原始巡检表!I24+输入条件!$C$23*原始巡检表!E24+输入条件!$C$24*原始巡检表!H24+输入条件!$C$25)/100*输入条件!$E$9*3.517*(1-2%*输入条件!$C$6)</f>
        <v>484.708906469242</v>
      </c>
      <c r="E24" s="63"/>
      <c r="F24" s="63"/>
      <c r="G24" s="64">
        <f>IF(D24=0,0,EXP(更换设备!$C$17*('计算验证-时刻-改造后'!D24/(更换设备!$E$9*3.517)*100)+更换设备!$C$18*原始巡检表!E24+更换设备!$C$19*原始巡检表!H24+更换设备!$C$20))*更换设备!$D$9</f>
        <v>67.5008732614045</v>
      </c>
      <c r="H24" s="13"/>
      <c r="I24" s="13"/>
      <c r="J24" s="18">
        <f>IF(原始巡检表!I24=0,0,输入条件!$D$11*(40/50)^3/0.765)</f>
        <v>36.8104575163399</v>
      </c>
      <c r="K24" s="18"/>
      <c r="L24" s="19"/>
      <c r="M24" s="22">
        <f>IF(原始巡检表!I24=0,0,输入条件!$D$13*(40/50)^3/0.765)</f>
        <v>50.1960784313726</v>
      </c>
      <c r="N24" s="22"/>
      <c r="O24" s="23"/>
      <c r="P24" s="24">
        <f>IF(原始巡检表!I24=0,0,输入条件!$D$15*(35/50)^3/0.9)</f>
        <v>8.38444444444444</v>
      </c>
      <c r="Q24" s="24"/>
      <c r="R24" s="24"/>
      <c r="S24" s="27"/>
      <c r="V24" s="61"/>
      <c r="W24" s="61"/>
      <c r="X24" s="61"/>
      <c r="Y24" s="12"/>
      <c r="Z24" s="12"/>
      <c r="AA24" s="12"/>
      <c r="AB24" s="16"/>
      <c r="AC24" s="16"/>
      <c r="AD24" s="17"/>
      <c r="AH24" s="24"/>
      <c r="AI24" s="24"/>
      <c r="AJ24" s="24"/>
    </row>
    <row r="25" ht="17.25" spans="3:36">
      <c r="C25" s="9">
        <v>18</v>
      </c>
      <c r="D25" s="62">
        <f>IF(原始巡检表!I25=0,0,输入条件!$C$22*原始巡检表!I25+输入条件!$C$23*原始巡检表!E25+输入条件!$C$24*原始巡检表!H25+输入条件!$C$25)/100*输入条件!$E$9*3.517*(1-2%*输入条件!$C$6)</f>
        <v>484.708906469242</v>
      </c>
      <c r="E25" s="63"/>
      <c r="F25" s="63"/>
      <c r="G25" s="64">
        <f>IF(D25=0,0,EXP(更换设备!$C$17*('计算验证-时刻-改造后'!D25/(更换设备!$E$9*3.517)*100)+更换设备!$C$18*原始巡检表!E25+更换设备!$C$19*原始巡检表!H25+更换设备!$C$20))*更换设备!$D$9</f>
        <v>67.5008732614045</v>
      </c>
      <c r="H25" s="13"/>
      <c r="I25" s="13"/>
      <c r="J25" s="18">
        <f>IF(原始巡检表!I25=0,0,输入条件!$D$11*(40/50)^3/0.765)</f>
        <v>36.8104575163399</v>
      </c>
      <c r="K25" s="18"/>
      <c r="L25" s="19"/>
      <c r="M25" s="22">
        <f>IF(原始巡检表!I25=0,0,输入条件!$D$13*(40/50)^3/0.765)</f>
        <v>50.1960784313726</v>
      </c>
      <c r="N25" s="22"/>
      <c r="O25" s="23"/>
      <c r="P25" s="24">
        <f>IF(原始巡检表!I25=0,0,输入条件!$D$15*(35/50)^3/0.9)</f>
        <v>8.38444444444444</v>
      </c>
      <c r="Q25" s="24"/>
      <c r="R25" s="24"/>
      <c r="S25" s="27"/>
      <c r="V25" s="61"/>
      <c r="W25" s="61"/>
      <c r="X25" s="61"/>
      <c r="Y25" s="12"/>
      <c r="Z25" s="12"/>
      <c r="AA25" s="12"/>
      <c r="AB25" s="16"/>
      <c r="AC25" s="16"/>
      <c r="AD25" s="17"/>
      <c r="AH25" s="24"/>
      <c r="AI25" s="24"/>
      <c r="AJ25" s="24"/>
    </row>
    <row r="26" ht="17.25" spans="3:36">
      <c r="C26" s="9">
        <v>19</v>
      </c>
      <c r="D26" s="62">
        <f>IF(原始巡检表!I26=0,0,输入条件!$C$22*原始巡检表!I26+输入条件!$C$23*原始巡检表!E26+输入条件!$C$24*原始巡检表!H26+输入条件!$C$25)/100*输入条件!$E$9*3.517*(1-2%*输入条件!$C$6)</f>
        <v>484.708906469242</v>
      </c>
      <c r="E26" s="63"/>
      <c r="F26" s="63"/>
      <c r="G26" s="64">
        <f>IF(D26=0,0,EXP(更换设备!$C$17*('计算验证-时刻-改造后'!D26/(更换设备!$E$9*3.517)*100)+更换设备!$C$18*原始巡检表!E26+更换设备!$C$19*原始巡检表!H26+更换设备!$C$20))*更换设备!$D$9</f>
        <v>67.5008732614045</v>
      </c>
      <c r="H26" s="13"/>
      <c r="I26" s="13"/>
      <c r="J26" s="18">
        <f>IF(原始巡检表!I26=0,0,输入条件!$D$11*(40/50)^3/0.765)</f>
        <v>36.8104575163399</v>
      </c>
      <c r="K26" s="18"/>
      <c r="L26" s="19"/>
      <c r="M26" s="22">
        <f>IF(原始巡检表!I26=0,0,输入条件!$D$13*(40/50)^3/0.765)</f>
        <v>50.1960784313726</v>
      </c>
      <c r="N26" s="22"/>
      <c r="O26" s="23"/>
      <c r="P26" s="24">
        <f>IF(原始巡检表!I26=0,0,输入条件!$D$15*(35/50)^3/0.9)</f>
        <v>8.38444444444444</v>
      </c>
      <c r="Q26" s="24"/>
      <c r="R26" s="24"/>
      <c r="S26" s="27"/>
      <c r="V26" s="61"/>
      <c r="W26" s="61"/>
      <c r="X26" s="61"/>
      <c r="Y26" s="12"/>
      <c r="Z26" s="12"/>
      <c r="AA26" s="12"/>
      <c r="AB26" s="16"/>
      <c r="AC26" s="16"/>
      <c r="AD26" s="17"/>
      <c r="AH26" s="24"/>
      <c r="AI26" s="24"/>
      <c r="AJ26" s="24"/>
    </row>
    <row r="27" ht="17.25" spans="3:36">
      <c r="C27" s="9">
        <v>20</v>
      </c>
      <c r="D27" s="62">
        <f>IF(原始巡检表!I27=0,0,输入条件!$C$22*原始巡检表!I27+输入条件!$C$23*原始巡检表!E27+输入条件!$C$24*原始巡检表!H27+输入条件!$C$25)/100*输入条件!$E$9*3.517*(1-2%*输入条件!$C$6)</f>
        <v>484.708906469242</v>
      </c>
      <c r="E27" s="63"/>
      <c r="F27" s="63"/>
      <c r="G27" s="64">
        <f>IF(D27=0,0,EXP(更换设备!$C$17*('计算验证-时刻-改造后'!D27/(更换设备!$E$9*3.517)*100)+更换设备!$C$18*原始巡检表!E27+更换设备!$C$19*原始巡检表!H27+更换设备!$C$20))*更换设备!$D$9</f>
        <v>67.5008732614045</v>
      </c>
      <c r="H27" s="13"/>
      <c r="I27" s="13"/>
      <c r="J27" s="18">
        <f>IF(原始巡检表!I27=0,0,输入条件!$D$11*(40/50)^3/0.765)</f>
        <v>36.8104575163399</v>
      </c>
      <c r="K27" s="18"/>
      <c r="L27" s="19"/>
      <c r="M27" s="22">
        <f>IF(原始巡检表!I27=0,0,输入条件!$D$13*(40/50)^3/0.765)</f>
        <v>50.1960784313726</v>
      </c>
      <c r="N27" s="22"/>
      <c r="O27" s="23"/>
      <c r="P27" s="24">
        <f>IF(原始巡检表!I27=0,0,输入条件!$D$15*(35/50)^3/0.9)</f>
        <v>8.38444444444444</v>
      </c>
      <c r="Q27" s="24"/>
      <c r="R27" s="24"/>
      <c r="S27" s="27"/>
      <c r="V27" s="61"/>
      <c r="W27" s="61"/>
      <c r="X27" s="61"/>
      <c r="Y27" s="12"/>
      <c r="Z27" s="12"/>
      <c r="AA27" s="12"/>
      <c r="AB27" s="16"/>
      <c r="AC27" s="16"/>
      <c r="AD27" s="17"/>
      <c r="AH27" s="24"/>
      <c r="AI27" s="24"/>
      <c r="AJ27" s="24"/>
    </row>
    <row r="28" ht="17.25" spans="3:36">
      <c r="C28" s="9">
        <v>21</v>
      </c>
      <c r="D28" s="62">
        <f>IF(原始巡检表!I28=0,0,输入条件!$C$22*原始巡检表!I28+输入条件!$C$23*原始巡检表!E28+输入条件!$C$24*原始巡检表!H28+输入条件!$C$25)/100*输入条件!$E$9*3.517*(1-2%*输入条件!$C$6)</f>
        <v>484.708906469242</v>
      </c>
      <c r="E28" s="63"/>
      <c r="F28" s="63"/>
      <c r="G28" s="64">
        <f>IF(D28=0,0,EXP(更换设备!$C$17*('计算验证-时刻-改造后'!D28/(更换设备!$E$9*3.517)*100)+更换设备!$C$18*原始巡检表!E28+更换设备!$C$19*原始巡检表!H28+更换设备!$C$20))*更换设备!$D$9</f>
        <v>67.5008732614045</v>
      </c>
      <c r="H28" s="13"/>
      <c r="I28" s="13"/>
      <c r="J28" s="18">
        <f>IF(原始巡检表!I28=0,0,输入条件!$D$11*(40/50)^3/0.765)</f>
        <v>36.8104575163399</v>
      </c>
      <c r="K28" s="18"/>
      <c r="L28" s="19"/>
      <c r="M28" s="22">
        <f>IF(原始巡检表!I28=0,0,输入条件!$D$13*(40/50)^3/0.765)</f>
        <v>50.1960784313726</v>
      </c>
      <c r="N28" s="22"/>
      <c r="O28" s="23"/>
      <c r="P28" s="24">
        <f>IF(原始巡检表!I28=0,0,输入条件!$D$15*(35/50)^3/0.9)</f>
        <v>8.38444444444444</v>
      </c>
      <c r="Q28" s="24"/>
      <c r="R28" s="24"/>
      <c r="S28" s="27"/>
      <c r="V28" s="61"/>
      <c r="W28" s="61"/>
      <c r="X28" s="61"/>
      <c r="Y28" s="12"/>
      <c r="Z28" s="12"/>
      <c r="AA28" s="12"/>
      <c r="AB28" s="16"/>
      <c r="AC28" s="16"/>
      <c r="AD28" s="17"/>
      <c r="AH28" s="24"/>
      <c r="AI28" s="24"/>
      <c r="AJ28" s="24"/>
    </row>
    <row r="29" ht="17.25" spans="3:36">
      <c r="C29" s="9">
        <v>22</v>
      </c>
      <c r="D29" s="62">
        <f>IF(原始巡检表!I29=0,0,输入条件!$C$22*原始巡检表!I29+输入条件!$C$23*原始巡检表!E29+输入条件!$C$24*原始巡检表!H29+输入条件!$C$25)/100*输入条件!$E$9*3.517*(1-2%*输入条件!$C$6)</f>
        <v>484.708906469242</v>
      </c>
      <c r="E29" s="63"/>
      <c r="F29" s="63"/>
      <c r="G29" s="64">
        <f>IF(D29=0,0,EXP(更换设备!$C$17*('计算验证-时刻-改造后'!D29/(更换设备!$E$9*3.517)*100)+更换设备!$C$18*原始巡检表!E29+更换设备!$C$19*原始巡检表!H29+更换设备!$C$20))*更换设备!$D$9</f>
        <v>67.5008732614045</v>
      </c>
      <c r="H29" s="13"/>
      <c r="I29" s="13"/>
      <c r="J29" s="18">
        <f>IF(原始巡检表!I29=0,0,输入条件!$D$11*(40/50)^3/0.765)</f>
        <v>36.8104575163399</v>
      </c>
      <c r="K29" s="18"/>
      <c r="L29" s="19"/>
      <c r="M29" s="22">
        <f>IF(原始巡检表!I29=0,0,输入条件!$D$13*(40/50)^3/0.765)</f>
        <v>50.1960784313726</v>
      </c>
      <c r="N29" s="22"/>
      <c r="O29" s="23"/>
      <c r="P29" s="24">
        <f>IF(原始巡检表!I29=0,0,输入条件!$D$15*(35/50)^3/0.9)</f>
        <v>8.38444444444444</v>
      </c>
      <c r="Q29" s="24"/>
      <c r="R29" s="24"/>
      <c r="S29" s="27"/>
      <c r="V29" s="61"/>
      <c r="W29" s="61"/>
      <c r="X29" s="61"/>
      <c r="Y29" s="12"/>
      <c r="Z29" s="12"/>
      <c r="AA29" s="12"/>
      <c r="AB29" s="16"/>
      <c r="AC29" s="16"/>
      <c r="AD29" s="17"/>
      <c r="AH29" s="24"/>
      <c r="AI29" s="24"/>
      <c r="AJ29" s="24"/>
    </row>
    <row r="30" ht="17.25" spans="3:36">
      <c r="C30" s="9">
        <v>23</v>
      </c>
      <c r="D30" s="62">
        <f>IF(原始巡检表!I30=0,0,输入条件!$C$22*原始巡检表!I30+输入条件!$C$23*原始巡检表!E30+输入条件!$C$24*原始巡检表!H30+输入条件!$C$25)/100*输入条件!$E$9*3.517*(1-2%*输入条件!$C$6)</f>
        <v>484.708906469242</v>
      </c>
      <c r="E30" s="63"/>
      <c r="F30" s="63"/>
      <c r="G30" s="64">
        <f>IF(D30=0,0,EXP(更换设备!$C$17*('计算验证-时刻-改造后'!D30/(更换设备!$E$9*3.517)*100)+更换设备!$C$18*原始巡检表!E30+更换设备!$C$19*原始巡检表!H30+更换设备!$C$20))*更换设备!$D$9</f>
        <v>67.5008732614045</v>
      </c>
      <c r="H30" s="13"/>
      <c r="I30" s="13"/>
      <c r="J30" s="18">
        <f>IF(原始巡检表!I30=0,0,输入条件!$D$11*(40/50)^3/0.765)</f>
        <v>36.8104575163399</v>
      </c>
      <c r="K30" s="18"/>
      <c r="L30" s="19"/>
      <c r="M30" s="22">
        <f>IF(原始巡检表!I30=0,0,输入条件!$D$13*(40/50)^3/0.765)</f>
        <v>50.1960784313726</v>
      </c>
      <c r="N30" s="22"/>
      <c r="O30" s="23"/>
      <c r="P30" s="24">
        <f>IF(原始巡检表!I30=0,0,输入条件!$D$15*(35/50)^3/0.9)</f>
        <v>8.38444444444444</v>
      </c>
      <c r="Q30" s="24"/>
      <c r="R30" s="24"/>
      <c r="S30" s="27"/>
      <c r="V30" s="61"/>
      <c r="W30" s="61"/>
      <c r="X30" s="61"/>
      <c r="Y30" s="12"/>
      <c r="Z30" s="12"/>
      <c r="AA30" s="12"/>
      <c r="AB30" s="16"/>
      <c r="AC30" s="16"/>
      <c r="AD30" s="17"/>
      <c r="AH30" s="24"/>
      <c r="AI30" s="24"/>
      <c r="AJ30" s="24"/>
    </row>
    <row r="31" spans="4:30">
      <c r="D31" s="61"/>
      <c r="E31" s="61"/>
      <c r="F31" s="61"/>
      <c r="G31" s="12"/>
      <c r="H31" s="12"/>
      <c r="I31" s="12"/>
      <c r="J31" s="16"/>
      <c r="K31" s="16"/>
      <c r="L31" s="17"/>
      <c r="V31" s="61"/>
      <c r="W31" s="61"/>
      <c r="X31" s="61"/>
      <c r="Y31" s="12"/>
      <c r="Z31" s="12"/>
      <c r="AA31" s="12"/>
      <c r="AB31" s="16"/>
      <c r="AC31" s="16"/>
      <c r="AD31" s="17"/>
    </row>
    <row r="32" spans="2:30">
      <c r="B32" t="s">
        <v>73</v>
      </c>
      <c r="D32" s="61"/>
      <c r="E32" s="61"/>
      <c r="F32" s="61"/>
      <c r="G32" s="12"/>
      <c r="H32" s="12"/>
      <c r="I32" s="12"/>
      <c r="J32" s="16"/>
      <c r="K32" s="16"/>
      <c r="L32" s="17"/>
      <c r="T32" t="s">
        <v>73</v>
      </c>
      <c r="V32" s="61"/>
      <c r="W32" s="61"/>
      <c r="X32" s="61"/>
      <c r="Y32" s="12"/>
      <c r="Z32" s="12"/>
      <c r="AA32" s="12"/>
      <c r="AB32" s="16"/>
      <c r="AC32" s="16"/>
      <c r="AD32" s="17"/>
    </row>
    <row r="33" spans="4:30">
      <c r="D33" s="61"/>
      <c r="E33" s="61"/>
      <c r="F33" s="61"/>
      <c r="G33" s="12"/>
      <c r="H33" s="12"/>
      <c r="I33" s="12"/>
      <c r="J33" s="16"/>
      <c r="K33" s="16"/>
      <c r="L33" s="17"/>
      <c r="V33" s="61"/>
      <c r="W33" s="61"/>
      <c r="X33" s="61"/>
      <c r="Y33" s="12"/>
      <c r="Z33" s="12"/>
      <c r="AA33" s="12"/>
      <c r="AB33" s="16"/>
      <c r="AC33" s="16"/>
      <c r="AD33" s="17"/>
    </row>
    <row r="34" spans="4:30">
      <c r="D34" s="61" t="s">
        <v>85</v>
      </c>
      <c r="E34" s="61"/>
      <c r="F34" s="61"/>
      <c r="G34" s="12"/>
      <c r="H34" s="12"/>
      <c r="I34" s="12"/>
      <c r="J34" s="16"/>
      <c r="K34" s="16"/>
      <c r="L34" s="17"/>
      <c r="V34" s="61"/>
      <c r="W34" s="61"/>
      <c r="X34" s="61"/>
      <c r="Y34" s="12"/>
      <c r="Z34" s="12"/>
      <c r="AA34" s="12"/>
      <c r="AB34" s="16"/>
      <c r="AC34" s="16"/>
      <c r="AD34" s="17"/>
    </row>
    <row r="35" ht="17.25" spans="3:36">
      <c r="C35" s="11">
        <v>0</v>
      </c>
      <c r="D35" s="62">
        <f>IF(原始巡检表!I35=0,0,输入条件!$C$22*原始巡检表!I35+输入条件!$C$23*原始巡检表!E35+输入条件!$C$24*原始巡检表!H35+输入条件!$C$25)/100*输入条件!$E$9*3.517*(1-2%*输入条件!$C$6)</f>
        <v>0</v>
      </c>
      <c r="E35" s="62">
        <f>IF(原始巡检表!Q35=0,0,输入条件!$C$22*原始巡检表!Q35+输入条件!$C$23*原始巡检表!M35+输入条件!$C$24*原始巡检表!P35+输入条件!$C$25)/100*输入条件!$E$9*3.517*(1-2%*输入条件!$C$6)</f>
        <v>0</v>
      </c>
      <c r="F35" s="65"/>
      <c r="G35" s="64">
        <f>IF(D35=0,0,EXP(更换设备!$C$17*('计算验证-时刻-改造后'!D35/(更换设备!$E$9*3.517)*100)+更换设备!$C$18*原始巡检表!E35+更换设备!$C$19*原始巡检表!H35+更换设备!$C$20))*更换设备!$D$9</f>
        <v>0</v>
      </c>
      <c r="H35" s="64">
        <f>IF(E35=0,0,EXP(更换设备!$C$17*('计算验证-时刻-改造后'!E35/(更换设备!$E$9*3.517)*100)+更换设备!$C$18*原始巡检表!M35+更换设备!$C$19*原始巡检表!P35+更换设备!$C$20))*更换设备!$D$9</f>
        <v>0</v>
      </c>
      <c r="I35" s="20"/>
      <c r="J35" s="18">
        <f>IF(原始巡检表!I35=0,0,输入条件!$D$11*(40/50)^3/0.765)</f>
        <v>0</v>
      </c>
      <c r="K35" s="18">
        <f>IF(原始巡检表!Q35=0,0,输入条件!$D$11*(40/50)^3/0.765)</f>
        <v>0</v>
      </c>
      <c r="L35" s="21"/>
      <c r="M35" s="22">
        <f>IF(原始巡检表!I35=0,0,输入条件!$D$13*(40/50)^3/0.765)</f>
        <v>0</v>
      </c>
      <c r="N35" s="22">
        <f>IF(原始巡检表!Q35=0,0,输入条件!$D$13*(40/50)^3/0.765)</f>
        <v>0</v>
      </c>
      <c r="O35" s="25"/>
      <c r="P35" s="24">
        <f>IF(原始巡检表!I35=0,0,输入条件!$D$15*(35/50)^3/0.9)</f>
        <v>0</v>
      </c>
      <c r="Q35" s="24">
        <f>IF(原始巡检表!Q35=0,0,输入条件!$D$15*(35/50)^3/0.9)</f>
        <v>0</v>
      </c>
      <c r="R35" s="28"/>
      <c r="S35" s="29"/>
      <c r="V35" s="61"/>
      <c r="W35" s="61"/>
      <c r="X35" s="61"/>
      <c r="Y35" s="12"/>
      <c r="Z35" s="12"/>
      <c r="AA35" s="12"/>
      <c r="AB35" s="16"/>
      <c r="AC35" s="16"/>
      <c r="AD35" s="17"/>
      <c r="AH35" s="28"/>
      <c r="AI35" s="28"/>
      <c r="AJ35" s="28"/>
    </row>
    <row r="36" ht="17.25" spans="3:36">
      <c r="C36" s="11">
        <v>1</v>
      </c>
      <c r="D36" s="62">
        <f>IF(原始巡检表!I36=0,0,输入条件!$C$22*原始巡检表!I36+输入条件!$C$23*原始巡检表!E36+输入条件!$C$24*原始巡检表!H36+输入条件!$C$25)/100*输入条件!$E$9*3.517*(1-2%*输入条件!$C$6)</f>
        <v>0</v>
      </c>
      <c r="E36" s="62">
        <f>IF(原始巡检表!Q36=0,0,输入条件!$C$22*原始巡检表!Q36+输入条件!$C$23*原始巡检表!M36+输入条件!$C$24*原始巡检表!P36+输入条件!$C$25)/100*输入条件!$E$9*3.517*(1-2%*输入条件!$C$6)</f>
        <v>0</v>
      </c>
      <c r="F36" s="65"/>
      <c r="G36" s="64">
        <f>IF(D36=0,0,EXP(更换设备!$C$17*('计算验证-时刻-改造后'!D36/(更换设备!$E$9*3.517)*100)+更换设备!$C$18*原始巡检表!E36+更换设备!$C$19*原始巡检表!H36+更换设备!$C$20))*更换设备!$D$9</f>
        <v>0</v>
      </c>
      <c r="H36" s="64">
        <f>IF(E36=0,0,EXP(更换设备!$C$17*('计算验证-时刻-改造后'!E36/(更换设备!$E$9*3.517)*100)+更换设备!$C$18*原始巡检表!M36+更换设备!$C$19*原始巡检表!P36+更换设备!$C$20))*更换设备!$D$9</f>
        <v>0</v>
      </c>
      <c r="I36" s="20"/>
      <c r="J36" s="18">
        <f>IF(原始巡检表!I36=0,0,输入条件!$D$11*(40/50)^3/0.765)</f>
        <v>0</v>
      </c>
      <c r="K36" s="18">
        <f>IF(原始巡检表!Q36=0,0,输入条件!$D$11*(40/50)^3/0.765)</f>
        <v>0</v>
      </c>
      <c r="L36" s="21"/>
      <c r="M36" s="22">
        <f>IF(原始巡检表!I36=0,0,输入条件!$D$13*(40/50)^3/0.765)</f>
        <v>0</v>
      </c>
      <c r="N36" s="22">
        <f>IF(原始巡检表!Q36=0,0,输入条件!$D$13*(40/50)^3/0.765)</f>
        <v>0</v>
      </c>
      <c r="O36" s="25"/>
      <c r="P36" s="24">
        <f>IF(原始巡检表!I36=0,0,输入条件!$D$15*(35/50)^3/0.9)</f>
        <v>0</v>
      </c>
      <c r="Q36" s="24">
        <f>IF(原始巡检表!Q36=0,0,输入条件!$D$15*(35/50)^3/0.9)</f>
        <v>0</v>
      </c>
      <c r="R36" s="28"/>
      <c r="S36" s="29"/>
      <c r="V36" s="61"/>
      <c r="W36" s="61"/>
      <c r="X36" s="61"/>
      <c r="Y36" s="12"/>
      <c r="Z36" s="12"/>
      <c r="AA36" s="12"/>
      <c r="AB36" s="16"/>
      <c r="AC36" s="16"/>
      <c r="AD36" s="17"/>
      <c r="AH36" s="28"/>
      <c r="AI36" s="28"/>
      <c r="AJ36" s="28"/>
    </row>
    <row r="37" ht="17.25" spans="3:36">
      <c r="C37" s="11">
        <v>2</v>
      </c>
      <c r="D37" s="62">
        <f>IF(原始巡检表!I37=0,0,输入条件!$C$22*原始巡检表!I37+输入条件!$C$23*原始巡检表!E37+输入条件!$C$24*原始巡检表!H37+输入条件!$C$25)/100*输入条件!$E$9*3.517*(1-2%*输入条件!$C$6)</f>
        <v>0</v>
      </c>
      <c r="E37" s="62">
        <f>IF(原始巡检表!Q37=0,0,输入条件!$C$22*原始巡检表!Q37+输入条件!$C$23*原始巡检表!M37+输入条件!$C$24*原始巡检表!P37+输入条件!$C$25)/100*输入条件!$E$9*3.517*(1-2%*输入条件!$C$6)</f>
        <v>0</v>
      </c>
      <c r="F37" s="65"/>
      <c r="G37" s="64">
        <f>IF(D37=0,0,EXP(更换设备!$C$17*('计算验证-时刻-改造后'!D37/(更换设备!$E$9*3.517)*100)+更换设备!$C$18*原始巡检表!E37+更换设备!$C$19*原始巡检表!H37+更换设备!$C$20))*更换设备!$D$9</f>
        <v>0</v>
      </c>
      <c r="H37" s="64">
        <f>IF(E37=0,0,EXP(更换设备!$C$17*('计算验证-时刻-改造后'!E37/(更换设备!$E$9*3.517)*100)+更换设备!$C$18*原始巡检表!M37+更换设备!$C$19*原始巡检表!P37+更换设备!$C$20))*更换设备!$D$9</f>
        <v>0</v>
      </c>
      <c r="I37" s="20"/>
      <c r="J37" s="18">
        <f>IF(原始巡检表!I37=0,0,输入条件!$D$11*(40/50)^3/0.765)</f>
        <v>0</v>
      </c>
      <c r="K37" s="18">
        <f>IF(原始巡检表!Q37=0,0,输入条件!$D$11*(40/50)^3/0.765)</f>
        <v>0</v>
      </c>
      <c r="L37" s="21"/>
      <c r="M37" s="22">
        <f>IF(原始巡检表!I37=0,0,输入条件!$D$13*(40/50)^3/0.765)</f>
        <v>0</v>
      </c>
      <c r="N37" s="22">
        <f>IF(原始巡检表!Q37=0,0,输入条件!$D$13*(40/50)^3/0.765)</f>
        <v>0</v>
      </c>
      <c r="O37" s="25"/>
      <c r="P37" s="24">
        <f>IF(原始巡检表!I37=0,0,输入条件!$D$15*(35/50)^3/0.9)</f>
        <v>0</v>
      </c>
      <c r="Q37" s="24">
        <f>IF(原始巡检表!Q37=0,0,输入条件!$D$15*(35/50)^3/0.9)</f>
        <v>0</v>
      </c>
      <c r="R37" s="28"/>
      <c r="S37" s="29"/>
      <c r="V37" s="61"/>
      <c r="W37" s="61"/>
      <c r="X37" s="61"/>
      <c r="Y37" s="12"/>
      <c r="Z37" s="12"/>
      <c r="AA37" s="12"/>
      <c r="AB37" s="16"/>
      <c r="AC37" s="16"/>
      <c r="AD37" s="17"/>
      <c r="AH37" s="28"/>
      <c r="AI37" s="28"/>
      <c r="AJ37" s="28"/>
    </row>
    <row r="38" ht="17.25" spans="3:36">
      <c r="C38" s="11">
        <v>3</v>
      </c>
      <c r="D38" s="62">
        <f>IF(原始巡检表!I38=0,0,输入条件!$C$22*原始巡检表!I38+输入条件!$C$23*原始巡检表!E38+输入条件!$C$24*原始巡检表!H38+输入条件!$C$25)/100*输入条件!$E$9*3.517*(1-2%*输入条件!$C$6)</f>
        <v>0</v>
      </c>
      <c r="E38" s="62">
        <f>IF(原始巡检表!Q38=0,0,输入条件!$C$22*原始巡检表!Q38+输入条件!$C$23*原始巡检表!M38+输入条件!$C$24*原始巡检表!P38+输入条件!$C$25)/100*输入条件!$E$9*3.517*(1-2%*输入条件!$C$6)</f>
        <v>0</v>
      </c>
      <c r="F38" s="65"/>
      <c r="G38" s="64">
        <f>IF(D38=0,0,EXP(更换设备!$C$17*('计算验证-时刻-改造后'!D38/(更换设备!$E$9*3.517)*100)+更换设备!$C$18*原始巡检表!E38+更换设备!$C$19*原始巡检表!H38+更换设备!$C$20))*更换设备!$D$9</f>
        <v>0</v>
      </c>
      <c r="H38" s="64">
        <f>IF(E38=0,0,EXP(更换设备!$C$17*('计算验证-时刻-改造后'!E38/(更换设备!$E$9*3.517)*100)+更换设备!$C$18*原始巡检表!M38+更换设备!$C$19*原始巡检表!P38+更换设备!$C$20))*更换设备!$D$9</f>
        <v>0</v>
      </c>
      <c r="I38" s="20"/>
      <c r="J38" s="18">
        <f>IF(原始巡检表!I38=0,0,输入条件!$D$11*(40/50)^3/0.765)</f>
        <v>0</v>
      </c>
      <c r="K38" s="18">
        <f>IF(原始巡检表!Q38=0,0,输入条件!$D$11*(40/50)^3/0.765)</f>
        <v>0</v>
      </c>
      <c r="L38" s="21"/>
      <c r="M38" s="22">
        <f>IF(原始巡检表!I38=0,0,输入条件!$D$13*(40/50)^3/0.765)</f>
        <v>0</v>
      </c>
      <c r="N38" s="22">
        <f>IF(原始巡检表!Q38=0,0,输入条件!$D$13*(40/50)^3/0.765)</f>
        <v>0</v>
      </c>
      <c r="O38" s="25"/>
      <c r="P38" s="24">
        <f>IF(原始巡检表!I38=0,0,输入条件!$D$15*(35/50)^3/0.9)</f>
        <v>0</v>
      </c>
      <c r="Q38" s="24">
        <f>IF(原始巡检表!Q38=0,0,输入条件!$D$15*(35/50)^3/0.9)</f>
        <v>0</v>
      </c>
      <c r="R38" s="28"/>
      <c r="S38" s="29"/>
      <c r="V38" s="61"/>
      <c r="W38" s="61"/>
      <c r="X38" s="61"/>
      <c r="Y38" s="12"/>
      <c r="Z38" s="12"/>
      <c r="AA38" s="12"/>
      <c r="AB38" s="16"/>
      <c r="AC38" s="16"/>
      <c r="AD38" s="17"/>
      <c r="AH38" s="28"/>
      <c r="AI38" s="28"/>
      <c r="AJ38" s="28"/>
    </row>
    <row r="39" ht="17.25" spans="3:36">
      <c r="C39" s="11">
        <v>4</v>
      </c>
      <c r="D39" s="62">
        <f>IF(原始巡检表!I39=0,0,输入条件!$C$22*原始巡检表!I39+输入条件!$C$23*原始巡检表!E39+输入条件!$C$24*原始巡检表!H39+输入条件!$C$25)/100*输入条件!$E$9*3.517*(1-2%*输入条件!$C$6)</f>
        <v>0</v>
      </c>
      <c r="E39" s="62">
        <f>IF(原始巡检表!Q39=0,0,输入条件!$C$22*原始巡检表!Q39+输入条件!$C$23*原始巡检表!M39+输入条件!$C$24*原始巡检表!P39+输入条件!$C$25)/100*输入条件!$E$9*3.517*(1-2%*输入条件!$C$6)</f>
        <v>0</v>
      </c>
      <c r="F39" s="65"/>
      <c r="G39" s="64">
        <f>IF(D39=0,0,EXP(更换设备!$C$17*('计算验证-时刻-改造后'!D39/(更换设备!$E$9*3.517)*100)+更换设备!$C$18*原始巡检表!E39+更换设备!$C$19*原始巡检表!H39+更换设备!$C$20))*更换设备!$D$9</f>
        <v>0</v>
      </c>
      <c r="H39" s="64">
        <f>IF(E39=0,0,EXP(更换设备!$C$17*('计算验证-时刻-改造后'!E39/(更换设备!$E$9*3.517)*100)+更换设备!$C$18*原始巡检表!M39+更换设备!$C$19*原始巡检表!P39+更换设备!$C$20))*更换设备!$D$9</f>
        <v>0</v>
      </c>
      <c r="I39" s="20"/>
      <c r="J39" s="18">
        <f>IF(原始巡检表!I39=0,0,输入条件!$D$11*(40/50)^3/0.765)</f>
        <v>0</v>
      </c>
      <c r="K39" s="18">
        <f>IF(原始巡检表!Q39=0,0,输入条件!$D$11*(40/50)^3/0.765)</f>
        <v>0</v>
      </c>
      <c r="L39" s="21"/>
      <c r="M39" s="22">
        <f>IF(原始巡检表!I39=0,0,输入条件!$D$13*(40/50)^3/0.765)</f>
        <v>0</v>
      </c>
      <c r="N39" s="22">
        <f>IF(原始巡检表!Q39=0,0,输入条件!$D$13*(40/50)^3/0.765)</f>
        <v>0</v>
      </c>
      <c r="O39" s="25"/>
      <c r="P39" s="24">
        <f>IF(原始巡检表!I39=0,0,输入条件!$D$15*(35/50)^3/0.9)</f>
        <v>0</v>
      </c>
      <c r="Q39" s="24">
        <f>IF(原始巡检表!Q39=0,0,输入条件!$D$15*(35/50)^3/0.9)</f>
        <v>0</v>
      </c>
      <c r="R39" s="28"/>
      <c r="S39" s="29"/>
      <c r="V39" s="61"/>
      <c r="W39" s="61"/>
      <c r="X39" s="61"/>
      <c r="Y39" s="12"/>
      <c r="Z39" s="12"/>
      <c r="AA39" s="12"/>
      <c r="AB39" s="16"/>
      <c r="AC39" s="16"/>
      <c r="AD39" s="17"/>
      <c r="AH39" s="28"/>
      <c r="AI39" s="28"/>
      <c r="AJ39" s="28"/>
    </row>
    <row r="40" ht="17.25" spans="3:36">
      <c r="C40" s="11">
        <v>5</v>
      </c>
      <c r="D40" s="62">
        <f>IF(原始巡检表!I40=0,0,输入条件!$C$22*原始巡检表!I40+输入条件!$C$23*原始巡检表!E40+输入条件!$C$24*原始巡检表!H40+输入条件!$C$25)/100*输入条件!$E$9*3.517*(1-2%*输入条件!$C$6)</f>
        <v>0</v>
      </c>
      <c r="E40" s="62">
        <f>IF(原始巡检表!Q40=0,0,输入条件!$C$22*原始巡检表!Q40+输入条件!$C$23*原始巡检表!M40+输入条件!$C$24*原始巡检表!P40+输入条件!$C$25)/100*输入条件!$E$9*3.517*(1-2%*输入条件!$C$6)</f>
        <v>0</v>
      </c>
      <c r="F40" s="65"/>
      <c r="G40" s="64">
        <f>IF(D40=0,0,EXP(更换设备!$C$17*('计算验证-时刻-改造后'!D40/(更换设备!$E$9*3.517)*100)+更换设备!$C$18*原始巡检表!E40+更换设备!$C$19*原始巡检表!H40+更换设备!$C$20))*更换设备!$D$9</f>
        <v>0</v>
      </c>
      <c r="H40" s="64">
        <f>IF(E40=0,0,EXP(更换设备!$C$17*('计算验证-时刻-改造后'!E40/(更换设备!$E$9*3.517)*100)+更换设备!$C$18*原始巡检表!M40+更换设备!$C$19*原始巡检表!P40+更换设备!$C$20))*更换设备!$D$9</f>
        <v>0</v>
      </c>
      <c r="I40" s="20"/>
      <c r="J40" s="18">
        <f>IF(原始巡检表!I40=0,0,输入条件!$D$11*(40/50)^3/0.765)</f>
        <v>0</v>
      </c>
      <c r="K40" s="18">
        <f>IF(原始巡检表!Q40=0,0,输入条件!$D$11*(40/50)^3/0.765)</f>
        <v>0</v>
      </c>
      <c r="L40" s="21"/>
      <c r="M40" s="22">
        <f>IF(原始巡检表!I40=0,0,输入条件!$D$13*(40/50)^3/0.765)</f>
        <v>0</v>
      </c>
      <c r="N40" s="22">
        <f>IF(原始巡检表!Q40=0,0,输入条件!$D$13*(40/50)^3/0.765)</f>
        <v>0</v>
      </c>
      <c r="O40" s="25"/>
      <c r="P40" s="24">
        <f>IF(原始巡检表!I40=0,0,输入条件!$D$15*(35/50)^3/0.9)</f>
        <v>0</v>
      </c>
      <c r="Q40" s="24">
        <f>IF(原始巡检表!Q40=0,0,输入条件!$D$15*(35/50)^3/0.9)</f>
        <v>0</v>
      </c>
      <c r="R40" s="28"/>
      <c r="S40" s="29"/>
      <c r="V40" s="61"/>
      <c r="W40" s="61"/>
      <c r="X40" s="61"/>
      <c r="Y40" s="12"/>
      <c r="Z40" s="12"/>
      <c r="AA40" s="12"/>
      <c r="AB40" s="16"/>
      <c r="AC40" s="16"/>
      <c r="AD40" s="17"/>
      <c r="AH40" s="28"/>
      <c r="AI40" s="28"/>
      <c r="AJ40" s="28"/>
    </row>
    <row r="41" ht="17.25" spans="3:36">
      <c r="C41" s="11">
        <v>6</v>
      </c>
      <c r="D41" s="62">
        <f>IF(原始巡检表!I41=0,0,输入条件!$C$22*原始巡检表!I41+输入条件!$C$23*原始巡检表!E41+输入条件!$C$24*原始巡检表!H41+输入条件!$C$25)/100*输入条件!$E$9*3.517*(1-2%*输入条件!$C$6)</f>
        <v>0</v>
      </c>
      <c r="E41" s="62">
        <f>IF(原始巡检表!Q41=0,0,输入条件!$C$22*原始巡检表!Q41+输入条件!$C$23*原始巡检表!M41+输入条件!$C$24*原始巡检表!P41+输入条件!$C$25)/100*输入条件!$E$9*3.517*(1-2%*输入条件!$C$6)</f>
        <v>0</v>
      </c>
      <c r="F41" s="65"/>
      <c r="G41" s="64">
        <f>IF(D41=0,0,EXP(更换设备!$C$17*('计算验证-时刻-改造后'!D41/(更换设备!$E$9*3.517)*100)+更换设备!$C$18*原始巡检表!E41+更换设备!$C$19*原始巡检表!H41+更换设备!$C$20))*更换设备!$D$9</f>
        <v>0</v>
      </c>
      <c r="H41" s="64">
        <f>IF(E41=0,0,EXP(更换设备!$C$17*('计算验证-时刻-改造后'!E41/(更换设备!$E$9*3.517)*100)+更换设备!$C$18*原始巡检表!M41+更换设备!$C$19*原始巡检表!P41+更换设备!$C$20))*更换设备!$D$9</f>
        <v>0</v>
      </c>
      <c r="I41" s="20"/>
      <c r="J41" s="18">
        <f>IF(原始巡检表!I41=0,0,输入条件!$D$11*(40/50)^3/0.765)</f>
        <v>0</v>
      </c>
      <c r="K41" s="18">
        <f>IF(原始巡检表!Q41=0,0,输入条件!$D$11*(40/50)^3/0.765)</f>
        <v>0</v>
      </c>
      <c r="L41" s="21"/>
      <c r="M41" s="22">
        <f>IF(原始巡检表!I41=0,0,输入条件!$D$13*(40/50)^3/0.765)</f>
        <v>0</v>
      </c>
      <c r="N41" s="22">
        <f>IF(原始巡检表!Q41=0,0,输入条件!$D$13*(40/50)^3/0.765)</f>
        <v>0</v>
      </c>
      <c r="O41" s="25"/>
      <c r="P41" s="24">
        <f>IF(原始巡检表!I41=0,0,输入条件!$D$15*(35/50)^3/0.9)</f>
        <v>0</v>
      </c>
      <c r="Q41" s="24">
        <f>IF(原始巡检表!Q41=0,0,输入条件!$D$15*(35/50)^3/0.9)</f>
        <v>0</v>
      </c>
      <c r="R41" s="28"/>
      <c r="S41" s="29"/>
      <c r="V41" s="61"/>
      <c r="W41" s="61"/>
      <c r="X41" s="61"/>
      <c r="Y41" s="12"/>
      <c r="Z41" s="12"/>
      <c r="AA41" s="12"/>
      <c r="AB41" s="16"/>
      <c r="AC41" s="16"/>
      <c r="AD41" s="17"/>
      <c r="AH41" s="28"/>
      <c r="AI41" s="28"/>
      <c r="AJ41" s="28"/>
    </row>
    <row r="42" ht="17.25" spans="3:36">
      <c r="C42" s="11">
        <v>7</v>
      </c>
      <c r="D42" s="62">
        <f>IF(原始巡检表!I42=0,0,输入条件!$C$22*原始巡检表!I42+输入条件!$C$23*原始巡检表!E42+输入条件!$C$24*原始巡检表!H42+输入条件!$C$25)/100*输入条件!$E$9*3.517*(1-2%*输入条件!$C$6)</f>
        <v>478.311491524877</v>
      </c>
      <c r="E42" s="62">
        <f>IF(原始巡检表!Q42=0,0,输入条件!$C$22*原始巡检表!Q42+输入条件!$C$23*原始巡检表!M42+输入条件!$C$24*原始巡检表!P42+输入条件!$C$25)/100*输入条件!$E$9*3.517*(1-2%*输入条件!$C$6)</f>
        <v>824.391318319436</v>
      </c>
      <c r="F42" s="65"/>
      <c r="G42" s="64">
        <f>IF(D42=0,0,EXP(更换设备!$C$17*('计算验证-时刻-改造后'!D42/(更换设备!$E$9*3.517)*100)+更换设备!$C$18*原始巡检表!E42+更换设备!$C$19*原始巡检表!H42+更换设备!$C$20))*更换设备!$D$9</f>
        <v>65.9486169231765</v>
      </c>
      <c r="H42" s="64">
        <f>IF(E42=0,0,EXP(更换设备!$C$17*('计算验证-时刻-改造后'!E42/(更换设备!$E$9*3.517)*100)+更换设备!$C$18*原始巡检表!M42+更换设备!$C$19*原始巡检表!P42+更换设备!$C$20))*更换设备!$D$9</f>
        <v>110.38515878487</v>
      </c>
      <c r="I42" s="20"/>
      <c r="J42" s="18">
        <f>IF(原始巡检表!I42=0,0,输入条件!$D$11*(40/50)^3/0.765)</f>
        <v>36.8104575163399</v>
      </c>
      <c r="K42" s="18">
        <f>IF(原始巡检表!Q42=0,0,输入条件!$D$11*(40/50)^3/0.765)</f>
        <v>36.8104575163399</v>
      </c>
      <c r="L42" s="21"/>
      <c r="M42" s="22">
        <f>IF(原始巡检表!I42=0,0,输入条件!$D$13*(40/50)^3/0.765)</f>
        <v>50.1960784313726</v>
      </c>
      <c r="N42" s="22">
        <f>IF(原始巡检表!Q42=0,0,输入条件!$D$13*(40/50)^3/0.765)</f>
        <v>50.1960784313726</v>
      </c>
      <c r="O42" s="25"/>
      <c r="P42" s="24">
        <f>IF(原始巡检表!I42=0,0,输入条件!$D$15*(35/50)^3/0.9)</f>
        <v>8.38444444444444</v>
      </c>
      <c r="Q42" s="24">
        <f>IF(原始巡检表!Q42=0,0,输入条件!$D$15*(35/50)^3/0.9)</f>
        <v>8.38444444444444</v>
      </c>
      <c r="R42" s="28"/>
      <c r="S42" s="29"/>
      <c r="V42" s="61"/>
      <c r="W42" s="61"/>
      <c r="X42" s="61"/>
      <c r="Y42" s="12"/>
      <c r="Z42" s="12"/>
      <c r="AA42" s="12"/>
      <c r="AB42" s="16"/>
      <c r="AC42" s="16"/>
      <c r="AD42" s="17"/>
      <c r="AH42" s="28"/>
      <c r="AI42" s="28"/>
      <c r="AJ42" s="28"/>
    </row>
    <row r="43" ht="17.25" spans="3:36">
      <c r="C43" s="11">
        <v>8</v>
      </c>
      <c r="D43" s="62">
        <f>IF(原始巡检表!I43=0,0,输入条件!$C$22*原始巡检表!I43+输入条件!$C$23*原始巡检表!E43+输入条件!$C$24*原始巡检表!H43+输入条件!$C$25)/100*输入条件!$E$9*3.517*(1-2%*输入条件!$C$6)</f>
        <v>478.311491524877</v>
      </c>
      <c r="E43" s="62">
        <f>IF(原始巡检表!Q43=0,0,输入条件!$C$22*原始巡检表!Q43+输入条件!$C$23*原始巡检表!M43+输入条件!$C$24*原始巡检表!P43+输入条件!$C$25)/100*输入条件!$E$9*3.517*(1-2%*输入条件!$C$6)</f>
        <v>824.391318319436</v>
      </c>
      <c r="F43" s="65"/>
      <c r="G43" s="64">
        <f>IF(D43=0,0,EXP(更换设备!$C$17*('计算验证-时刻-改造后'!D43/(更换设备!$E$9*3.517)*100)+更换设备!$C$18*原始巡检表!E43+更换设备!$C$19*原始巡检表!H43+更换设备!$C$20))*更换设备!$D$9</f>
        <v>65.9486169231765</v>
      </c>
      <c r="H43" s="64">
        <f>IF(E43=0,0,EXP(更换设备!$C$17*('计算验证-时刻-改造后'!E43/(更换设备!$E$9*3.517)*100)+更换设备!$C$18*原始巡检表!M43+更换设备!$C$19*原始巡检表!P43+更换设备!$C$20))*更换设备!$D$9</f>
        <v>110.38515878487</v>
      </c>
      <c r="I43" s="20"/>
      <c r="J43" s="18">
        <f>IF(原始巡检表!I43=0,0,输入条件!$D$11*(40/50)^3/0.765)</f>
        <v>36.8104575163399</v>
      </c>
      <c r="K43" s="18">
        <f>IF(原始巡检表!Q43=0,0,输入条件!$D$11*(40/50)^3/0.765)</f>
        <v>36.8104575163399</v>
      </c>
      <c r="L43" s="21"/>
      <c r="M43" s="22">
        <f>IF(原始巡检表!I43=0,0,输入条件!$D$13*(40/50)^3/0.765)</f>
        <v>50.1960784313726</v>
      </c>
      <c r="N43" s="22">
        <f>IF(原始巡检表!Q43=0,0,输入条件!$D$13*(40/50)^3/0.765)</f>
        <v>50.1960784313726</v>
      </c>
      <c r="O43" s="25"/>
      <c r="P43" s="24">
        <f>IF(原始巡检表!I43=0,0,输入条件!$D$15*(35/50)^3/0.9)</f>
        <v>8.38444444444444</v>
      </c>
      <c r="Q43" s="24">
        <f>IF(原始巡检表!Q43=0,0,输入条件!$D$15*(35/50)^3/0.9)</f>
        <v>8.38444444444444</v>
      </c>
      <c r="R43" s="28"/>
      <c r="S43" s="29"/>
      <c r="V43" s="61"/>
      <c r="W43" s="61"/>
      <c r="X43" s="61"/>
      <c r="Y43" s="12"/>
      <c r="Z43" s="12"/>
      <c r="AA43" s="12"/>
      <c r="AB43" s="16"/>
      <c r="AC43" s="16"/>
      <c r="AD43" s="17"/>
      <c r="AH43" s="28"/>
      <c r="AI43" s="28"/>
      <c r="AJ43" s="28"/>
    </row>
    <row r="44" ht="17.25" spans="3:36">
      <c r="C44" s="11">
        <v>9</v>
      </c>
      <c r="D44" s="62">
        <f>IF(原始巡检表!I44=0,0,输入条件!$C$22*原始巡检表!I44+输入条件!$C$23*原始巡检表!E44+输入条件!$C$24*原始巡检表!H44+输入条件!$C$25)/100*输入条件!$E$9*3.517*(1-2%*输入条件!$C$6)</f>
        <v>478.311491524877</v>
      </c>
      <c r="E44" s="62">
        <f>IF(原始巡检表!Q44=0,0,输入条件!$C$22*原始巡检表!Q44+输入条件!$C$23*原始巡检表!M44+输入条件!$C$24*原始巡检表!P44+输入条件!$C$25)/100*输入条件!$E$9*3.517*(1-2%*输入条件!$C$6)</f>
        <v>824.391318319436</v>
      </c>
      <c r="F44" s="65"/>
      <c r="G44" s="64">
        <f>IF(D44=0,0,EXP(更换设备!$C$17*('计算验证-时刻-改造后'!D44/(更换设备!$E$9*3.517)*100)+更换设备!$C$18*原始巡检表!E44+更换设备!$C$19*原始巡检表!H44+更换设备!$C$20))*更换设备!$D$9</f>
        <v>65.9486169231765</v>
      </c>
      <c r="H44" s="64">
        <f>IF(E44=0,0,EXP(更换设备!$C$17*('计算验证-时刻-改造后'!E44/(更换设备!$E$9*3.517)*100)+更换设备!$C$18*原始巡检表!M44+更换设备!$C$19*原始巡检表!P44+更换设备!$C$20))*更换设备!$D$9</f>
        <v>110.38515878487</v>
      </c>
      <c r="I44" s="20"/>
      <c r="J44" s="18">
        <f>IF(原始巡检表!I44=0,0,输入条件!$D$11*(40/50)^3/0.765)</f>
        <v>36.8104575163399</v>
      </c>
      <c r="K44" s="18">
        <f>IF(原始巡检表!Q44=0,0,输入条件!$D$11*(40/50)^3/0.765)</f>
        <v>36.8104575163399</v>
      </c>
      <c r="L44" s="21"/>
      <c r="M44" s="22">
        <f>IF(原始巡检表!I44=0,0,输入条件!$D$13*(40/50)^3/0.765)</f>
        <v>50.1960784313726</v>
      </c>
      <c r="N44" s="22">
        <f>IF(原始巡检表!Q44=0,0,输入条件!$D$13*(40/50)^3/0.765)</f>
        <v>50.1960784313726</v>
      </c>
      <c r="O44" s="25"/>
      <c r="P44" s="24">
        <f>IF(原始巡检表!I44=0,0,输入条件!$D$15*(35/50)^3/0.9)</f>
        <v>8.38444444444444</v>
      </c>
      <c r="Q44" s="24">
        <f>IF(原始巡检表!Q44=0,0,输入条件!$D$15*(35/50)^3/0.9)</f>
        <v>8.38444444444444</v>
      </c>
      <c r="R44" s="28"/>
      <c r="S44" s="29"/>
      <c r="V44" s="61"/>
      <c r="W44" s="61"/>
      <c r="X44" s="61"/>
      <c r="Y44" s="12"/>
      <c r="Z44" s="12"/>
      <c r="AA44" s="12"/>
      <c r="AB44" s="16"/>
      <c r="AC44" s="16"/>
      <c r="AD44" s="17"/>
      <c r="AH44" s="28"/>
      <c r="AI44" s="28"/>
      <c r="AJ44" s="28"/>
    </row>
    <row r="45" ht="17.25" spans="3:36">
      <c r="C45" s="11">
        <v>10</v>
      </c>
      <c r="D45" s="62">
        <f>IF(原始巡检表!I45=0,0,输入条件!$C$22*原始巡检表!I45+输入条件!$C$23*原始巡检表!E45+输入条件!$C$24*原始巡检表!H45+输入条件!$C$25)/100*输入条件!$E$9*3.517*(1-2%*输入条件!$C$6)</f>
        <v>478.311491524877</v>
      </c>
      <c r="E45" s="62">
        <f>IF(原始巡检表!Q45=0,0,输入条件!$C$22*原始巡检表!Q45+输入条件!$C$23*原始巡检表!M45+输入条件!$C$24*原始巡检表!P45+输入条件!$C$25)/100*输入条件!$E$9*3.517*(1-2%*输入条件!$C$6)</f>
        <v>824.391318319436</v>
      </c>
      <c r="F45" s="65"/>
      <c r="G45" s="64">
        <f>IF(D45=0,0,EXP(更换设备!$C$17*('计算验证-时刻-改造后'!D45/(更换设备!$E$9*3.517)*100)+更换设备!$C$18*原始巡检表!E45+更换设备!$C$19*原始巡检表!H45+更换设备!$C$20))*更换设备!$D$9</f>
        <v>65.9486169231765</v>
      </c>
      <c r="H45" s="64">
        <f>IF(E45=0,0,EXP(更换设备!$C$17*('计算验证-时刻-改造后'!E45/(更换设备!$E$9*3.517)*100)+更换设备!$C$18*原始巡检表!M45+更换设备!$C$19*原始巡检表!P45+更换设备!$C$20))*更换设备!$D$9</f>
        <v>110.38515878487</v>
      </c>
      <c r="I45" s="20"/>
      <c r="J45" s="18">
        <f>IF(原始巡检表!I45=0,0,输入条件!$D$11*(40/50)^3/0.765)</f>
        <v>36.8104575163399</v>
      </c>
      <c r="K45" s="18">
        <f>IF(原始巡检表!Q45=0,0,输入条件!$D$11*(40/50)^3/0.765)</f>
        <v>36.8104575163399</v>
      </c>
      <c r="L45" s="21"/>
      <c r="M45" s="22">
        <f>IF(原始巡检表!I45=0,0,输入条件!$D$13*(40/50)^3/0.765)</f>
        <v>50.1960784313726</v>
      </c>
      <c r="N45" s="22">
        <f>IF(原始巡检表!Q45=0,0,输入条件!$D$13*(40/50)^3/0.765)</f>
        <v>50.1960784313726</v>
      </c>
      <c r="O45" s="25"/>
      <c r="P45" s="24">
        <f>IF(原始巡检表!I45=0,0,输入条件!$D$15*(35/50)^3/0.9)</f>
        <v>8.38444444444444</v>
      </c>
      <c r="Q45" s="24">
        <f>IF(原始巡检表!Q45=0,0,输入条件!$D$15*(35/50)^3/0.9)</f>
        <v>8.38444444444444</v>
      </c>
      <c r="R45" s="28"/>
      <c r="S45" s="29"/>
      <c r="V45" s="61"/>
      <c r="W45" s="61"/>
      <c r="X45" s="61"/>
      <c r="Y45" s="12"/>
      <c r="Z45" s="12"/>
      <c r="AA45" s="12"/>
      <c r="AB45" s="16"/>
      <c r="AC45" s="16"/>
      <c r="AD45" s="17"/>
      <c r="AH45" s="28"/>
      <c r="AI45" s="28"/>
      <c r="AJ45" s="28"/>
    </row>
    <row r="46" ht="17.25" spans="3:36">
      <c r="C46" s="11">
        <v>11</v>
      </c>
      <c r="D46" s="62">
        <f>IF(原始巡检表!I46=0,0,输入条件!$C$22*原始巡检表!I46+输入条件!$C$23*原始巡检表!E46+输入条件!$C$24*原始巡检表!H46+输入条件!$C$25)/100*输入条件!$E$9*3.517*(1-2%*输入条件!$C$6)</f>
        <v>478.311491524877</v>
      </c>
      <c r="E46" s="62">
        <f>IF(原始巡检表!Q46=0,0,输入条件!$C$22*原始巡检表!Q46+输入条件!$C$23*原始巡检表!M46+输入条件!$C$24*原始巡检表!P46+输入条件!$C$25)/100*输入条件!$E$9*3.517*(1-2%*输入条件!$C$6)</f>
        <v>1029.90352074426</v>
      </c>
      <c r="F46" s="65"/>
      <c r="G46" s="64">
        <f>IF(D46=0,0,EXP(更换设备!$C$17*('计算验证-时刻-改造后'!D46/(更换设备!$E$9*3.517)*100)+更换设备!$C$18*原始巡检表!E46+更换设备!$C$19*原始巡检表!H46+更换设备!$C$20))*更换设备!$D$9</f>
        <v>65.9486169231765</v>
      </c>
      <c r="H46" s="64">
        <f>IF(E46=0,0,EXP(更换设备!$C$17*('计算验证-时刻-改造后'!E46/(更换设备!$E$9*3.517)*100)+更换设备!$C$18*原始巡检表!M46+更换设备!$C$19*原始巡检表!P46+更换设备!$C$20))*更换设备!$D$9</f>
        <v>149.107386563324</v>
      </c>
      <c r="I46" s="20"/>
      <c r="J46" s="18">
        <f>IF(原始巡检表!I46=0,0,输入条件!$D$11*(40/50)^3/0.765)</f>
        <v>36.8104575163399</v>
      </c>
      <c r="K46" s="18">
        <f>IF(原始巡检表!Q46=0,0,输入条件!$D$11*(40/50)^3/0.765)</f>
        <v>36.8104575163399</v>
      </c>
      <c r="L46" s="21"/>
      <c r="M46" s="22">
        <f>IF(原始巡检表!I46=0,0,输入条件!$D$13*(40/50)^3/0.765)</f>
        <v>50.1960784313726</v>
      </c>
      <c r="N46" s="22">
        <f>IF(原始巡检表!Q46=0,0,输入条件!$D$13*(40/50)^3/0.765)</f>
        <v>50.1960784313726</v>
      </c>
      <c r="O46" s="25"/>
      <c r="P46" s="24">
        <f>IF(原始巡检表!I46=0,0,输入条件!$D$15*(35/50)^3/0.9)</f>
        <v>8.38444444444444</v>
      </c>
      <c r="Q46" s="24">
        <f>IF(原始巡检表!Q46=0,0,输入条件!$D$15*(35/50)^3/0.9)</f>
        <v>8.38444444444444</v>
      </c>
      <c r="R46" s="28"/>
      <c r="S46" s="29"/>
      <c r="V46" s="61"/>
      <c r="W46" s="61"/>
      <c r="X46" s="61"/>
      <c r="Y46" s="12"/>
      <c r="Z46" s="12"/>
      <c r="AA46" s="12"/>
      <c r="AB46" s="16"/>
      <c r="AC46" s="16"/>
      <c r="AD46" s="17"/>
      <c r="AH46" s="28"/>
      <c r="AI46" s="28"/>
      <c r="AJ46" s="28"/>
    </row>
    <row r="47" ht="17.25" spans="3:36">
      <c r="C47" s="11">
        <v>12</v>
      </c>
      <c r="D47" s="62">
        <f>IF(原始巡检表!I47=0,0,输入条件!$C$22*原始巡检表!I47+输入条件!$C$23*原始巡检表!E47+输入条件!$C$24*原始巡检表!H47+输入条件!$C$25)/100*输入条件!$E$9*3.517*(1-2%*输入条件!$C$6)</f>
        <v>478.311491524877</v>
      </c>
      <c r="E47" s="62">
        <f>IF(原始巡检表!Q47=0,0,输入条件!$C$22*原始巡检表!Q47+输入条件!$C$23*原始巡检表!M47+输入条件!$C$24*原始巡检表!P47+输入条件!$C$25)/100*输入条件!$E$9*3.517*(1-2%*输入条件!$C$6)</f>
        <v>1029.90352074426</v>
      </c>
      <c r="F47" s="65"/>
      <c r="G47" s="64">
        <f>IF(D47=0,0,EXP(更换设备!$C$17*('计算验证-时刻-改造后'!D47/(更换设备!$E$9*3.517)*100)+更换设备!$C$18*原始巡检表!E47+更换设备!$C$19*原始巡检表!H47+更换设备!$C$20))*更换设备!$D$9</f>
        <v>65.9486169231765</v>
      </c>
      <c r="H47" s="64">
        <f>IF(E47=0,0,EXP(更换设备!$C$17*('计算验证-时刻-改造后'!E47/(更换设备!$E$9*3.517)*100)+更换设备!$C$18*原始巡检表!M47+更换设备!$C$19*原始巡检表!P47+更换设备!$C$20))*更换设备!$D$9</f>
        <v>149.107386563324</v>
      </c>
      <c r="I47" s="20"/>
      <c r="J47" s="18">
        <f>IF(原始巡检表!I47=0,0,输入条件!$D$11*(40/50)^3/0.765)</f>
        <v>36.8104575163399</v>
      </c>
      <c r="K47" s="18">
        <f>IF(原始巡检表!Q47=0,0,输入条件!$D$11*(40/50)^3/0.765)</f>
        <v>36.8104575163399</v>
      </c>
      <c r="L47" s="21"/>
      <c r="M47" s="22">
        <f>IF(原始巡检表!I47=0,0,输入条件!$D$13*(40/50)^3/0.765)</f>
        <v>50.1960784313726</v>
      </c>
      <c r="N47" s="22">
        <f>IF(原始巡检表!Q47=0,0,输入条件!$D$13*(40/50)^3/0.765)</f>
        <v>50.1960784313726</v>
      </c>
      <c r="O47" s="25"/>
      <c r="P47" s="24">
        <f>IF(原始巡检表!I47=0,0,输入条件!$D$15*(35/50)^3/0.9)</f>
        <v>8.38444444444444</v>
      </c>
      <c r="Q47" s="24">
        <f>IF(原始巡检表!Q47=0,0,输入条件!$D$15*(35/50)^3/0.9)</f>
        <v>8.38444444444444</v>
      </c>
      <c r="R47" s="28"/>
      <c r="S47" s="29"/>
      <c r="V47" s="61"/>
      <c r="W47" s="61"/>
      <c r="X47" s="61"/>
      <c r="Y47" s="12"/>
      <c r="Z47" s="12"/>
      <c r="AA47" s="12"/>
      <c r="AB47" s="16"/>
      <c r="AC47" s="16"/>
      <c r="AD47" s="17"/>
      <c r="AH47" s="28"/>
      <c r="AI47" s="28"/>
      <c r="AJ47" s="28"/>
    </row>
    <row r="48" ht="17.25" spans="3:36">
      <c r="C48" s="11">
        <v>13</v>
      </c>
      <c r="D48" s="62">
        <f>IF(原始巡检表!I48=0,0,输入条件!$C$22*原始巡检表!I48+输入条件!$C$23*原始巡检表!E48+输入条件!$C$24*原始巡检表!H48+输入条件!$C$25)/100*输入条件!$E$9*3.517*(1-2%*输入条件!$C$6)</f>
        <v>478.311491524877</v>
      </c>
      <c r="E48" s="62">
        <f>IF(原始巡检表!Q48=0,0,输入条件!$C$22*原始巡检表!Q48+输入条件!$C$23*原始巡检表!M48+输入条件!$C$24*原始巡检表!P48+输入条件!$C$25)/100*输入条件!$E$9*3.517*(1-2%*输入条件!$C$6)</f>
        <v>1029.90352074426</v>
      </c>
      <c r="F48" s="65"/>
      <c r="G48" s="64">
        <f>IF(D48=0,0,EXP(更换设备!$C$17*('计算验证-时刻-改造后'!D48/(更换设备!$E$9*3.517)*100)+更换设备!$C$18*原始巡检表!E48+更换设备!$C$19*原始巡检表!H48+更换设备!$C$20))*更换设备!$D$9</f>
        <v>65.9486169231765</v>
      </c>
      <c r="H48" s="64">
        <f>IF(E48=0,0,EXP(更换设备!$C$17*('计算验证-时刻-改造后'!E48/(更换设备!$E$9*3.517)*100)+更换设备!$C$18*原始巡检表!M48+更换设备!$C$19*原始巡检表!P48+更换设备!$C$20))*更换设备!$D$9</f>
        <v>149.107386563324</v>
      </c>
      <c r="I48" s="20"/>
      <c r="J48" s="18">
        <f>IF(原始巡检表!I48=0,0,输入条件!$D$11*(40/50)^3/0.765)</f>
        <v>36.8104575163399</v>
      </c>
      <c r="K48" s="18">
        <f>IF(原始巡检表!Q48=0,0,输入条件!$D$11*(40/50)^3/0.765)</f>
        <v>36.8104575163399</v>
      </c>
      <c r="L48" s="21"/>
      <c r="M48" s="22">
        <f>IF(原始巡检表!I48=0,0,输入条件!$D$13*(40/50)^3/0.765)</f>
        <v>50.1960784313726</v>
      </c>
      <c r="N48" s="22">
        <f>IF(原始巡检表!Q48=0,0,输入条件!$D$13*(40/50)^3/0.765)</f>
        <v>50.1960784313726</v>
      </c>
      <c r="O48" s="25"/>
      <c r="P48" s="24">
        <f>IF(原始巡检表!I48=0,0,输入条件!$D$15*(35/50)^3/0.9)</f>
        <v>8.38444444444444</v>
      </c>
      <c r="Q48" s="24">
        <f>IF(原始巡检表!Q48=0,0,输入条件!$D$15*(35/50)^3/0.9)</f>
        <v>8.38444444444444</v>
      </c>
      <c r="R48" s="28"/>
      <c r="S48" s="29"/>
      <c r="V48" s="61"/>
      <c r="W48" s="61"/>
      <c r="X48" s="61"/>
      <c r="Y48" s="12"/>
      <c r="Z48" s="12"/>
      <c r="AA48" s="12"/>
      <c r="AB48" s="16"/>
      <c r="AC48" s="16"/>
      <c r="AD48" s="17"/>
      <c r="AH48" s="28"/>
      <c r="AI48" s="28"/>
      <c r="AJ48" s="28"/>
    </row>
    <row r="49" ht="17.25" spans="3:36">
      <c r="C49" s="11">
        <v>14</v>
      </c>
      <c r="D49" s="62">
        <f>IF(原始巡检表!I49=0,0,输入条件!$C$22*原始巡检表!I49+输入条件!$C$23*原始巡检表!E49+输入条件!$C$24*原始巡检表!H49+输入条件!$C$25)/100*输入条件!$E$9*3.517*(1-2%*输入条件!$C$6)</f>
        <v>478.311491524877</v>
      </c>
      <c r="E49" s="62">
        <f>IF(原始巡检表!Q49=0,0,输入条件!$C$22*原始巡检表!Q49+输入条件!$C$23*原始巡检表!M49+输入条件!$C$24*原始巡检表!P49+输入条件!$C$25)/100*输入条件!$E$9*3.517*(1-2%*输入条件!$C$6)</f>
        <v>1029.90352074426</v>
      </c>
      <c r="F49" s="65"/>
      <c r="G49" s="64">
        <f>IF(D49=0,0,EXP(更换设备!$C$17*('计算验证-时刻-改造后'!D49/(更换设备!$E$9*3.517)*100)+更换设备!$C$18*原始巡检表!E49+更换设备!$C$19*原始巡检表!H49+更换设备!$C$20))*更换设备!$D$9</f>
        <v>65.9486169231765</v>
      </c>
      <c r="H49" s="64">
        <f>IF(E49=0,0,EXP(更换设备!$C$17*('计算验证-时刻-改造后'!E49/(更换设备!$E$9*3.517)*100)+更换设备!$C$18*原始巡检表!M49+更换设备!$C$19*原始巡检表!P49+更换设备!$C$20))*更换设备!$D$9</f>
        <v>149.107386563324</v>
      </c>
      <c r="I49" s="20"/>
      <c r="J49" s="18">
        <f>IF(原始巡检表!I49=0,0,输入条件!$D$11*(40/50)^3/0.765)</f>
        <v>36.8104575163399</v>
      </c>
      <c r="K49" s="18">
        <f>IF(原始巡检表!Q49=0,0,输入条件!$D$11*(40/50)^3/0.765)</f>
        <v>36.8104575163399</v>
      </c>
      <c r="L49" s="21"/>
      <c r="M49" s="22">
        <f>IF(原始巡检表!I49=0,0,输入条件!$D$13*(40/50)^3/0.765)</f>
        <v>50.1960784313726</v>
      </c>
      <c r="N49" s="22">
        <f>IF(原始巡检表!Q49=0,0,输入条件!$D$13*(40/50)^3/0.765)</f>
        <v>50.1960784313726</v>
      </c>
      <c r="O49" s="25"/>
      <c r="P49" s="24">
        <f>IF(原始巡检表!I49=0,0,输入条件!$D$15*(35/50)^3/0.9)</f>
        <v>8.38444444444444</v>
      </c>
      <c r="Q49" s="24">
        <f>IF(原始巡检表!Q49=0,0,输入条件!$D$15*(35/50)^3/0.9)</f>
        <v>8.38444444444444</v>
      </c>
      <c r="R49" s="28"/>
      <c r="S49" s="29"/>
      <c r="V49" s="61"/>
      <c r="W49" s="61"/>
      <c r="X49" s="61"/>
      <c r="Y49" s="12"/>
      <c r="Z49" s="12"/>
      <c r="AA49" s="12"/>
      <c r="AB49" s="16"/>
      <c r="AC49" s="16"/>
      <c r="AD49" s="17"/>
      <c r="AH49" s="28"/>
      <c r="AI49" s="28"/>
      <c r="AJ49" s="28"/>
    </row>
    <row r="50" ht="17.25" spans="3:36">
      <c r="C50" s="11">
        <v>15</v>
      </c>
      <c r="D50" s="62">
        <f>IF(原始巡检表!I50=0,0,输入条件!$C$22*原始巡检表!I50+输入条件!$C$23*原始巡检表!E50+输入条件!$C$24*原始巡检表!H50+输入条件!$C$25)/100*输入条件!$E$9*3.517*(1-2%*输入条件!$C$6)</f>
        <v>478.311491524877</v>
      </c>
      <c r="E50" s="62">
        <f>IF(原始巡检表!Q50=0,0,输入条件!$C$22*原始巡检表!Q50+输入条件!$C$23*原始巡检表!M50+输入条件!$C$24*原始巡检表!P50+输入条件!$C$25)/100*输入条件!$E$9*3.517*(1-2%*输入条件!$C$6)</f>
        <v>1029.90352074426</v>
      </c>
      <c r="F50" s="65"/>
      <c r="G50" s="64">
        <f>IF(D50=0,0,EXP(更换设备!$C$17*('计算验证-时刻-改造后'!D50/(更换设备!$E$9*3.517)*100)+更换设备!$C$18*原始巡检表!E50+更换设备!$C$19*原始巡检表!H50+更换设备!$C$20))*更换设备!$D$9</f>
        <v>65.9486169231765</v>
      </c>
      <c r="H50" s="64">
        <f>IF(E50=0,0,EXP(更换设备!$C$17*('计算验证-时刻-改造后'!E50/(更换设备!$E$9*3.517)*100)+更换设备!$C$18*原始巡检表!M50+更换设备!$C$19*原始巡检表!P50+更换设备!$C$20))*更换设备!$D$9</f>
        <v>149.107386563324</v>
      </c>
      <c r="I50" s="20"/>
      <c r="J50" s="18">
        <f>IF(原始巡检表!I50=0,0,输入条件!$D$11*(40/50)^3/0.765)</f>
        <v>36.8104575163399</v>
      </c>
      <c r="K50" s="18">
        <f>IF(原始巡检表!Q50=0,0,输入条件!$D$11*(40/50)^3/0.765)</f>
        <v>36.8104575163399</v>
      </c>
      <c r="L50" s="21"/>
      <c r="M50" s="22">
        <f>IF(原始巡检表!I50=0,0,输入条件!$D$13*(40/50)^3/0.765)</f>
        <v>50.1960784313726</v>
      </c>
      <c r="N50" s="22">
        <f>IF(原始巡检表!Q50=0,0,输入条件!$D$13*(40/50)^3/0.765)</f>
        <v>50.1960784313726</v>
      </c>
      <c r="O50" s="25"/>
      <c r="P50" s="24">
        <f>IF(原始巡检表!I50=0,0,输入条件!$D$15*(35/50)^3/0.9)</f>
        <v>8.38444444444444</v>
      </c>
      <c r="Q50" s="24">
        <f>IF(原始巡检表!Q50=0,0,输入条件!$D$15*(35/50)^3/0.9)</f>
        <v>8.38444444444444</v>
      </c>
      <c r="R50" s="28"/>
      <c r="S50" s="29"/>
      <c r="V50" s="61"/>
      <c r="W50" s="61"/>
      <c r="X50" s="61"/>
      <c r="Y50" s="12"/>
      <c r="Z50" s="12"/>
      <c r="AA50" s="12"/>
      <c r="AB50" s="16"/>
      <c r="AC50" s="16"/>
      <c r="AD50" s="17"/>
      <c r="AH50" s="28"/>
      <c r="AI50" s="28"/>
      <c r="AJ50" s="28"/>
    </row>
    <row r="51" ht="17.25" spans="3:36">
      <c r="C51" s="11">
        <v>16</v>
      </c>
      <c r="D51" s="62">
        <f>IF(原始巡检表!I51=0,0,输入条件!$C$22*原始巡检表!I51+输入条件!$C$23*原始巡检表!E51+输入条件!$C$24*原始巡检表!H51+输入条件!$C$25)/100*输入条件!$E$9*3.517*(1-2%*输入条件!$C$6)</f>
        <v>478.311491524877</v>
      </c>
      <c r="E51" s="62">
        <f>IF(原始巡检表!Q51=0,0,输入条件!$C$22*原始巡检表!Q51+输入条件!$C$23*原始巡检表!M51+输入条件!$C$24*原始巡检表!P51+输入条件!$C$25)/100*输入条件!$E$9*3.517*(1-2%*输入条件!$C$6)</f>
        <v>1029.90352074426</v>
      </c>
      <c r="F51" s="65"/>
      <c r="G51" s="64">
        <f>IF(D51=0,0,EXP(更换设备!$C$17*('计算验证-时刻-改造后'!D51/(更换设备!$E$9*3.517)*100)+更换设备!$C$18*原始巡检表!E51+更换设备!$C$19*原始巡检表!H51+更换设备!$C$20))*更换设备!$D$9</f>
        <v>65.9486169231765</v>
      </c>
      <c r="H51" s="64">
        <f>IF(E51=0,0,EXP(更换设备!$C$17*('计算验证-时刻-改造后'!E51/(更换设备!$E$9*3.517)*100)+更换设备!$C$18*原始巡检表!M51+更换设备!$C$19*原始巡检表!P51+更换设备!$C$20))*更换设备!$D$9</f>
        <v>149.107386563324</v>
      </c>
      <c r="I51" s="20"/>
      <c r="J51" s="18">
        <f>IF(原始巡检表!I51=0,0,输入条件!$D$11*(40/50)^3/0.765)</f>
        <v>36.8104575163399</v>
      </c>
      <c r="K51" s="18">
        <f>IF(原始巡检表!Q51=0,0,输入条件!$D$11*(40/50)^3/0.765)</f>
        <v>36.8104575163399</v>
      </c>
      <c r="L51" s="21"/>
      <c r="M51" s="22">
        <f>IF(原始巡检表!I51=0,0,输入条件!$D$13*(40/50)^3/0.765)</f>
        <v>50.1960784313726</v>
      </c>
      <c r="N51" s="22">
        <f>IF(原始巡检表!Q51=0,0,输入条件!$D$13*(40/50)^3/0.765)</f>
        <v>50.1960784313726</v>
      </c>
      <c r="O51" s="25"/>
      <c r="P51" s="24">
        <f>IF(原始巡检表!I51=0,0,输入条件!$D$15*(35/50)^3/0.9)</f>
        <v>8.38444444444444</v>
      </c>
      <c r="Q51" s="24">
        <f>IF(原始巡检表!Q51=0,0,输入条件!$D$15*(35/50)^3/0.9)</f>
        <v>8.38444444444444</v>
      </c>
      <c r="R51" s="28"/>
      <c r="S51" s="29"/>
      <c r="V51" s="61"/>
      <c r="W51" s="61"/>
      <c r="X51" s="61"/>
      <c r="Y51" s="12"/>
      <c r="Z51" s="12"/>
      <c r="AA51" s="12"/>
      <c r="AB51" s="16"/>
      <c r="AC51" s="16"/>
      <c r="AD51" s="17"/>
      <c r="AH51" s="28"/>
      <c r="AI51" s="28"/>
      <c r="AJ51" s="28"/>
    </row>
    <row r="52" ht="17.25" spans="3:36">
      <c r="C52" s="11">
        <v>17</v>
      </c>
      <c r="D52" s="62">
        <f>IF(原始巡检表!I52=0,0,输入条件!$C$22*原始巡检表!I52+输入条件!$C$23*原始巡检表!E52+输入条件!$C$24*原始巡检表!H52+输入条件!$C$25)/100*输入条件!$E$9*3.517*(1-2%*输入条件!$C$6)</f>
        <v>478.311491524877</v>
      </c>
      <c r="E52" s="62">
        <f>IF(原始巡检表!Q52=0,0,输入条件!$C$22*原始巡检表!Q52+输入条件!$C$23*原始巡检表!M52+输入条件!$C$24*原始巡检表!P52+输入条件!$C$25)/100*输入条件!$E$9*3.517*(1-2%*输入条件!$C$6)</f>
        <v>1029.90352074426</v>
      </c>
      <c r="F52" s="65"/>
      <c r="G52" s="64">
        <f>IF(D52=0,0,EXP(更换设备!$C$17*('计算验证-时刻-改造后'!D52/(更换设备!$E$9*3.517)*100)+更换设备!$C$18*原始巡检表!E52+更换设备!$C$19*原始巡检表!H52+更换设备!$C$20))*更换设备!$D$9</f>
        <v>65.9486169231765</v>
      </c>
      <c r="H52" s="64">
        <f>IF(E52=0,0,EXP(更换设备!$C$17*('计算验证-时刻-改造后'!E52/(更换设备!$E$9*3.517)*100)+更换设备!$C$18*原始巡检表!M52+更换设备!$C$19*原始巡检表!P52+更换设备!$C$20))*更换设备!$D$9</f>
        <v>149.107386563324</v>
      </c>
      <c r="I52" s="20"/>
      <c r="J52" s="18">
        <f>IF(原始巡检表!I52=0,0,输入条件!$D$11*(40/50)^3/0.765)</f>
        <v>36.8104575163399</v>
      </c>
      <c r="K52" s="18">
        <f>IF(原始巡检表!Q52=0,0,输入条件!$D$11*(40/50)^3/0.765)</f>
        <v>36.8104575163399</v>
      </c>
      <c r="L52" s="21"/>
      <c r="M52" s="22">
        <f>IF(原始巡检表!I52=0,0,输入条件!$D$13*(40/50)^3/0.765)</f>
        <v>50.1960784313726</v>
      </c>
      <c r="N52" s="22">
        <f>IF(原始巡检表!Q52=0,0,输入条件!$D$13*(40/50)^3/0.765)</f>
        <v>50.1960784313726</v>
      </c>
      <c r="O52" s="25"/>
      <c r="P52" s="24">
        <f>IF(原始巡检表!I52=0,0,输入条件!$D$15*(35/50)^3/0.9)</f>
        <v>8.38444444444444</v>
      </c>
      <c r="Q52" s="24">
        <f>IF(原始巡检表!Q52=0,0,输入条件!$D$15*(35/50)^3/0.9)</f>
        <v>8.38444444444444</v>
      </c>
      <c r="R52" s="28"/>
      <c r="S52" s="29"/>
      <c r="V52" s="61"/>
      <c r="W52" s="61"/>
      <c r="X52" s="61"/>
      <c r="Y52" s="12"/>
      <c r="Z52" s="12"/>
      <c r="AA52" s="12"/>
      <c r="AB52" s="16"/>
      <c r="AC52" s="16"/>
      <c r="AD52" s="17"/>
      <c r="AH52" s="28"/>
      <c r="AI52" s="28"/>
      <c r="AJ52" s="28"/>
    </row>
    <row r="53" ht="17.25" spans="3:36">
      <c r="C53" s="11">
        <v>18</v>
      </c>
      <c r="D53" s="62">
        <f>IF(原始巡检表!I53=0,0,输入条件!$C$22*原始巡检表!I53+输入条件!$C$23*原始巡检表!E53+输入条件!$C$24*原始巡检表!H53+输入条件!$C$25)/100*输入条件!$E$9*3.517*(1-2%*输入条件!$C$6)</f>
        <v>478.311491524877</v>
      </c>
      <c r="E53" s="62">
        <f>IF(原始巡检表!Q53=0,0,输入条件!$C$22*原始巡检表!Q53+输入条件!$C$23*原始巡检表!M53+输入条件!$C$24*原始巡检表!P53+输入条件!$C$25)/100*输入条件!$E$9*3.517*(1-2%*输入条件!$C$6)</f>
        <v>1029.90352074426</v>
      </c>
      <c r="F53" s="65"/>
      <c r="G53" s="64">
        <f>IF(D53=0,0,EXP(更换设备!$C$17*('计算验证-时刻-改造后'!D53/(更换设备!$E$9*3.517)*100)+更换设备!$C$18*原始巡检表!E53+更换设备!$C$19*原始巡检表!H53+更换设备!$C$20))*更换设备!$D$9</f>
        <v>65.9486169231765</v>
      </c>
      <c r="H53" s="64">
        <f>IF(E53=0,0,EXP(更换设备!$C$17*('计算验证-时刻-改造后'!E53/(更换设备!$E$9*3.517)*100)+更换设备!$C$18*原始巡检表!M53+更换设备!$C$19*原始巡检表!P53+更换设备!$C$20))*更换设备!$D$9</f>
        <v>149.107386563324</v>
      </c>
      <c r="I53" s="20"/>
      <c r="J53" s="18">
        <f>IF(原始巡检表!I53=0,0,输入条件!$D$11*(40/50)^3/0.765)</f>
        <v>36.8104575163399</v>
      </c>
      <c r="K53" s="18">
        <f>IF(原始巡检表!Q53=0,0,输入条件!$D$11*(40/50)^3/0.765)</f>
        <v>36.8104575163399</v>
      </c>
      <c r="L53" s="21"/>
      <c r="M53" s="22">
        <f>IF(原始巡检表!I53=0,0,输入条件!$D$13*(40/50)^3/0.765)</f>
        <v>50.1960784313726</v>
      </c>
      <c r="N53" s="22">
        <f>IF(原始巡检表!Q53=0,0,输入条件!$D$13*(40/50)^3/0.765)</f>
        <v>50.1960784313726</v>
      </c>
      <c r="O53" s="25"/>
      <c r="P53" s="24">
        <f>IF(原始巡检表!I53=0,0,输入条件!$D$15*(35/50)^3/0.9)</f>
        <v>8.38444444444444</v>
      </c>
      <c r="Q53" s="24">
        <f>IF(原始巡检表!Q53=0,0,输入条件!$D$15*(35/50)^3/0.9)</f>
        <v>8.38444444444444</v>
      </c>
      <c r="R53" s="28"/>
      <c r="S53" s="29"/>
      <c r="V53" s="61"/>
      <c r="W53" s="61"/>
      <c r="X53" s="61"/>
      <c r="Y53" s="12"/>
      <c r="Z53" s="12"/>
      <c r="AA53" s="12"/>
      <c r="AB53" s="16"/>
      <c r="AC53" s="16"/>
      <c r="AD53" s="17"/>
      <c r="AH53" s="28"/>
      <c r="AI53" s="28"/>
      <c r="AJ53" s="28"/>
    </row>
    <row r="54" ht="17.25" spans="3:36">
      <c r="C54" s="11">
        <v>19</v>
      </c>
      <c r="D54" s="62">
        <f>IF(原始巡检表!I54=0,0,输入条件!$C$22*原始巡检表!I54+输入条件!$C$23*原始巡检表!E54+输入条件!$C$24*原始巡检表!H54+输入条件!$C$25)/100*输入条件!$E$9*3.517*(1-2%*输入条件!$C$6)</f>
        <v>478.311491524877</v>
      </c>
      <c r="E54" s="62">
        <f>IF(原始巡检表!Q54=0,0,输入条件!$C$22*原始巡检表!Q54+输入条件!$C$23*原始巡检表!M54+输入条件!$C$24*原始巡检表!P54+输入条件!$C$25)/100*输入条件!$E$9*3.517*(1-2%*输入条件!$C$6)</f>
        <v>1029.90352074426</v>
      </c>
      <c r="F54" s="65"/>
      <c r="G54" s="64">
        <f>IF(D54=0,0,EXP(更换设备!$C$17*('计算验证-时刻-改造后'!D54/(更换设备!$E$9*3.517)*100)+更换设备!$C$18*原始巡检表!E54+更换设备!$C$19*原始巡检表!H54+更换设备!$C$20))*更换设备!$D$9</f>
        <v>65.9486169231765</v>
      </c>
      <c r="H54" s="64">
        <f>IF(E54=0,0,EXP(更换设备!$C$17*('计算验证-时刻-改造后'!E54/(更换设备!$E$9*3.517)*100)+更换设备!$C$18*原始巡检表!M54+更换设备!$C$19*原始巡检表!P54+更换设备!$C$20))*更换设备!$D$9</f>
        <v>149.107386563324</v>
      </c>
      <c r="I54" s="20"/>
      <c r="J54" s="18">
        <f>IF(原始巡检表!I54=0,0,输入条件!$D$11*(40/50)^3/0.765)</f>
        <v>36.8104575163399</v>
      </c>
      <c r="K54" s="18">
        <f>IF(原始巡检表!Q54=0,0,输入条件!$D$11*(40/50)^3/0.765)</f>
        <v>36.8104575163399</v>
      </c>
      <c r="L54" s="21"/>
      <c r="M54" s="22">
        <f>IF(原始巡检表!I54=0,0,输入条件!$D$13*(40/50)^3/0.765)</f>
        <v>50.1960784313726</v>
      </c>
      <c r="N54" s="22">
        <f>IF(原始巡检表!Q54=0,0,输入条件!$D$13*(40/50)^3/0.765)</f>
        <v>50.1960784313726</v>
      </c>
      <c r="O54" s="25"/>
      <c r="P54" s="24">
        <f>IF(原始巡检表!I54=0,0,输入条件!$D$15*(35/50)^3/0.9)</f>
        <v>8.38444444444444</v>
      </c>
      <c r="Q54" s="24">
        <f>IF(原始巡检表!Q54=0,0,输入条件!$D$15*(35/50)^3/0.9)</f>
        <v>8.38444444444444</v>
      </c>
      <c r="R54" s="28"/>
      <c r="S54" s="29"/>
      <c r="V54" s="61"/>
      <c r="W54" s="61"/>
      <c r="X54" s="61"/>
      <c r="Y54" s="12"/>
      <c r="Z54" s="12"/>
      <c r="AA54" s="12"/>
      <c r="AB54" s="16"/>
      <c r="AC54" s="16"/>
      <c r="AD54" s="17"/>
      <c r="AH54" s="28"/>
      <c r="AI54" s="28"/>
      <c r="AJ54" s="28"/>
    </row>
    <row r="55" ht="17.25" spans="3:36">
      <c r="C55" s="11">
        <v>20</v>
      </c>
      <c r="D55" s="62">
        <f>IF(原始巡检表!I55=0,0,输入条件!$C$22*原始巡检表!I55+输入条件!$C$23*原始巡检表!E55+输入条件!$C$24*原始巡检表!H55+输入条件!$C$25)/100*输入条件!$E$9*3.517*(1-2%*输入条件!$C$6)</f>
        <v>478.311491524877</v>
      </c>
      <c r="E55" s="62">
        <f>IF(原始巡检表!Q55=0,0,输入条件!$C$22*原始巡检表!Q55+输入条件!$C$23*原始巡检表!M55+输入条件!$C$24*原始巡检表!P55+输入条件!$C$25)/100*输入条件!$E$9*3.517*(1-2%*输入条件!$C$6)</f>
        <v>1029.90352074426</v>
      </c>
      <c r="F55" s="65"/>
      <c r="G55" s="64">
        <f>IF(D55=0,0,EXP(更换设备!$C$17*('计算验证-时刻-改造后'!D55/(更换设备!$E$9*3.517)*100)+更换设备!$C$18*原始巡检表!E55+更换设备!$C$19*原始巡检表!H55+更换设备!$C$20))*更换设备!$D$9</f>
        <v>65.9486169231765</v>
      </c>
      <c r="H55" s="64">
        <f>IF(E55=0,0,EXP(更换设备!$C$17*('计算验证-时刻-改造后'!E55/(更换设备!$E$9*3.517)*100)+更换设备!$C$18*原始巡检表!M55+更换设备!$C$19*原始巡检表!P55+更换设备!$C$20))*更换设备!$D$9</f>
        <v>149.107386563324</v>
      </c>
      <c r="I55" s="20"/>
      <c r="J55" s="18">
        <f>IF(原始巡检表!I55=0,0,输入条件!$D$11*(40/50)^3/0.765)</f>
        <v>36.8104575163399</v>
      </c>
      <c r="K55" s="18">
        <f>IF(原始巡检表!Q55=0,0,输入条件!$D$11*(40/50)^3/0.765)</f>
        <v>36.8104575163399</v>
      </c>
      <c r="L55" s="21"/>
      <c r="M55" s="22">
        <f>IF(原始巡检表!I55=0,0,输入条件!$D$13*(40/50)^3/0.765)</f>
        <v>50.1960784313726</v>
      </c>
      <c r="N55" s="22">
        <f>IF(原始巡检表!Q55=0,0,输入条件!$D$13*(40/50)^3/0.765)</f>
        <v>50.1960784313726</v>
      </c>
      <c r="O55" s="25"/>
      <c r="P55" s="24">
        <f>IF(原始巡检表!I55=0,0,输入条件!$D$15*(35/50)^3/0.9)</f>
        <v>8.38444444444444</v>
      </c>
      <c r="Q55" s="24">
        <f>IF(原始巡检表!Q55=0,0,输入条件!$D$15*(35/50)^3/0.9)</f>
        <v>8.38444444444444</v>
      </c>
      <c r="R55" s="28"/>
      <c r="S55" s="29"/>
      <c r="V55" s="61"/>
      <c r="W55" s="61"/>
      <c r="X55" s="61"/>
      <c r="Y55" s="12"/>
      <c r="Z55" s="12"/>
      <c r="AA55" s="12"/>
      <c r="AB55" s="16"/>
      <c r="AC55" s="16"/>
      <c r="AD55" s="17"/>
      <c r="AH55" s="28"/>
      <c r="AI55" s="28"/>
      <c r="AJ55" s="28"/>
    </row>
    <row r="56" ht="17.25" spans="3:36">
      <c r="C56" s="11">
        <v>21</v>
      </c>
      <c r="D56" s="62">
        <f>IF(原始巡检表!I56=0,0,输入条件!$C$22*原始巡检表!I56+输入条件!$C$23*原始巡检表!E56+输入条件!$C$24*原始巡检表!H56+输入条件!$C$25)/100*输入条件!$E$9*3.517*(1-2%*输入条件!$C$6)</f>
        <v>478.311491524877</v>
      </c>
      <c r="E56" s="62">
        <f>IF(原始巡检表!Q56=0,0,输入条件!$C$22*原始巡检表!Q56+输入条件!$C$23*原始巡检表!M56+输入条件!$C$24*原始巡检表!P56+输入条件!$C$25)/100*输入条件!$E$9*3.517*(1-2%*输入条件!$C$6)</f>
        <v>1029.90352074426</v>
      </c>
      <c r="F56" s="65"/>
      <c r="G56" s="64">
        <f>IF(D56=0,0,EXP(更换设备!$C$17*('计算验证-时刻-改造后'!D56/(更换设备!$E$9*3.517)*100)+更换设备!$C$18*原始巡检表!E56+更换设备!$C$19*原始巡检表!H56+更换设备!$C$20))*更换设备!$D$9</f>
        <v>65.9486169231765</v>
      </c>
      <c r="H56" s="64">
        <f>IF(E56=0,0,EXP(更换设备!$C$17*('计算验证-时刻-改造后'!E56/(更换设备!$E$9*3.517)*100)+更换设备!$C$18*原始巡检表!M56+更换设备!$C$19*原始巡检表!P56+更换设备!$C$20))*更换设备!$D$9</f>
        <v>149.107386563324</v>
      </c>
      <c r="I56" s="20"/>
      <c r="J56" s="18">
        <f>IF(原始巡检表!I56=0,0,输入条件!$D$11*(40/50)^3/0.765)</f>
        <v>36.8104575163399</v>
      </c>
      <c r="K56" s="18">
        <f>IF(原始巡检表!Q56=0,0,输入条件!$D$11*(40/50)^3/0.765)</f>
        <v>36.8104575163399</v>
      </c>
      <c r="L56" s="21"/>
      <c r="M56" s="22">
        <f>IF(原始巡检表!I56=0,0,输入条件!$D$13*(40/50)^3/0.765)</f>
        <v>50.1960784313726</v>
      </c>
      <c r="N56" s="22">
        <f>IF(原始巡检表!Q56=0,0,输入条件!$D$13*(40/50)^3/0.765)</f>
        <v>50.1960784313726</v>
      </c>
      <c r="O56" s="25"/>
      <c r="P56" s="24">
        <f>IF(原始巡检表!I56=0,0,输入条件!$D$15*(35/50)^3/0.9)</f>
        <v>8.38444444444444</v>
      </c>
      <c r="Q56" s="24">
        <f>IF(原始巡检表!Q56=0,0,输入条件!$D$15*(35/50)^3/0.9)</f>
        <v>8.38444444444444</v>
      </c>
      <c r="R56" s="28"/>
      <c r="S56" s="29"/>
      <c r="V56" s="61"/>
      <c r="W56" s="61"/>
      <c r="X56" s="61"/>
      <c r="Y56" s="12"/>
      <c r="Z56" s="12"/>
      <c r="AA56" s="12"/>
      <c r="AB56" s="16"/>
      <c r="AC56" s="16"/>
      <c r="AD56" s="17"/>
      <c r="AH56" s="28"/>
      <c r="AI56" s="28"/>
      <c r="AJ56" s="28"/>
    </row>
    <row r="57" ht="17.25" spans="3:36">
      <c r="C57" s="11">
        <v>22</v>
      </c>
      <c r="D57" s="62">
        <f>IF(原始巡检表!I57=0,0,输入条件!$C$22*原始巡检表!I57+输入条件!$C$23*原始巡检表!E57+输入条件!$C$24*原始巡检表!H57+输入条件!$C$25)/100*输入条件!$E$9*3.517*(1-2%*输入条件!$C$6)</f>
        <v>478.311491524877</v>
      </c>
      <c r="E57" s="62">
        <f>IF(原始巡检表!Q57=0,0,输入条件!$C$22*原始巡检表!Q57+输入条件!$C$23*原始巡检表!M57+输入条件!$C$24*原始巡检表!P57+输入条件!$C$25)/100*输入条件!$E$9*3.517*(1-2%*输入条件!$C$6)</f>
        <v>1029.90352074426</v>
      </c>
      <c r="F57" s="65"/>
      <c r="G57" s="64">
        <f>IF(D57=0,0,EXP(更换设备!$C$17*('计算验证-时刻-改造后'!D57/(更换设备!$E$9*3.517)*100)+更换设备!$C$18*原始巡检表!E57+更换设备!$C$19*原始巡检表!H57+更换设备!$C$20))*更换设备!$D$9</f>
        <v>65.9486169231765</v>
      </c>
      <c r="H57" s="64">
        <f>IF(E57=0,0,EXP(更换设备!$C$17*('计算验证-时刻-改造后'!E57/(更换设备!$E$9*3.517)*100)+更换设备!$C$18*原始巡检表!M57+更换设备!$C$19*原始巡检表!P57+更换设备!$C$20))*更换设备!$D$9</f>
        <v>149.107386563324</v>
      </c>
      <c r="I57" s="20"/>
      <c r="J57" s="18">
        <f>IF(原始巡检表!I57=0,0,输入条件!$D$11*(40/50)^3/0.765)</f>
        <v>36.8104575163399</v>
      </c>
      <c r="K57" s="18">
        <f>IF(原始巡检表!Q57=0,0,输入条件!$D$11*(40/50)^3/0.765)</f>
        <v>36.8104575163399</v>
      </c>
      <c r="L57" s="21"/>
      <c r="M57" s="22">
        <f>IF(原始巡检表!I57=0,0,输入条件!$D$13*(40/50)^3/0.765)</f>
        <v>50.1960784313726</v>
      </c>
      <c r="N57" s="22">
        <f>IF(原始巡检表!Q57=0,0,输入条件!$D$13*(40/50)^3/0.765)</f>
        <v>50.1960784313726</v>
      </c>
      <c r="O57" s="25"/>
      <c r="P57" s="24">
        <f>IF(原始巡检表!I57=0,0,输入条件!$D$15*(35/50)^3/0.9)</f>
        <v>8.38444444444444</v>
      </c>
      <c r="Q57" s="24">
        <f>IF(原始巡检表!Q57=0,0,输入条件!$D$15*(35/50)^3/0.9)</f>
        <v>8.38444444444444</v>
      </c>
      <c r="R57" s="28"/>
      <c r="S57" s="29"/>
      <c r="V57" s="61"/>
      <c r="W57" s="61"/>
      <c r="X57" s="61"/>
      <c r="Y57" s="12"/>
      <c r="Z57" s="12"/>
      <c r="AA57" s="12"/>
      <c r="AB57" s="16"/>
      <c r="AC57" s="16"/>
      <c r="AD57" s="17"/>
      <c r="AH57" s="28"/>
      <c r="AI57" s="28"/>
      <c r="AJ57" s="28"/>
    </row>
    <row r="58" ht="17.25" spans="3:36">
      <c r="C58" s="11">
        <v>23</v>
      </c>
      <c r="D58" s="62">
        <f>IF(原始巡检表!I58=0,0,输入条件!$C$22*原始巡检表!I58+输入条件!$C$23*原始巡检表!E58+输入条件!$C$24*原始巡检表!H58+输入条件!$C$25)/100*输入条件!$E$9*3.517*(1-2%*输入条件!$C$6)</f>
        <v>478.311491524877</v>
      </c>
      <c r="E58" s="62">
        <f>IF(原始巡检表!Q58=0,0,输入条件!$C$22*原始巡检表!Q58+输入条件!$C$23*原始巡检表!M58+输入条件!$C$24*原始巡检表!P58+输入条件!$C$25)/100*输入条件!$E$9*3.517*(1-2%*输入条件!$C$6)</f>
        <v>1029.90352074426</v>
      </c>
      <c r="F58" s="65"/>
      <c r="G58" s="64">
        <f>IF(D58=0,0,EXP(更换设备!$C$17*('计算验证-时刻-改造后'!D58/(更换设备!$E$9*3.517)*100)+更换设备!$C$18*原始巡检表!E58+更换设备!$C$19*原始巡检表!H58+更换设备!$C$20))*更换设备!$D$9</f>
        <v>65.9486169231765</v>
      </c>
      <c r="H58" s="64">
        <f>IF(E58=0,0,EXP(更换设备!$C$17*('计算验证-时刻-改造后'!E58/(更换设备!$E$9*3.517)*100)+更换设备!$C$18*原始巡检表!M58+更换设备!$C$19*原始巡检表!P58+更换设备!$C$20))*更换设备!$D$9</f>
        <v>149.107386563324</v>
      </c>
      <c r="I58" s="20"/>
      <c r="J58" s="18">
        <f>IF(原始巡检表!I58=0,0,输入条件!$D$11*(40/50)^3/0.765)</f>
        <v>36.8104575163399</v>
      </c>
      <c r="K58" s="18">
        <f>IF(原始巡检表!Q58=0,0,输入条件!$D$11*(40/50)^3/0.765)</f>
        <v>36.8104575163399</v>
      </c>
      <c r="L58" s="21"/>
      <c r="M58" s="22">
        <f>IF(原始巡检表!I58=0,0,输入条件!$D$13*(40/50)^3/0.765)</f>
        <v>50.1960784313726</v>
      </c>
      <c r="N58" s="22">
        <f>IF(原始巡检表!Q58=0,0,输入条件!$D$13*(40/50)^3/0.765)</f>
        <v>50.1960784313726</v>
      </c>
      <c r="O58" s="25"/>
      <c r="P58" s="24">
        <f>IF(原始巡检表!I58=0,0,输入条件!$D$15*(35/50)^3/0.9)</f>
        <v>8.38444444444444</v>
      </c>
      <c r="Q58" s="24">
        <f>IF(原始巡检表!Q58=0,0,输入条件!$D$15*(35/50)^3/0.9)</f>
        <v>8.38444444444444</v>
      </c>
      <c r="R58" s="28"/>
      <c r="S58" s="29"/>
      <c r="V58" s="61"/>
      <c r="W58" s="61"/>
      <c r="X58" s="61"/>
      <c r="Y58" s="12"/>
      <c r="Z58" s="12"/>
      <c r="AA58" s="12"/>
      <c r="AB58" s="16"/>
      <c r="AC58" s="16"/>
      <c r="AD58" s="17"/>
      <c r="AH58" s="28"/>
      <c r="AI58" s="28"/>
      <c r="AJ58" s="28"/>
    </row>
    <row r="59" spans="4:30">
      <c r="D59" s="61"/>
      <c r="E59" s="61"/>
      <c r="F59" s="61"/>
      <c r="G59" s="12"/>
      <c r="H59" s="12"/>
      <c r="I59" s="12"/>
      <c r="J59" s="16"/>
      <c r="K59" s="16"/>
      <c r="L59" s="17"/>
      <c r="V59" s="61"/>
      <c r="W59" s="61"/>
      <c r="X59" s="61"/>
      <c r="Y59" s="12"/>
      <c r="Z59" s="12"/>
      <c r="AA59" s="12"/>
      <c r="AB59" s="16"/>
      <c r="AC59" s="16"/>
      <c r="AD59" s="17"/>
    </row>
    <row r="60" spans="2:30">
      <c r="B60" t="s">
        <v>74</v>
      </c>
      <c r="D60" s="61"/>
      <c r="E60" s="61"/>
      <c r="F60" s="61"/>
      <c r="G60" s="12"/>
      <c r="H60" s="12"/>
      <c r="I60" s="12"/>
      <c r="J60" s="16"/>
      <c r="K60" s="16"/>
      <c r="L60" s="17"/>
      <c r="T60" t="s">
        <v>74</v>
      </c>
      <c r="V60" s="61"/>
      <c r="W60" s="61"/>
      <c r="X60" s="61"/>
      <c r="Y60" s="12"/>
      <c r="Z60" s="12"/>
      <c r="AA60" s="12"/>
      <c r="AB60" s="16"/>
      <c r="AC60" s="16"/>
      <c r="AD60" s="17"/>
    </row>
    <row r="61" spans="4:30">
      <c r="D61" s="61"/>
      <c r="E61" s="61"/>
      <c r="F61" s="61"/>
      <c r="G61" s="12"/>
      <c r="H61" s="12"/>
      <c r="I61" s="12"/>
      <c r="J61" s="16"/>
      <c r="K61" s="16"/>
      <c r="L61" s="17"/>
      <c r="V61" s="61"/>
      <c r="W61" s="61"/>
      <c r="X61" s="61"/>
      <c r="Y61" s="12"/>
      <c r="Z61" s="12"/>
      <c r="AA61" s="12"/>
      <c r="AB61" s="16"/>
      <c r="AC61" s="16"/>
      <c r="AD61" s="17"/>
    </row>
    <row r="62" spans="4:30">
      <c r="D62" s="61" t="s">
        <v>85</v>
      </c>
      <c r="E62" s="61"/>
      <c r="F62" s="61"/>
      <c r="G62" s="12"/>
      <c r="H62" s="12"/>
      <c r="I62" s="12"/>
      <c r="J62" s="16"/>
      <c r="K62" s="16"/>
      <c r="L62" s="17"/>
      <c r="V62" s="61"/>
      <c r="W62" s="61"/>
      <c r="X62" s="61"/>
      <c r="Y62" s="12"/>
      <c r="Z62" s="12"/>
      <c r="AA62" s="12"/>
      <c r="AB62" s="16"/>
      <c r="AC62" s="16"/>
      <c r="AD62" s="17"/>
    </row>
    <row r="63" ht="17.25" spans="3:30">
      <c r="C63">
        <v>0</v>
      </c>
      <c r="D63" s="62">
        <f>IF(原始巡检表!I63=0,0,输入条件!$C$22*原始巡检表!I63+输入条件!$C$23*原始巡检表!E63+输入条件!$C$24*原始巡检表!H63+输入条件!$C$25)/100*输入条件!$E$9*3.517*(1-2%*输入条件!$C$6)</f>
        <v>0</v>
      </c>
      <c r="E63" s="62">
        <f>IF(原始巡检表!Q63=0,0,输入条件!$C$22*原始巡检表!Q63+输入条件!$C$23*原始巡检表!M63+输入条件!$C$24*原始巡检表!P63+输入条件!$C$25)/100*输入条件!$E$9*3.517*(1-2%*输入条件!$C$6)</f>
        <v>0</v>
      </c>
      <c r="F63" s="61"/>
      <c r="G63" s="64">
        <f>IF(D63=0,0,EXP(更换设备!$C$17*('计算验证-时刻-改造后'!D63/(更换设备!$E$9*3.517)*100)+更换设备!$C$18*原始巡检表!E63+更换设备!$C$19*原始巡检表!H63+更换设备!$C$20))*更换设备!$D$9</f>
        <v>0</v>
      </c>
      <c r="H63" s="64">
        <f>IF(E63=0,0,EXP(更换设备!$C$17*('计算验证-时刻-改造后'!E63/(更换设备!$E$9*3.517)*100)+更换设备!$C$18*原始巡检表!M63+更换设备!$C$19*原始巡检表!P63+更换设备!$C$20))*更换设备!$D$9</f>
        <v>0</v>
      </c>
      <c r="I63" s="12"/>
      <c r="J63" s="18">
        <f>IF(原始巡检表!I63=0,0,输入条件!$D$11*(40/50)^3/0.765)</f>
        <v>0</v>
      </c>
      <c r="K63" s="18">
        <f>IF(原始巡检表!Q63=0,0,输入条件!$D$11*(40/50)^3/0.765)</f>
        <v>0</v>
      </c>
      <c r="L63" s="17"/>
      <c r="M63" s="22">
        <f>IF(原始巡检表!I63=0,0,输入条件!$D$13*(40/50)^3/0.765)</f>
        <v>0</v>
      </c>
      <c r="N63" s="22">
        <f>IF(原始巡检表!Q63=0,0,输入条件!$D$13*(40/50)^3/0.765)</f>
        <v>0</v>
      </c>
      <c r="P63" s="24">
        <f>IF(原始巡检表!I63=0,0,输入条件!$D$15*(35/50)^3/0.9)</f>
        <v>0</v>
      </c>
      <c r="Q63" s="24">
        <f>IF(原始巡检表!Q63=0,0,输入条件!$D$15*(35/50)^3/0.9)</f>
        <v>0</v>
      </c>
      <c r="V63" s="61"/>
      <c r="W63" s="61"/>
      <c r="X63" s="61"/>
      <c r="Y63" s="12"/>
      <c r="Z63" s="12"/>
      <c r="AA63" s="12"/>
      <c r="AB63" s="16"/>
      <c r="AC63" s="16"/>
      <c r="AD63" s="17"/>
    </row>
    <row r="64" ht="17.25" spans="3:30">
      <c r="C64">
        <v>1</v>
      </c>
      <c r="D64" s="62">
        <f>IF(原始巡检表!I64=0,0,输入条件!$C$22*原始巡检表!I64+输入条件!$C$23*原始巡检表!E64+输入条件!$C$24*原始巡检表!H64+输入条件!$C$25)/100*输入条件!$E$9*3.517*(1-2%*输入条件!$C$6)</f>
        <v>0</v>
      </c>
      <c r="E64" s="62">
        <f>IF(原始巡检表!Q64=0,0,输入条件!$C$22*原始巡检表!Q64+输入条件!$C$23*原始巡检表!M64+输入条件!$C$24*原始巡检表!P64+输入条件!$C$25)/100*输入条件!$E$9*3.517*(1-2%*输入条件!$C$6)</f>
        <v>0</v>
      </c>
      <c r="F64" s="61"/>
      <c r="G64" s="64">
        <f>IF(D64=0,0,EXP(更换设备!$C$17*('计算验证-时刻-改造后'!D64/(更换设备!$E$9*3.517)*100)+更换设备!$C$18*原始巡检表!E64+更换设备!$C$19*原始巡检表!H64+更换设备!$C$20))*更换设备!$D$9</f>
        <v>0</v>
      </c>
      <c r="H64" s="64">
        <f>IF(E64=0,0,EXP(更换设备!$C$17*('计算验证-时刻-改造后'!E64/(更换设备!$E$9*3.517)*100)+更换设备!$C$18*原始巡检表!M64+更换设备!$C$19*原始巡检表!P64+更换设备!$C$20))*更换设备!$D$9</f>
        <v>0</v>
      </c>
      <c r="I64" s="12"/>
      <c r="J64" s="18">
        <f>IF(原始巡检表!I64=0,0,输入条件!$D$11*(40/50)^3/0.765)</f>
        <v>0</v>
      </c>
      <c r="K64" s="18">
        <f>IF(原始巡检表!Q64=0,0,输入条件!$D$11*(40/50)^3/0.765)</f>
        <v>0</v>
      </c>
      <c r="L64" s="17"/>
      <c r="M64" s="22">
        <f>IF(原始巡检表!I64=0,0,输入条件!$D$13*(40/50)^3/0.765)</f>
        <v>0</v>
      </c>
      <c r="N64" s="22">
        <f>IF(原始巡检表!Q64=0,0,输入条件!$D$13*(40/50)^3/0.765)</f>
        <v>0</v>
      </c>
      <c r="P64" s="24">
        <f>IF(原始巡检表!I64=0,0,输入条件!$D$15*(35/50)^3/0.9)</f>
        <v>0</v>
      </c>
      <c r="Q64" s="24">
        <f>IF(原始巡检表!Q64=0,0,输入条件!$D$15*(35/50)^3/0.9)</f>
        <v>0</v>
      </c>
      <c r="V64" s="61"/>
      <c r="W64" s="61"/>
      <c r="X64" s="61"/>
      <c r="Y64" s="12"/>
      <c r="Z64" s="12"/>
      <c r="AA64" s="12"/>
      <c r="AB64" s="16"/>
      <c r="AC64" s="16"/>
      <c r="AD64" s="17"/>
    </row>
    <row r="65" ht="17.25" spans="3:30">
      <c r="C65">
        <v>2</v>
      </c>
      <c r="D65" s="62">
        <f>IF(原始巡检表!I65=0,0,输入条件!$C$22*原始巡检表!I65+输入条件!$C$23*原始巡检表!E65+输入条件!$C$24*原始巡检表!H65+输入条件!$C$25)/100*输入条件!$E$9*3.517*(1-2%*输入条件!$C$6)</f>
        <v>0</v>
      </c>
      <c r="E65" s="62">
        <f>IF(原始巡检表!Q65=0,0,输入条件!$C$22*原始巡检表!Q65+输入条件!$C$23*原始巡检表!M65+输入条件!$C$24*原始巡检表!P65+输入条件!$C$25)/100*输入条件!$E$9*3.517*(1-2%*输入条件!$C$6)</f>
        <v>0</v>
      </c>
      <c r="F65" s="61"/>
      <c r="G65" s="64">
        <f>IF(D65=0,0,EXP(更换设备!$C$17*('计算验证-时刻-改造后'!D65/(更换设备!$E$9*3.517)*100)+更换设备!$C$18*原始巡检表!E65+更换设备!$C$19*原始巡检表!H65+更换设备!$C$20))*更换设备!$D$9</f>
        <v>0</v>
      </c>
      <c r="H65" s="64">
        <f>IF(E65=0,0,EXP(更换设备!$C$17*('计算验证-时刻-改造后'!E65/(更换设备!$E$9*3.517)*100)+更换设备!$C$18*原始巡检表!M65+更换设备!$C$19*原始巡检表!P65+更换设备!$C$20))*更换设备!$D$9</f>
        <v>0</v>
      </c>
      <c r="I65" s="12"/>
      <c r="J65" s="18">
        <f>IF(原始巡检表!I65=0,0,输入条件!$D$11*(40/50)^3/0.765)</f>
        <v>0</v>
      </c>
      <c r="K65" s="18">
        <f>IF(原始巡检表!Q65=0,0,输入条件!$D$11*(40/50)^3/0.765)</f>
        <v>0</v>
      </c>
      <c r="L65" s="17"/>
      <c r="M65" s="22">
        <f>IF(原始巡检表!I65=0,0,输入条件!$D$13*(40/50)^3/0.765)</f>
        <v>0</v>
      </c>
      <c r="N65" s="22">
        <f>IF(原始巡检表!Q65=0,0,输入条件!$D$13*(40/50)^3/0.765)</f>
        <v>0</v>
      </c>
      <c r="P65" s="24">
        <f>IF(原始巡检表!I65=0,0,输入条件!$D$15*(35/50)^3/0.9)</f>
        <v>0</v>
      </c>
      <c r="Q65" s="24">
        <f>IF(原始巡检表!Q65=0,0,输入条件!$D$15*(35/50)^3/0.9)</f>
        <v>0</v>
      </c>
      <c r="V65" s="61"/>
      <c r="W65" s="61"/>
      <c r="X65" s="61"/>
      <c r="Y65" s="12"/>
      <c r="Z65" s="12"/>
      <c r="AA65" s="12"/>
      <c r="AB65" s="16"/>
      <c r="AC65" s="16"/>
      <c r="AD65" s="17"/>
    </row>
    <row r="66" ht="17.25" spans="3:30">
      <c r="C66">
        <v>3</v>
      </c>
      <c r="D66" s="62">
        <f>IF(原始巡检表!I66=0,0,输入条件!$C$22*原始巡检表!I66+输入条件!$C$23*原始巡检表!E66+输入条件!$C$24*原始巡检表!H66+输入条件!$C$25)/100*输入条件!$E$9*3.517*(1-2%*输入条件!$C$6)</f>
        <v>0</v>
      </c>
      <c r="E66" s="62">
        <f>IF(原始巡检表!Q66=0,0,输入条件!$C$22*原始巡检表!Q66+输入条件!$C$23*原始巡检表!M66+输入条件!$C$24*原始巡检表!P66+输入条件!$C$25)/100*输入条件!$E$9*3.517*(1-2%*输入条件!$C$6)</f>
        <v>0</v>
      </c>
      <c r="F66" s="61"/>
      <c r="G66" s="64">
        <f>IF(D66=0,0,EXP(更换设备!$C$17*('计算验证-时刻-改造后'!D66/(更换设备!$E$9*3.517)*100)+更换设备!$C$18*原始巡检表!E66+更换设备!$C$19*原始巡检表!H66+更换设备!$C$20))*更换设备!$D$9</f>
        <v>0</v>
      </c>
      <c r="H66" s="64">
        <f>IF(E66=0,0,EXP(更换设备!$C$17*('计算验证-时刻-改造后'!E66/(更换设备!$E$9*3.517)*100)+更换设备!$C$18*原始巡检表!M66+更换设备!$C$19*原始巡检表!P66+更换设备!$C$20))*更换设备!$D$9</f>
        <v>0</v>
      </c>
      <c r="I66" s="12"/>
      <c r="J66" s="18">
        <f>IF(原始巡检表!I66=0,0,输入条件!$D$11*(40/50)^3/0.765)</f>
        <v>0</v>
      </c>
      <c r="K66" s="18">
        <f>IF(原始巡检表!Q66=0,0,输入条件!$D$11*(40/50)^3/0.765)</f>
        <v>0</v>
      </c>
      <c r="L66" s="17"/>
      <c r="M66" s="22">
        <f>IF(原始巡检表!I66=0,0,输入条件!$D$13*(40/50)^3/0.765)</f>
        <v>0</v>
      </c>
      <c r="N66" s="22">
        <f>IF(原始巡检表!Q66=0,0,输入条件!$D$13*(40/50)^3/0.765)</f>
        <v>0</v>
      </c>
      <c r="P66" s="24">
        <f>IF(原始巡检表!I66=0,0,输入条件!$D$15*(35/50)^3/0.9)</f>
        <v>0</v>
      </c>
      <c r="Q66" s="24">
        <f>IF(原始巡检表!Q66=0,0,输入条件!$D$15*(35/50)^3/0.9)</f>
        <v>0</v>
      </c>
      <c r="V66" s="61"/>
      <c r="W66" s="61"/>
      <c r="X66" s="61"/>
      <c r="Y66" s="12"/>
      <c r="Z66" s="12"/>
      <c r="AA66" s="12"/>
      <c r="AB66" s="16"/>
      <c r="AC66" s="16"/>
      <c r="AD66" s="17"/>
    </row>
    <row r="67" ht="17.25" spans="3:30">
      <c r="C67">
        <v>4</v>
      </c>
      <c r="D67" s="62">
        <f>IF(原始巡检表!I67=0,0,输入条件!$C$22*原始巡检表!I67+输入条件!$C$23*原始巡检表!E67+输入条件!$C$24*原始巡检表!H67+输入条件!$C$25)/100*输入条件!$E$9*3.517*(1-2%*输入条件!$C$6)</f>
        <v>0</v>
      </c>
      <c r="E67" s="62">
        <f>IF(原始巡检表!Q67=0,0,输入条件!$C$22*原始巡检表!Q67+输入条件!$C$23*原始巡检表!M67+输入条件!$C$24*原始巡检表!P67+输入条件!$C$25)/100*输入条件!$E$9*3.517*(1-2%*输入条件!$C$6)</f>
        <v>0</v>
      </c>
      <c r="F67" s="61"/>
      <c r="G67" s="64">
        <f>IF(D67=0,0,EXP(更换设备!$C$17*('计算验证-时刻-改造后'!D67/(更换设备!$E$9*3.517)*100)+更换设备!$C$18*原始巡检表!E67+更换设备!$C$19*原始巡检表!H67+更换设备!$C$20))*更换设备!$D$9</f>
        <v>0</v>
      </c>
      <c r="H67" s="64">
        <f>IF(E67=0,0,EXP(更换设备!$C$17*('计算验证-时刻-改造后'!E67/(更换设备!$E$9*3.517)*100)+更换设备!$C$18*原始巡检表!M67+更换设备!$C$19*原始巡检表!P67+更换设备!$C$20))*更换设备!$D$9</f>
        <v>0</v>
      </c>
      <c r="I67" s="12"/>
      <c r="J67" s="18">
        <f>IF(原始巡检表!I67=0,0,输入条件!$D$11*(40/50)^3/0.765)</f>
        <v>0</v>
      </c>
      <c r="K67" s="18">
        <f>IF(原始巡检表!Q67=0,0,输入条件!$D$11*(40/50)^3/0.765)</f>
        <v>0</v>
      </c>
      <c r="L67" s="17"/>
      <c r="M67" s="22">
        <f>IF(原始巡检表!I67=0,0,输入条件!$D$13*(40/50)^3/0.765)</f>
        <v>0</v>
      </c>
      <c r="N67" s="22">
        <f>IF(原始巡检表!Q67=0,0,输入条件!$D$13*(40/50)^3/0.765)</f>
        <v>0</v>
      </c>
      <c r="P67" s="24">
        <f>IF(原始巡检表!I67=0,0,输入条件!$D$15*(35/50)^3/0.9)</f>
        <v>0</v>
      </c>
      <c r="Q67" s="24">
        <f>IF(原始巡检表!Q67=0,0,输入条件!$D$15*(35/50)^3/0.9)</f>
        <v>0</v>
      </c>
      <c r="V67" s="61"/>
      <c r="W67" s="61"/>
      <c r="X67" s="61"/>
      <c r="Y67" s="12"/>
      <c r="Z67" s="12"/>
      <c r="AA67" s="12"/>
      <c r="AB67" s="16"/>
      <c r="AC67" s="16"/>
      <c r="AD67" s="17"/>
    </row>
    <row r="68" ht="17.25" spans="3:30">
      <c r="C68">
        <v>5</v>
      </c>
      <c r="D68" s="62">
        <f>IF(原始巡检表!I68=0,0,输入条件!$C$22*原始巡检表!I68+输入条件!$C$23*原始巡检表!E68+输入条件!$C$24*原始巡检表!H68+输入条件!$C$25)/100*输入条件!$E$9*3.517*(1-2%*输入条件!$C$6)</f>
        <v>0</v>
      </c>
      <c r="E68" s="62">
        <f>IF(原始巡检表!Q68=0,0,输入条件!$C$22*原始巡检表!Q68+输入条件!$C$23*原始巡检表!M68+输入条件!$C$24*原始巡检表!P68+输入条件!$C$25)/100*输入条件!$E$9*3.517*(1-2%*输入条件!$C$6)</f>
        <v>0</v>
      </c>
      <c r="F68" s="61"/>
      <c r="G68" s="64">
        <f>IF(D68=0,0,EXP(更换设备!$C$17*('计算验证-时刻-改造后'!D68/(更换设备!$E$9*3.517)*100)+更换设备!$C$18*原始巡检表!E68+更换设备!$C$19*原始巡检表!H68+更换设备!$C$20))*更换设备!$D$9</f>
        <v>0</v>
      </c>
      <c r="H68" s="64">
        <f>IF(E68=0,0,EXP(更换设备!$C$17*('计算验证-时刻-改造后'!E68/(更换设备!$E$9*3.517)*100)+更换设备!$C$18*原始巡检表!M68+更换设备!$C$19*原始巡检表!P68+更换设备!$C$20))*更换设备!$D$9</f>
        <v>0</v>
      </c>
      <c r="I68" s="12"/>
      <c r="J68" s="18">
        <f>IF(原始巡检表!I68=0,0,输入条件!$D$11*(40/50)^3/0.765)</f>
        <v>0</v>
      </c>
      <c r="K68" s="18">
        <f>IF(原始巡检表!Q68=0,0,输入条件!$D$11*(40/50)^3/0.765)</f>
        <v>0</v>
      </c>
      <c r="L68" s="17"/>
      <c r="M68" s="22">
        <f>IF(原始巡检表!I68=0,0,输入条件!$D$13*(40/50)^3/0.765)</f>
        <v>0</v>
      </c>
      <c r="N68" s="22">
        <f>IF(原始巡检表!Q68=0,0,输入条件!$D$13*(40/50)^3/0.765)</f>
        <v>0</v>
      </c>
      <c r="P68" s="24">
        <f>IF(原始巡检表!I68=0,0,输入条件!$D$15*(35/50)^3/0.9)</f>
        <v>0</v>
      </c>
      <c r="Q68" s="24">
        <f>IF(原始巡检表!Q68=0,0,输入条件!$D$15*(35/50)^3/0.9)</f>
        <v>0</v>
      </c>
      <c r="V68" s="61"/>
      <c r="W68" s="61"/>
      <c r="X68" s="61"/>
      <c r="Y68" s="12"/>
      <c r="Z68" s="12"/>
      <c r="AA68" s="12"/>
      <c r="AB68" s="16"/>
      <c r="AC68" s="16"/>
      <c r="AD68" s="17"/>
    </row>
    <row r="69" ht="17.25" spans="3:30">
      <c r="C69">
        <v>6</v>
      </c>
      <c r="D69" s="62">
        <f>IF(原始巡检表!I69=0,0,输入条件!$C$22*原始巡检表!I69+输入条件!$C$23*原始巡检表!E69+输入条件!$C$24*原始巡检表!H69+输入条件!$C$25)/100*输入条件!$E$9*3.517*(1-2%*输入条件!$C$6)</f>
        <v>0</v>
      </c>
      <c r="E69" s="62">
        <f>IF(原始巡检表!Q69=0,0,输入条件!$C$22*原始巡检表!Q69+输入条件!$C$23*原始巡检表!M69+输入条件!$C$24*原始巡检表!P69+输入条件!$C$25)/100*输入条件!$E$9*3.517*(1-2%*输入条件!$C$6)</f>
        <v>0</v>
      </c>
      <c r="F69" s="61"/>
      <c r="G69" s="64">
        <f>IF(D69=0,0,EXP(更换设备!$C$17*('计算验证-时刻-改造后'!D69/(更换设备!$E$9*3.517)*100)+更换设备!$C$18*原始巡检表!E69+更换设备!$C$19*原始巡检表!H69+更换设备!$C$20))*更换设备!$D$9</f>
        <v>0</v>
      </c>
      <c r="H69" s="64">
        <f>IF(E69=0,0,EXP(更换设备!$C$17*('计算验证-时刻-改造后'!E69/(更换设备!$E$9*3.517)*100)+更换设备!$C$18*原始巡检表!M69+更换设备!$C$19*原始巡检表!P69+更换设备!$C$20))*更换设备!$D$9</f>
        <v>0</v>
      </c>
      <c r="I69" s="12"/>
      <c r="J69" s="18">
        <f>IF(原始巡检表!I69=0,0,输入条件!$D$11*(40/50)^3/0.765)</f>
        <v>0</v>
      </c>
      <c r="K69" s="18">
        <f>IF(原始巡检表!Q69=0,0,输入条件!$D$11*(40/50)^3/0.765)</f>
        <v>0</v>
      </c>
      <c r="L69" s="17"/>
      <c r="M69" s="22">
        <f>IF(原始巡检表!I69=0,0,输入条件!$D$13*(40/50)^3/0.765)</f>
        <v>0</v>
      </c>
      <c r="N69" s="22">
        <f>IF(原始巡检表!Q69=0,0,输入条件!$D$13*(40/50)^3/0.765)</f>
        <v>0</v>
      </c>
      <c r="P69" s="24">
        <f>IF(原始巡检表!I69=0,0,输入条件!$D$15*(35/50)^3/0.9)</f>
        <v>0</v>
      </c>
      <c r="Q69" s="24">
        <f>IF(原始巡检表!Q69=0,0,输入条件!$D$15*(35/50)^3/0.9)</f>
        <v>0</v>
      </c>
      <c r="V69" s="61"/>
      <c r="W69" s="61"/>
      <c r="X69" s="61"/>
      <c r="Y69" s="12"/>
      <c r="Z69" s="12"/>
      <c r="AA69" s="12"/>
      <c r="AB69" s="16"/>
      <c r="AC69" s="16"/>
      <c r="AD69" s="17"/>
    </row>
    <row r="70" ht="17.25" spans="3:30">
      <c r="C70">
        <v>7</v>
      </c>
      <c r="D70" s="62">
        <f>IF(原始巡检表!I70=0,0,输入条件!$C$22*原始巡检表!I70+输入条件!$C$23*原始巡检表!E70+输入条件!$C$24*原始巡检表!H70+输入条件!$C$25)/100*输入条件!$E$9*3.517*(1-2%*输入条件!$C$6)</f>
        <v>903.46731882957</v>
      </c>
      <c r="E70" s="62">
        <f>IF(原始巡检表!Q70=0,0,输入条件!$C$22*原始巡检表!Q70+输入条件!$C$23*原始巡检表!M70+输入条件!$C$24*原始巡检表!P70+输入条件!$C$25)/100*输入条件!$E$9*3.517*(1-2%*输入条件!$C$6)</f>
        <v>907.976661444071</v>
      </c>
      <c r="F70" s="61"/>
      <c r="G70" s="64">
        <f>IF(D70=0,0,EXP(更换设备!$C$17*('计算验证-时刻-改造后'!D70/(更换设备!$E$9*3.517)*100)+更换设备!$C$18*原始巡检表!E70+更换设备!$C$19*原始巡检表!H70+更换设备!$C$20))*更换设备!$D$9</f>
        <v>133.516282968473</v>
      </c>
      <c r="H70" s="64">
        <f>IF(E70=0,0,EXP(更换设备!$C$17*('计算验证-时刻-改造后'!E70/(更换设备!$E$9*3.517)*100)+更换设备!$C$18*原始巡检表!M70+更换设备!$C$19*原始巡检表!P70+更换设备!$C$20))*更换设备!$D$9</f>
        <v>127.825896621782</v>
      </c>
      <c r="I70" s="12"/>
      <c r="J70" s="18">
        <f>IF(原始巡检表!I70=0,0,输入条件!$D$11*(40/50)^3/0.765)</f>
        <v>36.8104575163399</v>
      </c>
      <c r="K70" s="18">
        <f>IF(原始巡检表!Q70=0,0,输入条件!$D$11*(40/50)^3/0.765)</f>
        <v>36.8104575163399</v>
      </c>
      <c r="L70" s="17"/>
      <c r="M70" s="22">
        <f>IF(原始巡检表!I70=0,0,输入条件!$D$13*(40/50)^3/0.765)</f>
        <v>50.1960784313726</v>
      </c>
      <c r="N70" s="22">
        <f>IF(原始巡检表!Q70=0,0,输入条件!$D$13*(40/50)^3/0.765)</f>
        <v>50.1960784313726</v>
      </c>
      <c r="P70" s="24">
        <f>IF(原始巡检表!I70=0,0,输入条件!$D$15*(35/50)^3/0.9)</f>
        <v>8.38444444444444</v>
      </c>
      <c r="Q70" s="24">
        <f>IF(原始巡检表!Q70=0,0,输入条件!$D$15*(35/50)^3/0.9)</f>
        <v>8.38444444444444</v>
      </c>
      <c r="V70" s="61"/>
      <c r="W70" s="61"/>
      <c r="X70" s="61"/>
      <c r="Y70" s="12"/>
      <c r="Z70" s="12"/>
      <c r="AA70" s="12"/>
      <c r="AB70" s="16"/>
      <c r="AC70" s="16"/>
      <c r="AD70" s="17"/>
    </row>
    <row r="71" ht="17.25" spans="3:30">
      <c r="C71">
        <v>8</v>
      </c>
      <c r="D71" s="62">
        <f>IF(原始巡检表!I71=0,0,输入条件!$C$22*原始巡检表!I71+输入条件!$C$23*原始巡检表!E71+输入条件!$C$24*原始巡检表!H71+输入条件!$C$25)/100*输入条件!$E$9*3.517*(1-2%*输入条件!$C$6)</f>
        <v>903.46731882957</v>
      </c>
      <c r="E71" s="62">
        <f>IF(原始巡检表!Q71=0,0,输入条件!$C$22*原始巡检表!Q71+输入条件!$C$23*原始巡检表!M71+输入条件!$C$24*原始巡检表!P71+输入条件!$C$25)/100*输入条件!$E$9*3.517*(1-2%*输入条件!$C$6)</f>
        <v>907.976661444071</v>
      </c>
      <c r="F71" s="61"/>
      <c r="G71" s="64">
        <f>IF(D71=0,0,EXP(更换设备!$C$17*('计算验证-时刻-改造后'!D71/(更换设备!$E$9*3.517)*100)+更换设备!$C$18*原始巡检表!E71+更换设备!$C$19*原始巡检表!H71+更换设备!$C$20))*更换设备!$D$9</f>
        <v>133.516282968473</v>
      </c>
      <c r="H71" s="64">
        <f>IF(E71=0,0,EXP(更换设备!$C$17*('计算验证-时刻-改造后'!E71/(更换设备!$E$9*3.517)*100)+更换设备!$C$18*原始巡检表!M71+更换设备!$C$19*原始巡检表!P71+更换设备!$C$20))*更换设备!$D$9</f>
        <v>127.825896621782</v>
      </c>
      <c r="I71" s="12"/>
      <c r="J71" s="18">
        <f>IF(原始巡检表!I71=0,0,输入条件!$D$11*(40/50)^3/0.765)</f>
        <v>36.8104575163399</v>
      </c>
      <c r="K71" s="18">
        <f>IF(原始巡检表!Q71=0,0,输入条件!$D$11*(40/50)^3/0.765)</f>
        <v>36.8104575163399</v>
      </c>
      <c r="L71" s="17"/>
      <c r="M71" s="22">
        <f>IF(原始巡检表!I71=0,0,输入条件!$D$13*(40/50)^3/0.765)</f>
        <v>50.1960784313726</v>
      </c>
      <c r="N71" s="22">
        <f>IF(原始巡检表!Q71=0,0,输入条件!$D$13*(40/50)^3/0.765)</f>
        <v>50.1960784313726</v>
      </c>
      <c r="P71" s="24">
        <f>IF(原始巡检表!I71=0,0,输入条件!$D$15*(35/50)^3/0.9)</f>
        <v>8.38444444444444</v>
      </c>
      <c r="Q71" s="24">
        <f>IF(原始巡检表!Q71=0,0,输入条件!$D$15*(35/50)^3/0.9)</f>
        <v>8.38444444444444</v>
      </c>
      <c r="V71" s="61"/>
      <c r="W71" s="61"/>
      <c r="X71" s="61"/>
      <c r="Y71" s="12"/>
      <c r="Z71" s="12"/>
      <c r="AA71" s="12"/>
      <c r="AB71" s="16"/>
      <c r="AC71" s="16"/>
      <c r="AD71" s="17"/>
    </row>
    <row r="72" ht="17.25" spans="3:30">
      <c r="C72">
        <v>9</v>
      </c>
      <c r="D72" s="62">
        <f>IF(原始巡检表!I72=0,0,输入条件!$C$22*原始巡检表!I72+输入条件!$C$23*原始巡检表!E72+输入条件!$C$24*原始巡检表!H72+输入条件!$C$25)/100*输入条件!$E$9*3.517*(1-2%*输入条件!$C$6)</f>
        <v>903.46731882957</v>
      </c>
      <c r="E72" s="62">
        <f>IF(原始巡检表!Q72=0,0,输入条件!$C$22*原始巡检表!Q72+输入条件!$C$23*原始巡检表!M72+输入条件!$C$24*原始巡检表!P72+输入条件!$C$25)/100*输入条件!$E$9*3.517*(1-2%*输入条件!$C$6)</f>
        <v>907.976661444071</v>
      </c>
      <c r="F72" s="61"/>
      <c r="G72" s="64">
        <f>IF(D72=0,0,EXP(更换设备!$C$17*('计算验证-时刻-改造后'!D72/(更换设备!$E$9*3.517)*100)+更换设备!$C$18*原始巡检表!E72+更换设备!$C$19*原始巡检表!H72+更换设备!$C$20))*更换设备!$D$9</f>
        <v>133.516282968473</v>
      </c>
      <c r="H72" s="64">
        <f>IF(E72=0,0,EXP(更换设备!$C$17*('计算验证-时刻-改造后'!E72/(更换设备!$E$9*3.517)*100)+更换设备!$C$18*原始巡检表!M72+更换设备!$C$19*原始巡检表!P72+更换设备!$C$20))*更换设备!$D$9</f>
        <v>127.825896621782</v>
      </c>
      <c r="I72" s="12"/>
      <c r="J72" s="18">
        <f>IF(原始巡检表!I72=0,0,输入条件!$D$11*(40/50)^3/0.765)</f>
        <v>36.8104575163399</v>
      </c>
      <c r="K72" s="18">
        <f>IF(原始巡检表!Q72=0,0,输入条件!$D$11*(40/50)^3/0.765)</f>
        <v>36.8104575163399</v>
      </c>
      <c r="L72" s="17"/>
      <c r="M72" s="22">
        <f>IF(原始巡检表!I72=0,0,输入条件!$D$13*(40/50)^3/0.765)</f>
        <v>50.1960784313726</v>
      </c>
      <c r="N72" s="22">
        <f>IF(原始巡检表!Q72=0,0,输入条件!$D$13*(40/50)^3/0.765)</f>
        <v>50.1960784313726</v>
      </c>
      <c r="P72" s="24">
        <f>IF(原始巡检表!I72=0,0,输入条件!$D$15*(35/50)^3/0.9)</f>
        <v>8.38444444444444</v>
      </c>
      <c r="Q72" s="24">
        <f>IF(原始巡检表!Q72=0,0,输入条件!$D$15*(35/50)^3/0.9)</f>
        <v>8.38444444444444</v>
      </c>
      <c r="V72" s="61"/>
      <c r="W72" s="61"/>
      <c r="X72" s="61"/>
      <c r="Y72" s="12"/>
      <c r="Z72" s="12"/>
      <c r="AA72" s="12"/>
      <c r="AB72" s="16"/>
      <c r="AC72" s="16"/>
      <c r="AD72" s="17"/>
    </row>
    <row r="73" ht="17.25" spans="3:30">
      <c r="C73">
        <v>10</v>
      </c>
      <c r="D73" s="62">
        <f>IF(原始巡检表!I73=0,0,输入条件!$C$22*原始巡检表!I73+输入条件!$C$23*原始巡检表!E73+输入条件!$C$24*原始巡检表!H73+输入条件!$C$25)/100*输入条件!$E$9*3.517*(1-2%*输入条件!$C$6)</f>
        <v>903.46731882957</v>
      </c>
      <c r="E73" s="62">
        <f>IF(原始巡检表!Q73=0,0,输入条件!$C$22*原始巡检表!Q73+输入条件!$C$23*原始巡检表!M73+输入条件!$C$24*原始巡检表!P73+输入条件!$C$25)/100*输入条件!$E$9*3.517*(1-2%*输入条件!$C$6)</f>
        <v>907.976661444071</v>
      </c>
      <c r="F73" s="61"/>
      <c r="G73" s="64">
        <f>IF(D73=0,0,EXP(更换设备!$C$17*('计算验证-时刻-改造后'!D73/(更换设备!$E$9*3.517)*100)+更换设备!$C$18*原始巡检表!E73+更换设备!$C$19*原始巡检表!H73+更换设备!$C$20))*更换设备!$D$9</f>
        <v>133.516282968473</v>
      </c>
      <c r="H73" s="64">
        <f>IF(E73=0,0,EXP(更换设备!$C$17*('计算验证-时刻-改造后'!E73/(更换设备!$E$9*3.517)*100)+更换设备!$C$18*原始巡检表!M73+更换设备!$C$19*原始巡检表!P73+更换设备!$C$20))*更换设备!$D$9</f>
        <v>127.825896621782</v>
      </c>
      <c r="I73" s="12"/>
      <c r="J73" s="18">
        <f>IF(原始巡检表!I73=0,0,输入条件!$D$11*(40/50)^3/0.765)</f>
        <v>36.8104575163399</v>
      </c>
      <c r="K73" s="18">
        <f>IF(原始巡检表!Q73=0,0,输入条件!$D$11*(40/50)^3/0.765)</f>
        <v>36.8104575163399</v>
      </c>
      <c r="L73" s="17"/>
      <c r="M73" s="22">
        <f>IF(原始巡检表!I73=0,0,输入条件!$D$13*(40/50)^3/0.765)</f>
        <v>50.1960784313726</v>
      </c>
      <c r="N73" s="22">
        <f>IF(原始巡检表!Q73=0,0,输入条件!$D$13*(40/50)^3/0.765)</f>
        <v>50.1960784313726</v>
      </c>
      <c r="P73" s="24">
        <f>IF(原始巡检表!I73=0,0,输入条件!$D$15*(35/50)^3/0.9)</f>
        <v>8.38444444444444</v>
      </c>
      <c r="Q73" s="24">
        <f>IF(原始巡检表!Q73=0,0,输入条件!$D$15*(35/50)^3/0.9)</f>
        <v>8.38444444444444</v>
      </c>
      <c r="V73" s="61"/>
      <c r="W73" s="61"/>
      <c r="X73" s="61"/>
      <c r="Y73" s="12"/>
      <c r="Z73" s="12"/>
      <c r="AA73" s="12"/>
      <c r="AB73" s="16"/>
      <c r="AC73" s="16"/>
      <c r="AD73" s="17"/>
    </row>
    <row r="74" ht="17.25" spans="3:30">
      <c r="C74">
        <v>11</v>
      </c>
      <c r="D74" s="62">
        <f>IF(原始巡检表!I74=0,0,输入条件!$C$22*原始巡检表!I74+输入条件!$C$23*原始巡检表!E74+输入条件!$C$24*原始巡检表!H74+输入条件!$C$25)/100*输入条件!$E$9*3.517*(1-2%*输入条件!$C$6)</f>
        <v>700.26036907754</v>
      </c>
      <c r="E74" s="62">
        <f>IF(原始巡检表!Q74=0,0,输入条件!$C$22*原始巡检表!Q74+输入条件!$C$23*原始巡检表!M74+输入条件!$C$24*原始巡检表!P74+输入条件!$C$25)/100*输入条件!$E$9*3.517*(1-2%*输入条件!$C$6)</f>
        <v>694.079160100783</v>
      </c>
      <c r="F74" s="61"/>
      <c r="G74" s="64">
        <f>IF(D74=0,0,EXP(更换设备!$C$17*('计算验证-时刻-改造后'!D74/(更换设备!$E$9*3.517)*100)+更换设备!$C$18*原始巡检表!E74+更换设备!$C$19*原始巡检表!H74+更换设备!$C$20))*更换设备!$D$9</f>
        <v>95.2067648247724</v>
      </c>
      <c r="H74" s="64">
        <f>IF(E74=0,0,EXP(更换设备!$C$17*('计算验证-时刻-改造后'!E74/(更换设备!$E$9*3.517)*100)+更换设备!$C$18*原始巡检表!M74+更换设备!$C$19*原始巡检表!P74+更换设备!$C$20))*更换设备!$D$9</f>
        <v>93.715788947733</v>
      </c>
      <c r="I74" s="12"/>
      <c r="J74" s="18">
        <f>IF(原始巡检表!I74=0,0,输入条件!$D$11*(40/50)^3/0.765)</f>
        <v>36.8104575163399</v>
      </c>
      <c r="K74" s="18">
        <f>IF(原始巡检表!Q74=0,0,输入条件!$D$11*(40/50)^3/0.765)</f>
        <v>36.8104575163399</v>
      </c>
      <c r="L74" s="17"/>
      <c r="M74" s="22">
        <f>IF(原始巡检表!I74=0,0,输入条件!$D$13*(40/50)^3/0.765)</f>
        <v>50.1960784313726</v>
      </c>
      <c r="N74" s="22">
        <f>IF(原始巡检表!Q74=0,0,输入条件!$D$13*(40/50)^3/0.765)</f>
        <v>50.1960784313726</v>
      </c>
      <c r="P74" s="24">
        <f>IF(原始巡检表!I74=0,0,输入条件!$D$15*(35/50)^3/0.9)</f>
        <v>8.38444444444444</v>
      </c>
      <c r="Q74" s="24">
        <f>IF(原始巡检表!Q74=0,0,输入条件!$D$15*(35/50)^3/0.9)</f>
        <v>8.38444444444444</v>
      </c>
      <c r="V74" s="61"/>
      <c r="W74" s="61"/>
      <c r="X74" s="61"/>
      <c r="Y74" s="12"/>
      <c r="Z74" s="12"/>
      <c r="AA74" s="12"/>
      <c r="AB74" s="16"/>
      <c r="AC74" s="16"/>
      <c r="AD74" s="17"/>
    </row>
    <row r="75" ht="17.25" spans="3:30">
      <c r="C75">
        <v>12</v>
      </c>
      <c r="D75" s="62">
        <f>IF(原始巡检表!I75=0,0,输入条件!$C$22*原始巡检表!I75+输入条件!$C$23*原始巡检表!E75+输入条件!$C$24*原始巡检表!H75+输入条件!$C$25)/100*输入条件!$E$9*3.517*(1-2%*输入条件!$C$6)</f>
        <v>700.26036907754</v>
      </c>
      <c r="E75" s="62">
        <f>IF(原始巡检表!Q75=0,0,输入条件!$C$22*原始巡检表!Q75+输入条件!$C$23*原始巡检表!M75+输入条件!$C$24*原始巡检表!P75+输入条件!$C$25)/100*输入条件!$E$9*3.517*(1-2%*输入条件!$C$6)</f>
        <v>694.079160100783</v>
      </c>
      <c r="F75" s="61"/>
      <c r="G75" s="64">
        <f>IF(D75=0,0,EXP(更换设备!$C$17*('计算验证-时刻-改造后'!D75/(更换设备!$E$9*3.517)*100)+更换设备!$C$18*原始巡检表!E75+更换设备!$C$19*原始巡检表!H75+更换设备!$C$20))*更换设备!$D$9</f>
        <v>95.2067648247724</v>
      </c>
      <c r="H75" s="64">
        <f>IF(E75=0,0,EXP(更换设备!$C$17*('计算验证-时刻-改造后'!E75/(更换设备!$E$9*3.517)*100)+更换设备!$C$18*原始巡检表!M75+更换设备!$C$19*原始巡检表!P75+更换设备!$C$20))*更换设备!$D$9</f>
        <v>93.715788947733</v>
      </c>
      <c r="I75" s="12"/>
      <c r="J75" s="18">
        <f>IF(原始巡检表!I75=0,0,输入条件!$D$11*(40/50)^3/0.765)</f>
        <v>36.8104575163399</v>
      </c>
      <c r="K75" s="18">
        <f>IF(原始巡检表!Q75=0,0,输入条件!$D$11*(40/50)^3/0.765)</f>
        <v>36.8104575163399</v>
      </c>
      <c r="L75" s="17"/>
      <c r="M75" s="22">
        <f>IF(原始巡检表!I75=0,0,输入条件!$D$13*(40/50)^3/0.765)</f>
        <v>50.1960784313726</v>
      </c>
      <c r="N75" s="22">
        <f>IF(原始巡检表!Q75=0,0,输入条件!$D$13*(40/50)^3/0.765)</f>
        <v>50.1960784313726</v>
      </c>
      <c r="P75" s="24">
        <f>IF(原始巡检表!I75=0,0,输入条件!$D$15*(35/50)^3/0.9)</f>
        <v>8.38444444444444</v>
      </c>
      <c r="Q75" s="24">
        <f>IF(原始巡检表!Q75=0,0,输入条件!$D$15*(35/50)^3/0.9)</f>
        <v>8.38444444444444</v>
      </c>
      <c r="V75" s="61"/>
      <c r="W75" s="61"/>
      <c r="X75" s="61"/>
      <c r="Y75" s="12"/>
      <c r="Z75" s="12"/>
      <c r="AA75" s="12"/>
      <c r="AB75" s="16"/>
      <c r="AC75" s="16"/>
      <c r="AD75" s="17"/>
    </row>
    <row r="76" ht="17.25" spans="3:30">
      <c r="C76">
        <v>13</v>
      </c>
      <c r="D76" s="62">
        <f>IF(原始巡检表!I76=0,0,输入条件!$C$22*原始巡检表!I76+输入条件!$C$23*原始巡检表!E76+输入条件!$C$24*原始巡检表!H76+输入条件!$C$25)/100*输入条件!$E$9*3.517*(1-2%*输入条件!$C$6)</f>
        <v>700.26036907754</v>
      </c>
      <c r="E76" s="62">
        <f>IF(原始巡检表!Q76=0,0,输入条件!$C$22*原始巡检表!Q76+输入条件!$C$23*原始巡检表!M76+输入条件!$C$24*原始巡检表!P76+输入条件!$C$25)/100*输入条件!$E$9*3.517*(1-2%*输入条件!$C$6)</f>
        <v>694.079160100783</v>
      </c>
      <c r="F76" s="61"/>
      <c r="G76" s="64">
        <f>IF(D76=0,0,EXP(更换设备!$C$17*('计算验证-时刻-改造后'!D76/(更换设备!$E$9*3.517)*100)+更换设备!$C$18*原始巡检表!E76+更换设备!$C$19*原始巡检表!H76+更换设备!$C$20))*更换设备!$D$9</f>
        <v>95.2067648247724</v>
      </c>
      <c r="H76" s="64">
        <f>IF(E76=0,0,EXP(更换设备!$C$17*('计算验证-时刻-改造后'!E76/(更换设备!$E$9*3.517)*100)+更换设备!$C$18*原始巡检表!M76+更换设备!$C$19*原始巡检表!P76+更换设备!$C$20))*更换设备!$D$9</f>
        <v>93.715788947733</v>
      </c>
      <c r="I76" s="12"/>
      <c r="J76" s="18">
        <f>IF(原始巡检表!I76=0,0,输入条件!$D$11*(40/50)^3/0.765)</f>
        <v>36.8104575163399</v>
      </c>
      <c r="K76" s="18">
        <f>IF(原始巡检表!Q76=0,0,输入条件!$D$11*(40/50)^3/0.765)</f>
        <v>36.8104575163399</v>
      </c>
      <c r="L76" s="17"/>
      <c r="M76" s="22">
        <f>IF(原始巡检表!I76=0,0,输入条件!$D$13*(40/50)^3/0.765)</f>
        <v>50.1960784313726</v>
      </c>
      <c r="N76" s="22">
        <f>IF(原始巡检表!Q76=0,0,输入条件!$D$13*(40/50)^3/0.765)</f>
        <v>50.1960784313726</v>
      </c>
      <c r="P76" s="24">
        <f>IF(原始巡检表!I76=0,0,输入条件!$D$15*(35/50)^3/0.9)</f>
        <v>8.38444444444444</v>
      </c>
      <c r="Q76" s="24">
        <f>IF(原始巡检表!Q76=0,0,输入条件!$D$15*(35/50)^3/0.9)</f>
        <v>8.38444444444444</v>
      </c>
      <c r="V76" s="61"/>
      <c r="W76" s="61"/>
      <c r="X76" s="61"/>
      <c r="Y76" s="12"/>
      <c r="Z76" s="12"/>
      <c r="AA76" s="12"/>
      <c r="AB76" s="16"/>
      <c r="AC76" s="16"/>
      <c r="AD76" s="17"/>
    </row>
    <row r="77" ht="17.25" spans="3:30">
      <c r="C77">
        <v>14</v>
      </c>
      <c r="D77" s="62">
        <f>IF(原始巡检表!I77=0,0,输入条件!$C$22*原始巡检表!I77+输入条件!$C$23*原始巡检表!E77+输入条件!$C$24*原始巡检表!H77+输入条件!$C$25)/100*输入条件!$E$9*3.517*(1-2%*输入条件!$C$6)</f>
        <v>700.26036907754</v>
      </c>
      <c r="E77" s="62">
        <f>IF(原始巡检表!Q77=0,0,输入条件!$C$22*原始巡检表!Q77+输入条件!$C$23*原始巡检表!M77+输入条件!$C$24*原始巡检表!P77+输入条件!$C$25)/100*输入条件!$E$9*3.517*(1-2%*输入条件!$C$6)</f>
        <v>694.079160100783</v>
      </c>
      <c r="F77" s="61"/>
      <c r="G77" s="64">
        <f>IF(D77=0,0,EXP(更换设备!$C$17*('计算验证-时刻-改造后'!D77/(更换设备!$E$9*3.517)*100)+更换设备!$C$18*原始巡检表!E77+更换设备!$C$19*原始巡检表!H77+更换设备!$C$20))*更换设备!$D$9</f>
        <v>95.2067648247724</v>
      </c>
      <c r="H77" s="64">
        <f>IF(E77=0,0,EXP(更换设备!$C$17*('计算验证-时刻-改造后'!E77/(更换设备!$E$9*3.517)*100)+更换设备!$C$18*原始巡检表!M77+更换设备!$C$19*原始巡检表!P77+更换设备!$C$20))*更换设备!$D$9</f>
        <v>93.715788947733</v>
      </c>
      <c r="I77" s="12"/>
      <c r="J77" s="18">
        <f>IF(原始巡检表!I77=0,0,输入条件!$D$11*(40/50)^3/0.765)</f>
        <v>36.8104575163399</v>
      </c>
      <c r="K77" s="18">
        <f>IF(原始巡检表!Q77=0,0,输入条件!$D$11*(40/50)^3/0.765)</f>
        <v>36.8104575163399</v>
      </c>
      <c r="L77" s="17"/>
      <c r="M77" s="22">
        <f>IF(原始巡检表!I77=0,0,输入条件!$D$13*(40/50)^3/0.765)</f>
        <v>50.1960784313726</v>
      </c>
      <c r="N77" s="22">
        <f>IF(原始巡检表!Q77=0,0,输入条件!$D$13*(40/50)^3/0.765)</f>
        <v>50.1960784313726</v>
      </c>
      <c r="P77" s="24">
        <f>IF(原始巡检表!I77=0,0,输入条件!$D$15*(35/50)^3/0.9)</f>
        <v>8.38444444444444</v>
      </c>
      <c r="Q77" s="24">
        <f>IF(原始巡检表!Q77=0,0,输入条件!$D$15*(35/50)^3/0.9)</f>
        <v>8.38444444444444</v>
      </c>
      <c r="V77" s="61"/>
      <c r="W77" s="61"/>
      <c r="X77" s="61"/>
      <c r="Y77" s="12"/>
      <c r="Z77" s="12"/>
      <c r="AA77" s="12"/>
      <c r="AB77" s="16"/>
      <c r="AC77" s="16"/>
      <c r="AD77" s="17"/>
    </row>
    <row r="78" ht="17.25" spans="3:30">
      <c r="C78">
        <v>15</v>
      </c>
      <c r="D78" s="62">
        <f>IF(原始巡检表!I78=0,0,输入条件!$C$22*原始巡检表!I78+输入条件!$C$23*原始巡检表!E78+输入条件!$C$24*原始巡检表!H78+输入条件!$C$25)/100*输入条件!$E$9*3.517*(1-2%*输入条件!$C$6)</f>
        <v>700.26036907754</v>
      </c>
      <c r="E78" s="62">
        <f>IF(原始巡检表!Q78=0,0,输入条件!$C$22*原始巡检表!Q78+输入条件!$C$23*原始巡检表!M78+输入条件!$C$24*原始巡检表!P78+输入条件!$C$25)/100*输入条件!$E$9*3.517*(1-2%*输入条件!$C$6)</f>
        <v>694.079160100783</v>
      </c>
      <c r="F78" s="61"/>
      <c r="G78" s="64">
        <f>IF(D78=0,0,EXP(更换设备!$C$17*('计算验证-时刻-改造后'!D78/(更换设备!$E$9*3.517)*100)+更换设备!$C$18*原始巡检表!E78+更换设备!$C$19*原始巡检表!H78+更换设备!$C$20))*更换设备!$D$9</f>
        <v>95.2067648247724</v>
      </c>
      <c r="H78" s="64">
        <f>IF(E78=0,0,EXP(更换设备!$C$17*('计算验证-时刻-改造后'!E78/(更换设备!$E$9*3.517)*100)+更换设备!$C$18*原始巡检表!M78+更换设备!$C$19*原始巡检表!P78+更换设备!$C$20))*更换设备!$D$9</f>
        <v>93.715788947733</v>
      </c>
      <c r="I78" s="12"/>
      <c r="J78" s="18">
        <f>IF(原始巡检表!I78=0,0,输入条件!$D$11*(40/50)^3/0.765)</f>
        <v>36.8104575163399</v>
      </c>
      <c r="K78" s="18">
        <f>IF(原始巡检表!Q78=0,0,输入条件!$D$11*(40/50)^3/0.765)</f>
        <v>36.8104575163399</v>
      </c>
      <c r="L78" s="17"/>
      <c r="M78" s="22">
        <f>IF(原始巡检表!I78=0,0,输入条件!$D$13*(40/50)^3/0.765)</f>
        <v>50.1960784313726</v>
      </c>
      <c r="N78" s="22">
        <f>IF(原始巡检表!Q78=0,0,输入条件!$D$13*(40/50)^3/0.765)</f>
        <v>50.1960784313726</v>
      </c>
      <c r="P78" s="24">
        <f>IF(原始巡检表!I78=0,0,输入条件!$D$15*(35/50)^3/0.9)</f>
        <v>8.38444444444444</v>
      </c>
      <c r="Q78" s="24">
        <f>IF(原始巡检表!Q78=0,0,输入条件!$D$15*(35/50)^3/0.9)</f>
        <v>8.38444444444444</v>
      </c>
      <c r="V78" s="61"/>
      <c r="W78" s="61"/>
      <c r="X78" s="61"/>
      <c r="Y78" s="12"/>
      <c r="Z78" s="12"/>
      <c r="AA78" s="12"/>
      <c r="AB78" s="16"/>
      <c r="AC78" s="16"/>
      <c r="AD78" s="17"/>
    </row>
    <row r="79" ht="17.25" spans="3:30">
      <c r="C79">
        <v>16</v>
      </c>
      <c r="D79" s="62">
        <f>IF(原始巡检表!I79=0,0,输入条件!$C$22*原始巡检表!I79+输入条件!$C$23*原始巡检表!E79+输入条件!$C$24*原始巡检表!H79+输入条件!$C$25)/100*输入条件!$E$9*3.517*(1-2%*输入条件!$C$6)</f>
        <v>700.26036907754</v>
      </c>
      <c r="E79" s="62">
        <f>IF(原始巡检表!Q79=0,0,输入条件!$C$22*原始巡检表!Q79+输入条件!$C$23*原始巡检表!M79+输入条件!$C$24*原始巡检表!P79+输入条件!$C$25)/100*输入条件!$E$9*3.517*(1-2%*输入条件!$C$6)</f>
        <v>694.079160100783</v>
      </c>
      <c r="F79" s="61"/>
      <c r="G79" s="64">
        <f>IF(D79=0,0,EXP(更换设备!$C$17*('计算验证-时刻-改造后'!D79/(更换设备!$E$9*3.517)*100)+更换设备!$C$18*原始巡检表!E79+更换设备!$C$19*原始巡检表!H79+更换设备!$C$20))*更换设备!$D$9</f>
        <v>95.2067648247724</v>
      </c>
      <c r="H79" s="64">
        <f>IF(E79=0,0,EXP(更换设备!$C$17*('计算验证-时刻-改造后'!E79/(更换设备!$E$9*3.517)*100)+更换设备!$C$18*原始巡检表!M79+更换设备!$C$19*原始巡检表!P79+更换设备!$C$20))*更换设备!$D$9</f>
        <v>93.715788947733</v>
      </c>
      <c r="I79" s="12"/>
      <c r="J79" s="18">
        <f>IF(原始巡检表!I79=0,0,输入条件!$D$11*(40/50)^3/0.765)</f>
        <v>36.8104575163399</v>
      </c>
      <c r="K79" s="18">
        <f>IF(原始巡检表!Q79=0,0,输入条件!$D$11*(40/50)^3/0.765)</f>
        <v>36.8104575163399</v>
      </c>
      <c r="L79" s="17"/>
      <c r="M79" s="22">
        <f>IF(原始巡检表!I79=0,0,输入条件!$D$13*(40/50)^3/0.765)</f>
        <v>50.1960784313726</v>
      </c>
      <c r="N79" s="22">
        <f>IF(原始巡检表!Q79=0,0,输入条件!$D$13*(40/50)^3/0.765)</f>
        <v>50.1960784313726</v>
      </c>
      <c r="P79" s="24">
        <f>IF(原始巡检表!I79=0,0,输入条件!$D$15*(35/50)^3/0.9)</f>
        <v>8.38444444444444</v>
      </c>
      <c r="Q79" s="24">
        <f>IF(原始巡检表!Q79=0,0,输入条件!$D$15*(35/50)^3/0.9)</f>
        <v>8.38444444444444</v>
      </c>
      <c r="V79" s="61"/>
      <c r="W79" s="61"/>
      <c r="X79" s="61"/>
      <c r="Y79" s="12"/>
      <c r="Z79" s="12"/>
      <c r="AA79" s="12"/>
      <c r="AB79" s="16"/>
      <c r="AC79" s="16"/>
      <c r="AD79" s="17"/>
    </row>
    <row r="80" ht="17.25" spans="3:30">
      <c r="C80">
        <v>17</v>
      </c>
      <c r="D80" s="62">
        <f>IF(原始巡检表!I80=0,0,输入条件!$C$22*原始巡检表!I80+输入条件!$C$23*原始巡检表!E80+输入条件!$C$24*原始巡检表!H80+输入条件!$C$25)/100*输入条件!$E$9*3.517*(1-2%*输入条件!$C$6)</f>
        <v>652.105198956619</v>
      </c>
      <c r="E80" s="62">
        <f>IF(原始巡检表!Q80=0,0,输入条件!$C$22*原始巡检表!Q80+输入条件!$C$23*原始巡检表!M80+输入条件!$C$24*原始巡检表!P80+输入条件!$C$25)/100*输入条件!$E$9*3.517*(1-2%*输入条件!$C$6)</f>
        <v>654.969085132858</v>
      </c>
      <c r="F80" s="61"/>
      <c r="G80" s="64">
        <f>IF(D80=0,0,EXP(更换设备!$C$17*('计算验证-时刻-改造后'!D80/(更换设备!$E$9*3.517)*100)+更换设备!$C$18*原始巡检表!E80+更换设备!$C$19*原始巡检表!H80+更换设备!$C$20))*更换设备!$D$9</f>
        <v>87.6225335481559</v>
      </c>
      <c r="H80" s="64">
        <f>IF(E80=0,0,EXP(更换设备!$C$17*('计算验证-时刻-改造后'!E80/(更换设备!$E$9*3.517)*100)+更换设备!$C$18*原始巡检表!M80+更换设备!$C$19*原始巡检表!P80+更换设备!$C$20))*更换设备!$D$9</f>
        <v>86.6412569013428</v>
      </c>
      <c r="I80" s="12"/>
      <c r="J80" s="18">
        <f>IF(原始巡检表!I80=0,0,输入条件!$D$11*(40/50)^3/0.765)</f>
        <v>36.8104575163399</v>
      </c>
      <c r="K80" s="18">
        <f>IF(原始巡检表!Q80=0,0,输入条件!$D$11*(40/50)^3/0.765)</f>
        <v>36.8104575163399</v>
      </c>
      <c r="L80" s="17"/>
      <c r="M80" s="22">
        <f>IF(原始巡检表!I80=0,0,输入条件!$D$13*(40/50)^3/0.765)</f>
        <v>50.1960784313726</v>
      </c>
      <c r="N80" s="22">
        <f>IF(原始巡检表!Q80=0,0,输入条件!$D$13*(40/50)^3/0.765)</f>
        <v>50.1960784313726</v>
      </c>
      <c r="P80" s="24">
        <f>IF(原始巡检表!I80=0,0,输入条件!$D$15*(35/50)^3/0.9)</f>
        <v>8.38444444444444</v>
      </c>
      <c r="Q80" s="24">
        <f>IF(原始巡检表!Q80=0,0,输入条件!$D$15*(35/50)^3/0.9)</f>
        <v>8.38444444444444</v>
      </c>
      <c r="V80" s="61"/>
      <c r="W80" s="61"/>
      <c r="X80" s="61"/>
      <c r="Y80" s="12"/>
      <c r="Z80" s="12"/>
      <c r="AA80" s="12"/>
      <c r="AB80" s="16"/>
      <c r="AC80" s="16"/>
      <c r="AD80" s="17"/>
    </row>
    <row r="81" ht="17.25" spans="3:30">
      <c r="C81">
        <v>18</v>
      </c>
      <c r="D81" s="62">
        <f>IF(原始巡检表!I81=0,0,输入条件!$C$22*原始巡检表!I81+输入条件!$C$23*原始巡检表!E81+输入条件!$C$24*原始巡检表!H81+输入条件!$C$25)/100*输入条件!$E$9*3.517*(1-2%*输入条件!$C$6)</f>
        <v>652.105198956619</v>
      </c>
      <c r="E81" s="62">
        <f>IF(原始巡检表!Q81=0,0,输入条件!$C$22*原始巡检表!Q81+输入条件!$C$23*原始巡检表!M81+输入条件!$C$24*原始巡检表!P81+输入条件!$C$25)/100*输入条件!$E$9*3.517*(1-2%*输入条件!$C$6)</f>
        <v>654.969085132858</v>
      </c>
      <c r="F81" s="61"/>
      <c r="G81" s="64">
        <f>IF(D81=0,0,EXP(更换设备!$C$17*('计算验证-时刻-改造后'!D81/(更换设备!$E$9*3.517)*100)+更换设备!$C$18*原始巡检表!E81+更换设备!$C$19*原始巡检表!H81+更换设备!$C$20))*更换设备!$D$9</f>
        <v>87.6225335481559</v>
      </c>
      <c r="H81" s="64">
        <f>IF(E81=0,0,EXP(更换设备!$C$17*('计算验证-时刻-改造后'!E81/(更换设备!$E$9*3.517)*100)+更换设备!$C$18*原始巡检表!M81+更换设备!$C$19*原始巡检表!P81+更换设备!$C$20))*更换设备!$D$9</f>
        <v>86.6412569013428</v>
      </c>
      <c r="I81" s="12"/>
      <c r="J81" s="18">
        <f>IF(原始巡检表!I81=0,0,输入条件!$D$11*(40/50)^3/0.765)</f>
        <v>36.8104575163399</v>
      </c>
      <c r="K81" s="18">
        <f>IF(原始巡检表!Q81=0,0,输入条件!$D$11*(40/50)^3/0.765)</f>
        <v>36.8104575163399</v>
      </c>
      <c r="L81" s="17"/>
      <c r="M81" s="22">
        <f>IF(原始巡检表!I81=0,0,输入条件!$D$13*(40/50)^3/0.765)</f>
        <v>50.1960784313726</v>
      </c>
      <c r="N81" s="22">
        <f>IF(原始巡检表!Q81=0,0,输入条件!$D$13*(40/50)^3/0.765)</f>
        <v>50.1960784313726</v>
      </c>
      <c r="P81" s="24">
        <f>IF(原始巡检表!I81=0,0,输入条件!$D$15*(35/50)^3/0.9)</f>
        <v>8.38444444444444</v>
      </c>
      <c r="Q81" s="24">
        <f>IF(原始巡检表!Q81=0,0,输入条件!$D$15*(35/50)^3/0.9)</f>
        <v>8.38444444444444</v>
      </c>
      <c r="V81" s="61"/>
      <c r="W81" s="61"/>
      <c r="X81" s="61"/>
      <c r="Y81" s="12"/>
      <c r="Z81" s="12"/>
      <c r="AA81" s="12"/>
      <c r="AB81" s="16"/>
      <c r="AC81" s="16"/>
      <c r="AD81" s="17"/>
    </row>
    <row r="82" ht="17.25" spans="3:30">
      <c r="C82">
        <v>19</v>
      </c>
      <c r="D82" s="62">
        <f>IF(原始巡检表!I82=0,0,输入条件!$C$22*原始巡检表!I82+输入条件!$C$23*原始巡检表!E82+输入条件!$C$24*原始巡检表!H82+输入条件!$C$25)/100*输入条件!$E$9*3.517*(1-2%*输入条件!$C$6)</f>
        <v>652.105198956619</v>
      </c>
      <c r="E82" s="62">
        <f>IF(原始巡检表!Q82=0,0,输入条件!$C$22*原始巡检表!Q82+输入条件!$C$23*原始巡检表!M82+输入条件!$C$24*原始巡检表!P82+输入条件!$C$25)/100*输入条件!$E$9*3.517*(1-2%*输入条件!$C$6)</f>
        <v>654.969085132858</v>
      </c>
      <c r="F82" s="61"/>
      <c r="G82" s="64">
        <f>IF(D82=0,0,EXP(更换设备!$C$17*('计算验证-时刻-改造后'!D82/(更换设备!$E$9*3.517)*100)+更换设备!$C$18*原始巡检表!E82+更换设备!$C$19*原始巡检表!H82+更换设备!$C$20))*更换设备!$D$9</f>
        <v>87.6225335481559</v>
      </c>
      <c r="H82" s="64">
        <f>IF(E82=0,0,EXP(更换设备!$C$17*('计算验证-时刻-改造后'!E82/(更换设备!$E$9*3.517)*100)+更换设备!$C$18*原始巡检表!M82+更换设备!$C$19*原始巡检表!P82+更换设备!$C$20))*更换设备!$D$9</f>
        <v>86.6412569013428</v>
      </c>
      <c r="I82" s="12"/>
      <c r="J82" s="18">
        <f>IF(原始巡检表!I82=0,0,输入条件!$D$11*(40/50)^3/0.765)</f>
        <v>36.8104575163399</v>
      </c>
      <c r="K82" s="18">
        <f>IF(原始巡检表!Q82=0,0,输入条件!$D$11*(40/50)^3/0.765)</f>
        <v>36.8104575163399</v>
      </c>
      <c r="L82" s="17"/>
      <c r="M82" s="22">
        <f>IF(原始巡检表!I82=0,0,输入条件!$D$13*(40/50)^3/0.765)</f>
        <v>50.1960784313726</v>
      </c>
      <c r="N82" s="22">
        <f>IF(原始巡检表!Q82=0,0,输入条件!$D$13*(40/50)^3/0.765)</f>
        <v>50.1960784313726</v>
      </c>
      <c r="P82" s="24">
        <f>IF(原始巡检表!I82=0,0,输入条件!$D$15*(35/50)^3/0.9)</f>
        <v>8.38444444444444</v>
      </c>
      <c r="Q82" s="24">
        <f>IF(原始巡检表!Q82=0,0,输入条件!$D$15*(35/50)^3/0.9)</f>
        <v>8.38444444444444</v>
      </c>
      <c r="V82" s="61"/>
      <c r="W82" s="61"/>
      <c r="X82" s="61"/>
      <c r="Y82" s="12"/>
      <c r="Z82" s="12"/>
      <c r="AA82" s="12"/>
      <c r="AB82" s="16"/>
      <c r="AC82" s="16"/>
      <c r="AD82" s="17"/>
    </row>
    <row r="83" ht="17.25" spans="3:30">
      <c r="C83">
        <v>20</v>
      </c>
      <c r="D83" s="62">
        <f>IF(原始巡检表!I83=0,0,输入条件!$C$22*原始巡检表!I83+输入条件!$C$23*原始巡检表!E83+输入条件!$C$24*原始巡检表!H83+输入条件!$C$25)/100*输入条件!$E$9*3.517*(1-2%*输入条件!$C$6)</f>
        <v>652.105198956619</v>
      </c>
      <c r="E83" s="62">
        <f>IF(原始巡检表!Q83=0,0,输入条件!$C$22*原始巡检表!Q83+输入条件!$C$23*原始巡检表!M83+输入条件!$C$24*原始巡检表!P83+输入条件!$C$25)/100*输入条件!$E$9*3.517*(1-2%*输入条件!$C$6)</f>
        <v>654.969085132858</v>
      </c>
      <c r="F83" s="61"/>
      <c r="G83" s="64">
        <f>IF(D83=0,0,EXP(更换设备!$C$17*('计算验证-时刻-改造后'!D83/(更换设备!$E$9*3.517)*100)+更换设备!$C$18*原始巡检表!E83+更换设备!$C$19*原始巡检表!H83+更换设备!$C$20))*更换设备!$D$9</f>
        <v>87.6225335481559</v>
      </c>
      <c r="H83" s="64">
        <f>IF(E83=0,0,EXP(更换设备!$C$17*('计算验证-时刻-改造后'!E83/(更换设备!$E$9*3.517)*100)+更换设备!$C$18*原始巡检表!M83+更换设备!$C$19*原始巡检表!P83+更换设备!$C$20))*更换设备!$D$9</f>
        <v>86.6412569013428</v>
      </c>
      <c r="I83" s="12"/>
      <c r="J83" s="18">
        <f>IF(原始巡检表!I83=0,0,输入条件!$D$11*(40/50)^3/0.765)</f>
        <v>36.8104575163399</v>
      </c>
      <c r="K83" s="18">
        <f>IF(原始巡检表!Q83=0,0,输入条件!$D$11*(40/50)^3/0.765)</f>
        <v>36.8104575163399</v>
      </c>
      <c r="L83" s="17"/>
      <c r="M83" s="22">
        <f>IF(原始巡检表!I83=0,0,输入条件!$D$13*(40/50)^3/0.765)</f>
        <v>50.1960784313726</v>
      </c>
      <c r="N83" s="22">
        <f>IF(原始巡检表!Q83=0,0,输入条件!$D$13*(40/50)^3/0.765)</f>
        <v>50.1960784313726</v>
      </c>
      <c r="P83" s="24">
        <f>IF(原始巡检表!I83=0,0,输入条件!$D$15*(35/50)^3/0.9)</f>
        <v>8.38444444444444</v>
      </c>
      <c r="Q83" s="24">
        <f>IF(原始巡检表!Q83=0,0,输入条件!$D$15*(35/50)^3/0.9)</f>
        <v>8.38444444444444</v>
      </c>
      <c r="V83" s="61"/>
      <c r="W83" s="61"/>
      <c r="X83" s="61"/>
      <c r="Y83" s="12"/>
      <c r="Z83" s="12"/>
      <c r="AA83" s="12"/>
      <c r="AB83" s="16"/>
      <c r="AC83" s="16"/>
      <c r="AD83" s="17"/>
    </row>
    <row r="84" ht="17.25" spans="3:30">
      <c r="C84">
        <v>21</v>
      </c>
      <c r="D84" s="62">
        <f>IF(原始巡检表!I84=0,0,输入条件!$C$22*原始巡检表!I84+输入条件!$C$23*原始巡检表!E84+输入条件!$C$24*原始巡检表!H84+输入条件!$C$25)/100*输入条件!$E$9*3.517*(1-2%*输入条件!$C$6)</f>
        <v>652.105198956619</v>
      </c>
      <c r="E84" s="62">
        <f>IF(原始巡检表!Q84=0,0,输入条件!$C$22*原始巡检表!Q84+输入条件!$C$23*原始巡检表!M84+输入条件!$C$24*原始巡检表!P84+输入条件!$C$25)/100*输入条件!$E$9*3.517*(1-2%*输入条件!$C$6)</f>
        <v>654.969085132858</v>
      </c>
      <c r="F84" s="61"/>
      <c r="G84" s="64">
        <f>IF(D84=0,0,EXP(更换设备!$C$17*('计算验证-时刻-改造后'!D84/(更换设备!$E$9*3.517)*100)+更换设备!$C$18*原始巡检表!E84+更换设备!$C$19*原始巡检表!H84+更换设备!$C$20))*更换设备!$D$9</f>
        <v>87.6225335481559</v>
      </c>
      <c r="H84" s="64">
        <f>IF(E84=0,0,EXP(更换设备!$C$17*('计算验证-时刻-改造后'!E84/(更换设备!$E$9*3.517)*100)+更换设备!$C$18*原始巡检表!M84+更换设备!$C$19*原始巡检表!P84+更换设备!$C$20))*更换设备!$D$9</f>
        <v>86.6412569013428</v>
      </c>
      <c r="I84" s="12"/>
      <c r="J84" s="18">
        <f>IF(原始巡检表!I84=0,0,输入条件!$D$11*(40/50)^3/0.765)</f>
        <v>36.8104575163399</v>
      </c>
      <c r="K84" s="18">
        <f>IF(原始巡检表!Q84=0,0,输入条件!$D$11*(40/50)^3/0.765)</f>
        <v>36.8104575163399</v>
      </c>
      <c r="L84" s="17"/>
      <c r="M84" s="22">
        <f>IF(原始巡检表!I84=0,0,输入条件!$D$13*(40/50)^3/0.765)</f>
        <v>50.1960784313726</v>
      </c>
      <c r="N84" s="22">
        <f>IF(原始巡检表!Q84=0,0,输入条件!$D$13*(40/50)^3/0.765)</f>
        <v>50.1960784313726</v>
      </c>
      <c r="P84" s="24">
        <f>IF(原始巡检表!I84=0,0,输入条件!$D$15*(35/50)^3/0.9)</f>
        <v>8.38444444444444</v>
      </c>
      <c r="Q84" s="24">
        <f>IF(原始巡检表!Q84=0,0,输入条件!$D$15*(35/50)^3/0.9)</f>
        <v>8.38444444444444</v>
      </c>
      <c r="V84" s="61"/>
      <c r="W84" s="61"/>
      <c r="X84" s="61"/>
      <c r="Y84" s="12"/>
      <c r="Z84" s="12"/>
      <c r="AA84" s="12"/>
      <c r="AB84" s="16"/>
      <c r="AC84" s="16"/>
      <c r="AD84" s="17"/>
    </row>
    <row r="85" ht="17.25" spans="3:30">
      <c r="C85">
        <v>22</v>
      </c>
      <c r="D85" s="62">
        <f>IF(原始巡检表!I85=0,0,输入条件!$C$22*原始巡检表!I85+输入条件!$C$23*原始巡检表!E85+输入条件!$C$24*原始巡检表!H85+输入条件!$C$25)/100*输入条件!$E$9*3.517*(1-2%*输入条件!$C$6)</f>
        <v>652.105198956619</v>
      </c>
      <c r="E85" s="62">
        <f>IF(原始巡检表!Q85=0,0,输入条件!$C$22*原始巡检表!Q85+输入条件!$C$23*原始巡检表!M85+输入条件!$C$24*原始巡检表!P85+输入条件!$C$25)/100*输入条件!$E$9*3.517*(1-2%*输入条件!$C$6)</f>
        <v>654.969085132858</v>
      </c>
      <c r="F85" s="61"/>
      <c r="G85" s="64">
        <f>IF(D85=0,0,EXP(更换设备!$C$17*('计算验证-时刻-改造后'!D85/(更换设备!$E$9*3.517)*100)+更换设备!$C$18*原始巡检表!E85+更换设备!$C$19*原始巡检表!H85+更换设备!$C$20))*更换设备!$D$9</f>
        <v>87.6225335481559</v>
      </c>
      <c r="H85" s="64">
        <f>IF(E85=0,0,EXP(更换设备!$C$17*('计算验证-时刻-改造后'!E85/(更换设备!$E$9*3.517)*100)+更换设备!$C$18*原始巡检表!M85+更换设备!$C$19*原始巡检表!P85+更换设备!$C$20))*更换设备!$D$9</f>
        <v>86.6412569013428</v>
      </c>
      <c r="I85" s="12"/>
      <c r="J85" s="18">
        <f>IF(原始巡检表!I85=0,0,输入条件!$D$11*(40/50)^3/0.765)</f>
        <v>36.8104575163399</v>
      </c>
      <c r="K85" s="18">
        <f>IF(原始巡检表!Q85=0,0,输入条件!$D$11*(40/50)^3/0.765)</f>
        <v>36.8104575163399</v>
      </c>
      <c r="L85" s="17"/>
      <c r="M85" s="22">
        <f>IF(原始巡检表!I85=0,0,输入条件!$D$13*(40/50)^3/0.765)</f>
        <v>50.1960784313726</v>
      </c>
      <c r="N85" s="22">
        <f>IF(原始巡检表!Q85=0,0,输入条件!$D$13*(40/50)^3/0.765)</f>
        <v>50.1960784313726</v>
      </c>
      <c r="P85" s="24">
        <f>IF(原始巡检表!I85=0,0,输入条件!$D$15*(35/50)^3/0.9)</f>
        <v>8.38444444444444</v>
      </c>
      <c r="Q85" s="24">
        <f>IF(原始巡检表!Q85=0,0,输入条件!$D$15*(35/50)^3/0.9)</f>
        <v>8.38444444444444</v>
      </c>
      <c r="V85" s="61"/>
      <c r="W85" s="61"/>
      <c r="X85" s="61"/>
      <c r="Y85" s="12"/>
      <c r="Z85" s="12"/>
      <c r="AA85" s="12"/>
      <c r="AB85" s="16"/>
      <c r="AC85" s="16"/>
      <c r="AD85" s="17"/>
    </row>
    <row r="86" ht="17.25" spans="3:30">
      <c r="C86">
        <v>23</v>
      </c>
      <c r="D86" s="62">
        <f>IF(原始巡检表!I86=0,0,输入条件!$C$22*原始巡检表!I86+输入条件!$C$23*原始巡检表!E86+输入条件!$C$24*原始巡检表!H86+输入条件!$C$25)/100*输入条件!$E$9*3.517*(1-2%*输入条件!$C$6)</f>
        <v>652.105198956619</v>
      </c>
      <c r="E86" s="62">
        <f>IF(原始巡检表!Q86=0,0,输入条件!$C$22*原始巡检表!Q86+输入条件!$C$23*原始巡检表!M86+输入条件!$C$24*原始巡检表!P86+输入条件!$C$25)/100*输入条件!$E$9*3.517*(1-2%*输入条件!$C$6)</f>
        <v>654.969085132858</v>
      </c>
      <c r="F86" s="61"/>
      <c r="G86" s="64">
        <f>IF(D86=0,0,EXP(更换设备!$C$17*('计算验证-时刻-改造后'!D86/(更换设备!$E$9*3.517)*100)+更换设备!$C$18*原始巡检表!E86+更换设备!$C$19*原始巡检表!H86+更换设备!$C$20))*更换设备!$D$9</f>
        <v>87.6225335481559</v>
      </c>
      <c r="H86" s="64">
        <f>IF(E86=0,0,EXP(更换设备!$C$17*('计算验证-时刻-改造后'!E86/(更换设备!$E$9*3.517)*100)+更换设备!$C$18*原始巡检表!M86+更换设备!$C$19*原始巡检表!P86+更换设备!$C$20))*更换设备!$D$9</f>
        <v>86.6412569013428</v>
      </c>
      <c r="I86" s="12"/>
      <c r="J86" s="18">
        <f>IF(原始巡检表!I86=0,0,输入条件!$D$11*(40/50)^3/0.765)</f>
        <v>36.8104575163399</v>
      </c>
      <c r="K86" s="18">
        <f>IF(原始巡检表!Q86=0,0,输入条件!$D$11*(40/50)^3/0.765)</f>
        <v>36.8104575163399</v>
      </c>
      <c r="L86" s="17"/>
      <c r="M86" s="22">
        <f>IF(原始巡检表!I86=0,0,输入条件!$D$13*(40/50)^3/0.765)</f>
        <v>50.1960784313726</v>
      </c>
      <c r="N86" s="22">
        <f>IF(原始巡检表!Q86=0,0,输入条件!$D$13*(40/50)^3/0.765)</f>
        <v>50.1960784313726</v>
      </c>
      <c r="P86" s="24">
        <f>IF(原始巡检表!I86=0,0,输入条件!$D$15*(35/50)^3/0.9)</f>
        <v>8.38444444444444</v>
      </c>
      <c r="Q86" s="24">
        <f>IF(原始巡检表!Q86=0,0,输入条件!$D$15*(35/50)^3/0.9)</f>
        <v>8.38444444444444</v>
      </c>
      <c r="V86" s="61"/>
      <c r="W86" s="61"/>
      <c r="X86" s="61"/>
      <c r="Y86" s="12"/>
      <c r="Z86" s="12"/>
      <c r="AA86" s="12"/>
      <c r="AB86" s="16"/>
      <c r="AC86" s="16"/>
      <c r="AD86" s="17"/>
    </row>
    <row r="87" spans="4:30">
      <c r="D87" s="61"/>
      <c r="E87" s="61"/>
      <c r="F87" s="61"/>
      <c r="G87" s="12"/>
      <c r="H87" s="12"/>
      <c r="I87" s="12"/>
      <c r="J87" s="16"/>
      <c r="K87" s="16"/>
      <c r="L87" s="17"/>
      <c r="V87" s="61"/>
      <c r="W87" s="61"/>
      <c r="X87" s="61"/>
      <c r="Y87" s="12"/>
      <c r="Z87" s="12"/>
      <c r="AA87" s="12"/>
      <c r="AB87" s="16"/>
      <c r="AC87" s="16"/>
      <c r="AD87" s="17"/>
    </row>
    <row r="88" spans="2:30">
      <c r="B88" t="s">
        <v>75</v>
      </c>
      <c r="D88" s="61"/>
      <c r="E88" s="61"/>
      <c r="F88" s="61"/>
      <c r="G88" s="12"/>
      <c r="H88" s="12"/>
      <c r="I88" s="12"/>
      <c r="J88" s="16"/>
      <c r="K88" s="16"/>
      <c r="L88" s="17"/>
      <c r="T88" t="s">
        <v>75</v>
      </c>
      <c r="V88" s="61"/>
      <c r="W88" s="61"/>
      <c r="X88" s="61"/>
      <c r="Y88" s="12"/>
      <c r="Z88" s="12"/>
      <c r="AA88" s="12"/>
      <c r="AB88" s="16"/>
      <c r="AC88" s="16"/>
      <c r="AD88" s="17"/>
    </row>
    <row r="89" spans="4:30">
      <c r="D89" s="61"/>
      <c r="E89" s="61"/>
      <c r="F89" s="61"/>
      <c r="G89" s="12"/>
      <c r="H89" s="12"/>
      <c r="I89" s="12"/>
      <c r="J89" s="16"/>
      <c r="K89" s="16"/>
      <c r="L89" s="17"/>
      <c r="V89" s="61"/>
      <c r="W89" s="61"/>
      <c r="X89" s="61"/>
      <c r="Y89" s="12"/>
      <c r="Z89" s="12"/>
      <c r="AA89" s="12"/>
      <c r="AB89" s="16"/>
      <c r="AC89" s="16"/>
      <c r="AD89" s="17"/>
    </row>
    <row r="90" spans="4:30">
      <c r="D90" s="61" t="s">
        <v>85</v>
      </c>
      <c r="E90" s="61"/>
      <c r="F90" s="61"/>
      <c r="G90" s="12"/>
      <c r="H90" s="12"/>
      <c r="I90" s="12"/>
      <c r="J90" s="16"/>
      <c r="K90" s="16"/>
      <c r="L90" s="17"/>
      <c r="V90" s="61"/>
      <c r="W90" s="61"/>
      <c r="X90" s="61"/>
      <c r="Y90" s="12"/>
      <c r="Z90" s="12"/>
      <c r="AA90" s="12"/>
      <c r="AB90" s="16"/>
      <c r="AC90" s="16"/>
      <c r="AD90" s="17"/>
    </row>
    <row r="91" ht="17.25" spans="3:36">
      <c r="C91">
        <v>0</v>
      </c>
      <c r="D91" s="62">
        <f>IF(原始巡检表!I91=0,0,输入条件!$C$22*原始巡检表!I91+输入条件!$C$23*原始巡检表!E91+输入条件!$C$24*原始巡检表!H91+输入条件!$C$25)/100*输入条件!$E$9*3.517*(1-2%*输入条件!$C$6)</f>
        <v>0</v>
      </c>
      <c r="E91" s="62">
        <f>IF(原始巡检表!Q91=0,0,输入条件!$C$22*原始巡检表!Q91+输入条件!$C$23*原始巡检表!M91+输入条件!$C$24*原始巡检表!P91+输入条件!$C$25)/100*输入条件!$E$9*3.517*(1-2%*输入条件!$C$6)</f>
        <v>0</v>
      </c>
      <c r="F91" s="61">
        <f>IF(原始巡检表!Y91=0,0,输入条件!$C$22*原始巡检表!Y91+输入条件!$C$23*原始巡检表!U91+输入条件!$C$24*原始巡检表!X91+输入条件!$C$25)/100*输入条件!$E$9*3.517*(1-2%*输入条件!$C$6)</f>
        <v>0</v>
      </c>
      <c r="G91" s="64">
        <f>IF(D91=0,0,EXP(更换设备!$C$17*('计算验证-时刻-改造后'!D91/(更换设备!$E$9*3.517)*100)+更换设备!$C$18*原始巡检表!E91+更换设备!$C$19*原始巡检表!H91+更换设备!$C$20))*更换设备!$D$9</f>
        <v>0</v>
      </c>
      <c r="H91" s="64">
        <f>IF(E91=0,0,EXP(更换设备!$C$17*('计算验证-时刻-改造后'!E91/(更换设备!$E$9*3.517)*100)+更换设备!$C$18*原始巡检表!M91+更换设备!$C$19*原始巡检表!P91+更换设备!$C$20))*更换设备!$D$9</f>
        <v>0</v>
      </c>
      <c r="I91" s="64">
        <f>IF(F91=0,0,EXP(更换设备!$C$17*('计算验证-时刻-改造后'!F91/(更换设备!$E$9*3.517)*100)+更换设备!$C$18*原始巡检表!U91+更换设备!$C$19*原始巡检表!X91+更换设备!$C$20))*更换设备!$D$9</f>
        <v>0</v>
      </c>
      <c r="J91" s="18">
        <f>IF(原始巡检表!I91=0,0,输入条件!$D$11*(40/50)^3/0.765)</f>
        <v>0</v>
      </c>
      <c r="K91" s="18">
        <f>IF(原始巡检表!Q91=0,0,输入条件!$D$11*(40/50)^3/0.765)</f>
        <v>0</v>
      </c>
      <c r="L91" s="19">
        <f>IF(原始巡检表!Y91=0,0,输入条件!$D$11*(40/50)^3/0.765)</f>
        <v>0</v>
      </c>
      <c r="M91" s="22">
        <f>IF(原始巡检表!I91=0,0,输入条件!$D$13*(40/50)^3/0.765)</f>
        <v>0</v>
      </c>
      <c r="N91" s="22">
        <f>IF(原始巡检表!Q91=0,0,输入条件!$D$13*(40/50)^3/0.765)</f>
        <v>0</v>
      </c>
      <c r="O91" s="23">
        <f>IF(原始巡检表!Y91=0,0,输入条件!$D$13*(40/50)^3/0.765)</f>
        <v>0</v>
      </c>
      <c r="P91" s="24">
        <f>IF(原始巡检表!I91=0,0,输入条件!$D$15*(35/50)^3/0.9)</f>
        <v>0</v>
      </c>
      <c r="Q91" s="24">
        <f>IF(原始巡检表!Q91=0,0,输入条件!$D$15*(35/50)^3/0.9)</f>
        <v>0</v>
      </c>
      <c r="R91" s="24">
        <f>IF(原始巡检表!Y91=0,0,输入条件!$D$15*(35/50)^3/0.9)</f>
        <v>0</v>
      </c>
      <c r="V91" s="61"/>
      <c r="W91" s="61"/>
      <c r="X91" s="61"/>
      <c r="Y91" s="12"/>
      <c r="Z91" s="12"/>
      <c r="AA91" s="12"/>
      <c r="AB91" s="16"/>
      <c r="AC91" s="16"/>
      <c r="AD91" s="17"/>
      <c r="AH91" s="24"/>
      <c r="AI91" s="24"/>
      <c r="AJ91" s="24"/>
    </row>
    <row r="92" ht="17.25" spans="3:36">
      <c r="C92">
        <v>1</v>
      </c>
      <c r="D92" s="62">
        <f>IF(原始巡检表!I92=0,0,输入条件!$C$22*原始巡检表!I92+输入条件!$C$23*原始巡检表!E92+输入条件!$C$24*原始巡检表!H92+输入条件!$C$25)/100*输入条件!$E$9*3.517*(1-2%*输入条件!$C$6)</f>
        <v>0</v>
      </c>
      <c r="E92" s="62">
        <f>IF(原始巡检表!Q92=0,0,输入条件!$C$22*原始巡检表!Q92+输入条件!$C$23*原始巡检表!M92+输入条件!$C$24*原始巡检表!P92+输入条件!$C$25)/100*输入条件!$E$9*3.517*(1-2%*输入条件!$C$6)</f>
        <v>0</v>
      </c>
      <c r="F92" s="61">
        <f>IF(原始巡检表!Y92=0,0,输入条件!$C$22*原始巡检表!Y92+输入条件!$C$23*原始巡检表!U92+输入条件!$C$24*原始巡检表!X92+输入条件!$C$25)/100*输入条件!$E$9*3.517*(1-2%*输入条件!$C$6)</f>
        <v>0</v>
      </c>
      <c r="G92" s="64">
        <f>IF(D92=0,0,EXP(更换设备!$C$17*('计算验证-时刻-改造后'!D92/(更换设备!$E$9*3.517)*100)+更换设备!$C$18*原始巡检表!E92+更换设备!$C$19*原始巡检表!H92+更换设备!$C$20))*更换设备!$D$9</f>
        <v>0</v>
      </c>
      <c r="H92" s="64">
        <f>IF(E92=0,0,EXP(更换设备!$C$17*('计算验证-时刻-改造后'!E92/(更换设备!$E$9*3.517)*100)+更换设备!$C$18*原始巡检表!M92+更换设备!$C$19*原始巡检表!P92+更换设备!$C$20))*更换设备!$D$9</f>
        <v>0</v>
      </c>
      <c r="I92" s="64">
        <f>IF(F92=0,0,EXP(更换设备!$C$17*('计算验证-时刻-改造后'!F92/(更换设备!$E$9*3.517)*100)+更换设备!$C$18*原始巡检表!U92+更换设备!$C$19*原始巡检表!X92+更换设备!$C$20))*更换设备!$D$9</f>
        <v>0</v>
      </c>
      <c r="J92" s="18">
        <f>IF(原始巡检表!I92=0,0,输入条件!$D$11*(40/50)^3/0.765)</f>
        <v>0</v>
      </c>
      <c r="K92" s="18">
        <f>IF(原始巡检表!Q92=0,0,输入条件!$D$11*(40/50)^3/0.765)</f>
        <v>0</v>
      </c>
      <c r="L92" s="19">
        <f>IF(原始巡检表!Y92=0,0,输入条件!$D$11*(40/50)^3/0.765)</f>
        <v>0</v>
      </c>
      <c r="M92" s="22">
        <f>IF(原始巡检表!I92=0,0,输入条件!$D$13*(40/50)^3/0.765)</f>
        <v>0</v>
      </c>
      <c r="N92" s="22">
        <f>IF(原始巡检表!Q92=0,0,输入条件!$D$13*(40/50)^3/0.765)</f>
        <v>0</v>
      </c>
      <c r="O92" s="23">
        <f>IF(原始巡检表!Y92=0,0,输入条件!$D$13*(40/50)^3/0.765)</f>
        <v>0</v>
      </c>
      <c r="P92" s="24">
        <f>IF(原始巡检表!I92=0,0,输入条件!$D$15*(35/50)^3/0.9)</f>
        <v>0</v>
      </c>
      <c r="Q92" s="24">
        <f>IF(原始巡检表!Q92=0,0,输入条件!$D$15*(35/50)^3/0.9)</f>
        <v>0</v>
      </c>
      <c r="R92" s="24">
        <f>IF(原始巡检表!Y92=0,0,输入条件!$D$15*(35/50)^3/0.9)</f>
        <v>0</v>
      </c>
      <c r="V92" s="61"/>
      <c r="W92" s="61"/>
      <c r="X92" s="61"/>
      <c r="Y92" s="12"/>
      <c r="Z92" s="12"/>
      <c r="AA92" s="12"/>
      <c r="AB92" s="16"/>
      <c r="AC92" s="16"/>
      <c r="AD92" s="17"/>
      <c r="AH92" s="24"/>
      <c r="AI92" s="24"/>
      <c r="AJ92" s="24"/>
    </row>
    <row r="93" ht="17.25" spans="3:36">
      <c r="C93">
        <v>2</v>
      </c>
      <c r="D93" s="62">
        <f>IF(原始巡检表!I93=0,0,输入条件!$C$22*原始巡检表!I93+输入条件!$C$23*原始巡检表!E93+输入条件!$C$24*原始巡检表!H93+输入条件!$C$25)/100*输入条件!$E$9*3.517*(1-2%*输入条件!$C$6)</f>
        <v>0</v>
      </c>
      <c r="E93" s="62">
        <f>IF(原始巡检表!Q93=0,0,输入条件!$C$22*原始巡检表!Q93+输入条件!$C$23*原始巡检表!M93+输入条件!$C$24*原始巡检表!P93+输入条件!$C$25)/100*输入条件!$E$9*3.517*(1-2%*输入条件!$C$6)</f>
        <v>0</v>
      </c>
      <c r="F93" s="61">
        <f>IF(原始巡检表!Y93=0,0,输入条件!$C$22*原始巡检表!Y93+输入条件!$C$23*原始巡检表!U93+输入条件!$C$24*原始巡检表!X93+输入条件!$C$25)/100*输入条件!$E$9*3.517*(1-2%*输入条件!$C$6)</f>
        <v>0</v>
      </c>
      <c r="G93" s="64">
        <f>IF(D93=0,0,EXP(更换设备!$C$17*('计算验证-时刻-改造后'!D93/(更换设备!$E$9*3.517)*100)+更换设备!$C$18*原始巡检表!E93+更换设备!$C$19*原始巡检表!H93+更换设备!$C$20))*更换设备!$D$9</f>
        <v>0</v>
      </c>
      <c r="H93" s="64">
        <f>IF(E93=0,0,EXP(更换设备!$C$17*('计算验证-时刻-改造后'!E93/(更换设备!$E$9*3.517)*100)+更换设备!$C$18*原始巡检表!M93+更换设备!$C$19*原始巡检表!P93+更换设备!$C$20))*更换设备!$D$9</f>
        <v>0</v>
      </c>
      <c r="I93" s="64">
        <f>IF(F93=0,0,EXP(更换设备!$C$17*('计算验证-时刻-改造后'!F93/(更换设备!$E$9*3.517)*100)+更换设备!$C$18*原始巡检表!U93+更换设备!$C$19*原始巡检表!X93+更换设备!$C$20))*更换设备!$D$9</f>
        <v>0</v>
      </c>
      <c r="J93" s="18">
        <f>IF(原始巡检表!I93=0,0,输入条件!$D$11*(40/50)^3/0.765)</f>
        <v>0</v>
      </c>
      <c r="K93" s="18">
        <f>IF(原始巡检表!Q93=0,0,输入条件!$D$11*(40/50)^3/0.765)</f>
        <v>0</v>
      </c>
      <c r="L93" s="19">
        <f>IF(原始巡检表!Y93=0,0,输入条件!$D$11*(40/50)^3/0.765)</f>
        <v>0</v>
      </c>
      <c r="M93" s="22">
        <f>IF(原始巡检表!I93=0,0,输入条件!$D$13*(40/50)^3/0.765)</f>
        <v>0</v>
      </c>
      <c r="N93" s="22">
        <f>IF(原始巡检表!Q93=0,0,输入条件!$D$13*(40/50)^3/0.765)</f>
        <v>0</v>
      </c>
      <c r="O93" s="23">
        <f>IF(原始巡检表!Y93=0,0,输入条件!$D$13*(40/50)^3/0.765)</f>
        <v>0</v>
      </c>
      <c r="P93" s="24">
        <f>IF(原始巡检表!I93=0,0,输入条件!$D$15*(35/50)^3/0.9)</f>
        <v>0</v>
      </c>
      <c r="Q93" s="24">
        <f>IF(原始巡检表!Q93=0,0,输入条件!$D$15*(35/50)^3/0.9)</f>
        <v>0</v>
      </c>
      <c r="R93" s="24">
        <f>IF(原始巡检表!Y93=0,0,输入条件!$D$15*(35/50)^3/0.9)</f>
        <v>0</v>
      </c>
      <c r="V93" s="61"/>
      <c r="W93" s="61"/>
      <c r="X93" s="61"/>
      <c r="Y93" s="12"/>
      <c r="Z93" s="12"/>
      <c r="AA93" s="12"/>
      <c r="AB93" s="16"/>
      <c r="AC93" s="16"/>
      <c r="AD93" s="17"/>
      <c r="AH93" s="24"/>
      <c r="AI93" s="24"/>
      <c r="AJ93" s="24"/>
    </row>
    <row r="94" ht="17.25" spans="3:36">
      <c r="C94">
        <v>3</v>
      </c>
      <c r="D94" s="62">
        <f>IF(原始巡检表!I94=0,0,输入条件!$C$22*原始巡检表!I94+输入条件!$C$23*原始巡检表!E94+输入条件!$C$24*原始巡检表!H94+输入条件!$C$25)/100*输入条件!$E$9*3.517*(1-2%*输入条件!$C$6)</f>
        <v>0</v>
      </c>
      <c r="E94" s="62">
        <f>IF(原始巡检表!Q94=0,0,输入条件!$C$22*原始巡检表!Q94+输入条件!$C$23*原始巡检表!M94+输入条件!$C$24*原始巡检表!P94+输入条件!$C$25)/100*输入条件!$E$9*3.517*(1-2%*输入条件!$C$6)</f>
        <v>0</v>
      </c>
      <c r="F94" s="61">
        <f>IF(原始巡检表!Y94=0,0,输入条件!$C$22*原始巡检表!Y94+输入条件!$C$23*原始巡检表!U94+输入条件!$C$24*原始巡检表!X94+输入条件!$C$25)/100*输入条件!$E$9*3.517*(1-2%*输入条件!$C$6)</f>
        <v>0</v>
      </c>
      <c r="G94" s="64">
        <f>IF(D94=0,0,EXP(更换设备!$C$17*('计算验证-时刻-改造后'!D94/(更换设备!$E$9*3.517)*100)+更换设备!$C$18*原始巡检表!E94+更换设备!$C$19*原始巡检表!H94+更换设备!$C$20))*更换设备!$D$9</f>
        <v>0</v>
      </c>
      <c r="H94" s="64">
        <f>IF(E94=0,0,EXP(更换设备!$C$17*('计算验证-时刻-改造后'!E94/(更换设备!$E$9*3.517)*100)+更换设备!$C$18*原始巡检表!M94+更换设备!$C$19*原始巡检表!P94+更换设备!$C$20))*更换设备!$D$9</f>
        <v>0</v>
      </c>
      <c r="I94" s="64">
        <f>IF(F94=0,0,EXP(更换设备!$C$17*('计算验证-时刻-改造后'!F94/(更换设备!$E$9*3.517)*100)+更换设备!$C$18*原始巡检表!U94+更换设备!$C$19*原始巡检表!X94+更换设备!$C$20))*更换设备!$D$9</f>
        <v>0</v>
      </c>
      <c r="J94" s="18">
        <f>IF(原始巡检表!I94=0,0,输入条件!$D$11*(40/50)^3/0.765)</f>
        <v>0</v>
      </c>
      <c r="K94" s="18">
        <f>IF(原始巡检表!Q94=0,0,输入条件!$D$11*(40/50)^3/0.765)</f>
        <v>0</v>
      </c>
      <c r="L94" s="19">
        <f>IF(原始巡检表!Y94=0,0,输入条件!$D$11*(40/50)^3/0.765)</f>
        <v>0</v>
      </c>
      <c r="M94" s="22">
        <f>IF(原始巡检表!I94=0,0,输入条件!$D$13*(40/50)^3/0.765)</f>
        <v>0</v>
      </c>
      <c r="N94" s="22">
        <f>IF(原始巡检表!Q94=0,0,输入条件!$D$13*(40/50)^3/0.765)</f>
        <v>0</v>
      </c>
      <c r="O94" s="23">
        <f>IF(原始巡检表!Y94=0,0,输入条件!$D$13*(40/50)^3/0.765)</f>
        <v>0</v>
      </c>
      <c r="P94" s="24">
        <f>IF(原始巡检表!I94=0,0,输入条件!$D$15*(35/50)^3/0.9)</f>
        <v>0</v>
      </c>
      <c r="Q94" s="24">
        <f>IF(原始巡检表!Q94=0,0,输入条件!$D$15*(35/50)^3/0.9)</f>
        <v>0</v>
      </c>
      <c r="R94" s="24">
        <f>IF(原始巡检表!Y94=0,0,输入条件!$D$15*(35/50)^3/0.9)</f>
        <v>0</v>
      </c>
      <c r="V94" s="61"/>
      <c r="W94" s="61"/>
      <c r="X94" s="61"/>
      <c r="Y94" s="12"/>
      <c r="Z94" s="12"/>
      <c r="AA94" s="12"/>
      <c r="AB94" s="16"/>
      <c r="AC94" s="16"/>
      <c r="AD94" s="17"/>
      <c r="AH94" s="24"/>
      <c r="AI94" s="24"/>
      <c r="AJ94" s="24"/>
    </row>
    <row r="95" ht="17.25" spans="3:36">
      <c r="C95">
        <v>4</v>
      </c>
      <c r="D95" s="62">
        <f>IF(原始巡检表!I95=0,0,输入条件!$C$22*原始巡检表!I95+输入条件!$C$23*原始巡检表!E95+输入条件!$C$24*原始巡检表!H95+输入条件!$C$25)/100*输入条件!$E$9*3.517*(1-2%*输入条件!$C$6)</f>
        <v>0</v>
      </c>
      <c r="E95" s="62">
        <f>IF(原始巡检表!Q95=0,0,输入条件!$C$22*原始巡检表!Q95+输入条件!$C$23*原始巡检表!M95+输入条件!$C$24*原始巡检表!P95+输入条件!$C$25)/100*输入条件!$E$9*3.517*(1-2%*输入条件!$C$6)</f>
        <v>0</v>
      </c>
      <c r="F95" s="61">
        <f>IF(原始巡检表!Y95=0,0,输入条件!$C$22*原始巡检表!Y95+输入条件!$C$23*原始巡检表!U95+输入条件!$C$24*原始巡检表!X95+输入条件!$C$25)/100*输入条件!$E$9*3.517*(1-2%*输入条件!$C$6)</f>
        <v>0</v>
      </c>
      <c r="G95" s="64">
        <f>IF(D95=0,0,EXP(更换设备!$C$17*('计算验证-时刻-改造后'!D95/(更换设备!$E$9*3.517)*100)+更换设备!$C$18*原始巡检表!E95+更换设备!$C$19*原始巡检表!H95+更换设备!$C$20))*更换设备!$D$9</f>
        <v>0</v>
      </c>
      <c r="H95" s="64">
        <f>IF(E95=0,0,EXP(更换设备!$C$17*('计算验证-时刻-改造后'!E95/(更换设备!$E$9*3.517)*100)+更换设备!$C$18*原始巡检表!M95+更换设备!$C$19*原始巡检表!P95+更换设备!$C$20))*更换设备!$D$9</f>
        <v>0</v>
      </c>
      <c r="I95" s="64">
        <f>IF(F95=0,0,EXP(更换设备!$C$17*('计算验证-时刻-改造后'!F95/(更换设备!$E$9*3.517)*100)+更换设备!$C$18*原始巡检表!U95+更换设备!$C$19*原始巡检表!X95+更换设备!$C$20))*更换设备!$D$9</f>
        <v>0</v>
      </c>
      <c r="J95" s="18">
        <f>IF(原始巡检表!I95=0,0,输入条件!$D$11*(40/50)^3/0.765)</f>
        <v>0</v>
      </c>
      <c r="K95" s="18">
        <f>IF(原始巡检表!Q95=0,0,输入条件!$D$11*(40/50)^3/0.765)</f>
        <v>0</v>
      </c>
      <c r="L95" s="19">
        <f>IF(原始巡检表!Y95=0,0,输入条件!$D$11*(40/50)^3/0.765)</f>
        <v>0</v>
      </c>
      <c r="M95" s="22">
        <f>IF(原始巡检表!I95=0,0,输入条件!$D$13*(40/50)^3/0.765)</f>
        <v>0</v>
      </c>
      <c r="N95" s="22">
        <f>IF(原始巡检表!Q95=0,0,输入条件!$D$13*(40/50)^3/0.765)</f>
        <v>0</v>
      </c>
      <c r="O95" s="23">
        <f>IF(原始巡检表!Y95=0,0,输入条件!$D$13*(40/50)^3/0.765)</f>
        <v>0</v>
      </c>
      <c r="P95" s="24">
        <f>IF(原始巡检表!I95=0,0,输入条件!$D$15*(35/50)^3/0.9)</f>
        <v>0</v>
      </c>
      <c r="Q95" s="24">
        <f>IF(原始巡检表!Q95=0,0,输入条件!$D$15*(35/50)^3/0.9)</f>
        <v>0</v>
      </c>
      <c r="R95" s="24">
        <f>IF(原始巡检表!Y95=0,0,输入条件!$D$15*(35/50)^3/0.9)</f>
        <v>0</v>
      </c>
      <c r="V95" s="61"/>
      <c r="W95" s="61"/>
      <c r="X95" s="61"/>
      <c r="Y95" s="12"/>
      <c r="Z95" s="12"/>
      <c r="AA95" s="12"/>
      <c r="AB95" s="16"/>
      <c r="AC95" s="16"/>
      <c r="AD95" s="17"/>
      <c r="AH95" s="24"/>
      <c r="AI95" s="24"/>
      <c r="AJ95" s="24"/>
    </row>
    <row r="96" ht="17.25" spans="3:36">
      <c r="C96">
        <v>5</v>
      </c>
      <c r="D96" s="62">
        <f>IF(原始巡检表!I96=0,0,输入条件!$C$22*原始巡检表!I96+输入条件!$C$23*原始巡检表!E96+输入条件!$C$24*原始巡检表!H96+输入条件!$C$25)/100*输入条件!$E$9*3.517*(1-2%*输入条件!$C$6)</f>
        <v>0</v>
      </c>
      <c r="E96" s="62">
        <f>IF(原始巡检表!Q96=0,0,输入条件!$C$22*原始巡检表!Q96+输入条件!$C$23*原始巡检表!M96+输入条件!$C$24*原始巡检表!P96+输入条件!$C$25)/100*输入条件!$E$9*3.517*(1-2%*输入条件!$C$6)</f>
        <v>0</v>
      </c>
      <c r="F96" s="61">
        <f>IF(原始巡检表!Y96=0,0,输入条件!$C$22*原始巡检表!Y96+输入条件!$C$23*原始巡检表!U96+输入条件!$C$24*原始巡检表!X96+输入条件!$C$25)/100*输入条件!$E$9*3.517*(1-2%*输入条件!$C$6)</f>
        <v>0</v>
      </c>
      <c r="G96" s="64">
        <f>IF(D96=0,0,EXP(更换设备!$C$17*('计算验证-时刻-改造后'!D96/(更换设备!$E$9*3.517)*100)+更换设备!$C$18*原始巡检表!E96+更换设备!$C$19*原始巡检表!H96+更换设备!$C$20))*更换设备!$D$9</f>
        <v>0</v>
      </c>
      <c r="H96" s="64">
        <f>IF(E96=0,0,EXP(更换设备!$C$17*('计算验证-时刻-改造后'!E96/(更换设备!$E$9*3.517)*100)+更换设备!$C$18*原始巡检表!M96+更换设备!$C$19*原始巡检表!P96+更换设备!$C$20))*更换设备!$D$9</f>
        <v>0</v>
      </c>
      <c r="I96" s="64">
        <f>IF(F96=0,0,EXP(更换设备!$C$17*('计算验证-时刻-改造后'!F96/(更换设备!$E$9*3.517)*100)+更换设备!$C$18*原始巡检表!U96+更换设备!$C$19*原始巡检表!X96+更换设备!$C$20))*更换设备!$D$9</f>
        <v>0</v>
      </c>
      <c r="J96" s="18">
        <f>IF(原始巡检表!I96=0,0,输入条件!$D$11*(40/50)^3/0.765)</f>
        <v>0</v>
      </c>
      <c r="K96" s="18">
        <f>IF(原始巡检表!Q96=0,0,输入条件!$D$11*(40/50)^3/0.765)</f>
        <v>0</v>
      </c>
      <c r="L96" s="19">
        <f>IF(原始巡检表!Y96=0,0,输入条件!$D$11*(40/50)^3/0.765)</f>
        <v>0</v>
      </c>
      <c r="M96" s="22">
        <f>IF(原始巡检表!I96=0,0,输入条件!$D$13*(40/50)^3/0.765)</f>
        <v>0</v>
      </c>
      <c r="N96" s="22">
        <f>IF(原始巡检表!Q96=0,0,输入条件!$D$13*(40/50)^3/0.765)</f>
        <v>0</v>
      </c>
      <c r="O96" s="23">
        <f>IF(原始巡检表!Y96=0,0,输入条件!$D$13*(40/50)^3/0.765)</f>
        <v>0</v>
      </c>
      <c r="P96" s="24">
        <f>IF(原始巡检表!I96=0,0,输入条件!$D$15*(35/50)^3/0.9)</f>
        <v>0</v>
      </c>
      <c r="Q96" s="24">
        <f>IF(原始巡检表!Q96=0,0,输入条件!$D$15*(35/50)^3/0.9)</f>
        <v>0</v>
      </c>
      <c r="R96" s="24">
        <f>IF(原始巡检表!Y96=0,0,输入条件!$D$15*(35/50)^3/0.9)</f>
        <v>0</v>
      </c>
      <c r="V96" s="61"/>
      <c r="W96" s="61"/>
      <c r="X96" s="61"/>
      <c r="Y96" s="12"/>
      <c r="Z96" s="12"/>
      <c r="AA96" s="12"/>
      <c r="AB96" s="16"/>
      <c r="AC96" s="16"/>
      <c r="AD96" s="17"/>
      <c r="AH96" s="24"/>
      <c r="AI96" s="24"/>
      <c r="AJ96" s="24"/>
    </row>
    <row r="97" ht="17.25" spans="3:36">
      <c r="C97">
        <v>6</v>
      </c>
      <c r="D97" s="62">
        <f>IF(原始巡检表!I97=0,0,输入条件!$C$22*原始巡检表!I97+输入条件!$C$23*原始巡检表!E97+输入条件!$C$24*原始巡检表!H97+输入条件!$C$25)/100*输入条件!$E$9*3.517*(1-2%*输入条件!$C$6)</f>
        <v>0</v>
      </c>
      <c r="E97" s="62">
        <f>IF(原始巡检表!Q97=0,0,输入条件!$C$22*原始巡检表!Q97+输入条件!$C$23*原始巡检表!M97+输入条件!$C$24*原始巡检表!P97+输入条件!$C$25)/100*输入条件!$E$9*3.517*(1-2%*输入条件!$C$6)</f>
        <v>0</v>
      </c>
      <c r="F97" s="61">
        <f>IF(原始巡检表!Y97=0,0,输入条件!$C$22*原始巡检表!Y97+输入条件!$C$23*原始巡检表!U97+输入条件!$C$24*原始巡检表!X97+输入条件!$C$25)/100*输入条件!$E$9*3.517*(1-2%*输入条件!$C$6)</f>
        <v>0</v>
      </c>
      <c r="G97" s="64">
        <f>IF(D97=0,0,EXP(更换设备!$C$17*('计算验证-时刻-改造后'!D97/(更换设备!$E$9*3.517)*100)+更换设备!$C$18*原始巡检表!E97+更换设备!$C$19*原始巡检表!H97+更换设备!$C$20))*更换设备!$D$9</f>
        <v>0</v>
      </c>
      <c r="H97" s="64">
        <f>IF(E97=0,0,EXP(更换设备!$C$17*('计算验证-时刻-改造后'!E97/(更换设备!$E$9*3.517)*100)+更换设备!$C$18*原始巡检表!M97+更换设备!$C$19*原始巡检表!P97+更换设备!$C$20))*更换设备!$D$9</f>
        <v>0</v>
      </c>
      <c r="I97" s="64">
        <f>IF(F97=0,0,EXP(更换设备!$C$17*('计算验证-时刻-改造后'!F97/(更换设备!$E$9*3.517)*100)+更换设备!$C$18*原始巡检表!U97+更换设备!$C$19*原始巡检表!X97+更换设备!$C$20))*更换设备!$D$9</f>
        <v>0</v>
      </c>
      <c r="J97" s="18">
        <f>IF(原始巡检表!I97=0,0,输入条件!$D$11*(40/50)^3/0.765)</f>
        <v>0</v>
      </c>
      <c r="K97" s="18">
        <f>IF(原始巡检表!Q97=0,0,输入条件!$D$11*(40/50)^3/0.765)</f>
        <v>0</v>
      </c>
      <c r="L97" s="19">
        <f>IF(原始巡检表!Y97=0,0,输入条件!$D$11*(40/50)^3/0.765)</f>
        <v>0</v>
      </c>
      <c r="M97" s="22">
        <f>IF(原始巡检表!I97=0,0,输入条件!$D$13*(40/50)^3/0.765)</f>
        <v>0</v>
      </c>
      <c r="N97" s="22">
        <f>IF(原始巡检表!Q97=0,0,输入条件!$D$13*(40/50)^3/0.765)</f>
        <v>0</v>
      </c>
      <c r="O97" s="23">
        <f>IF(原始巡检表!Y97=0,0,输入条件!$D$13*(40/50)^3/0.765)</f>
        <v>0</v>
      </c>
      <c r="P97" s="24">
        <f>IF(原始巡检表!I97=0,0,输入条件!$D$15*(35/50)^3/0.9)</f>
        <v>0</v>
      </c>
      <c r="Q97" s="24">
        <f>IF(原始巡检表!Q97=0,0,输入条件!$D$15*(35/50)^3/0.9)</f>
        <v>0</v>
      </c>
      <c r="R97" s="24">
        <f>IF(原始巡检表!Y97=0,0,输入条件!$D$15*(35/50)^3/0.9)</f>
        <v>0</v>
      </c>
      <c r="V97" s="61"/>
      <c r="W97" s="61"/>
      <c r="X97" s="61"/>
      <c r="Y97" s="12"/>
      <c r="Z97" s="12"/>
      <c r="AA97" s="12"/>
      <c r="AB97" s="16"/>
      <c r="AC97" s="16"/>
      <c r="AD97" s="17"/>
      <c r="AH97" s="24"/>
      <c r="AI97" s="24"/>
      <c r="AJ97" s="24"/>
    </row>
    <row r="98" ht="17.25" spans="3:36">
      <c r="C98">
        <v>7</v>
      </c>
      <c r="D98" s="62">
        <f>IF(原始巡检表!I98=0,0,输入条件!$C$22*原始巡检表!I98+输入条件!$C$23*原始巡检表!E98+输入条件!$C$24*原始巡检表!H98+输入条件!$C$25)/100*输入条件!$E$9*3.517*(1-2%*输入条件!$C$6)</f>
        <v>928.468347118377</v>
      </c>
      <c r="E98" s="62">
        <f>IF(原始巡检表!Q98=0,0,输入条件!$C$22*原始巡检表!Q98+输入条件!$C$23*原始巡检表!M98+输入条件!$C$24*原始巡检表!P98+输入条件!$C$25)/100*输入条件!$E$9*3.517*(1-2%*输入条件!$C$6)</f>
        <v>679.300470829777</v>
      </c>
      <c r="F98" s="61">
        <f>IF(原始巡检表!Y98=0,0,输入条件!$C$22*原始巡检表!Y98+输入条件!$C$23*原始巡检表!U98+输入条件!$C$24*原始巡检表!X98+输入条件!$C$25)/100*输入条件!$E$9*3.517*(1-2%*输入条件!$C$6)</f>
        <v>971.801735517921</v>
      </c>
      <c r="G98" s="64">
        <f>IF(D98=0,0,EXP(更换设备!$C$17*('计算验证-时刻-改造后'!D98/(更换设备!$E$9*3.517)*100)+更换设备!$C$18*原始巡检表!E98+更换设备!$C$19*原始巡检表!H98+更换设备!$C$20))*更换设备!$D$9</f>
        <v>139.918506653897</v>
      </c>
      <c r="H98" s="64">
        <f>IF(E98=0,0,EXP(更换设备!$C$17*('计算验证-时刻-改造后'!E98/(更换设备!$E$9*3.517)*100)+更换设备!$C$18*原始巡检表!M98+更换设备!$C$19*原始巡检表!P98+更换设备!$C$20))*更换设备!$D$9</f>
        <v>86.7320971759998</v>
      </c>
      <c r="I98" s="64">
        <f>IF(F98=0,0,EXP(更换设备!$C$17*('计算验证-时刻-改造后'!F98/(更换设备!$E$9*3.517)*100)+更换设备!$C$18*原始巡检表!U98+更换设备!$C$19*原始巡检表!X98+更换设备!$C$20))*更换设备!$D$9</f>
        <v>149.17273002085</v>
      </c>
      <c r="J98" s="18">
        <f>IF(原始巡检表!I98=0,0,输入条件!$D$11*(40/50)^3/0.765)</f>
        <v>36.8104575163399</v>
      </c>
      <c r="K98" s="18">
        <f>IF(原始巡检表!Q98=0,0,输入条件!$D$11*(40/50)^3/0.765)</f>
        <v>36.8104575163399</v>
      </c>
      <c r="L98" s="19">
        <f>IF(原始巡检表!Y98=0,0,输入条件!$D$11*(40/50)^3/0.765)</f>
        <v>36.8104575163399</v>
      </c>
      <c r="M98" s="22">
        <f>IF(原始巡检表!I98=0,0,输入条件!$D$13*(40/50)^3/0.765)</f>
        <v>50.1960784313726</v>
      </c>
      <c r="N98" s="22">
        <f>IF(原始巡检表!Q98=0,0,输入条件!$D$13*(40/50)^3/0.765)</f>
        <v>50.1960784313726</v>
      </c>
      <c r="O98" s="23">
        <f>IF(原始巡检表!Y98=0,0,输入条件!$D$13*(40/50)^3/0.765)</f>
        <v>50.1960784313726</v>
      </c>
      <c r="P98" s="24">
        <f>IF(原始巡检表!I98=0,0,输入条件!$D$15*(35/50)^3/0.9)</f>
        <v>8.38444444444444</v>
      </c>
      <c r="Q98" s="24">
        <f>IF(原始巡检表!Q98=0,0,输入条件!$D$15*(35/50)^3/0.9)</f>
        <v>8.38444444444444</v>
      </c>
      <c r="R98" s="24">
        <f>IF(原始巡检表!Y98=0,0,输入条件!$D$15*(35/50)^3/0.9)</f>
        <v>8.38444444444444</v>
      </c>
      <c r="V98" s="61"/>
      <c r="W98" s="61"/>
      <c r="X98" s="61"/>
      <c r="Y98" s="12"/>
      <c r="Z98" s="12"/>
      <c r="AA98" s="12"/>
      <c r="AB98" s="16"/>
      <c r="AC98" s="16"/>
      <c r="AD98" s="17"/>
      <c r="AH98" s="24"/>
      <c r="AI98" s="24"/>
      <c r="AJ98" s="24"/>
    </row>
    <row r="99" ht="17.25" spans="3:36">
      <c r="C99">
        <v>8</v>
      </c>
      <c r="D99" s="62">
        <f>IF(原始巡检表!I99=0,0,输入条件!$C$22*原始巡检表!I99+输入条件!$C$23*原始巡检表!E99+输入条件!$C$24*原始巡检表!H99+输入条件!$C$25)/100*输入条件!$E$9*3.517*(1-2%*输入条件!$C$6)</f>
        <v>928.468347118377</v>
      </c>
      <c r="E99" s="62">
        <f>IF(原始巡检表!Q99=0,0,输入条件!$C$22*原始巡检表!Q99+输入条件!$C$23*原始巡检表!M99+输入条件!$C$24*原始巡检表!P99+输入条件!$C$25)/100*输入条件!$E$9*3.517*(1-2%*输入条件!$C$6)</f>
        <v>679.300470829777</v>
      </c>
      <c r="F99" s="61">
        <f>IF(原始巡检表!Y99=0,0,输入条件!$C$22*原始巡检表!Y99+输入条件!$C$23*原始巡检表!U99+输入条件!$C$24*原始巡检表!X99+输入条件!$C$25)/100*输入条件!$E$9*3.517*(1-2%*输入条件!$C$6)</f>
        <v>971.801735517921</v>
      </c>
      <c r="G99" s="64">
        <f>IF(D99=0,0,EXP(更换设备!$C$17*('计算验证-时刻-改造后'!D99/(更换设备!$E$9*3.517)*100)+更换设备!$C$18*原始巡检表!E99+更换设备!$C$19*原始巡检表!H99+更换设备!$C$20))*更换设备!$D$9</f>
        <v>139.918506653897</v>
      </c>
      <c r="H99" s="64">
        <f>IF(E99=0,0,EXP(更换设备!$C$17*('计算验证-时刻-改造后'!E99/(更换设备!$E$9*3.517)*100)+更换设备!$C$18*原始巡检表!M99+更换设备!$C$19*原始巡检表!P99+更换设备!$C$20))*更换设备!$D$9</f>
        <v>86.7320971759998</v>
      </c>
      <c r="I99" s="64">
        <f>IF(F99=0,0,EXP(更换设备!$C$17*('计算验证-时刻-改造后'!F99/(更换设备!$E$9*3.517)*100)+更换设备!$C$18*原始巡检表!U99+更换设备!$C$19*原始巡检表!X99+更换设备!$C$20))*更换设备!$D$9</f>
        <v>149.17273002085</v>
      </c>
      <c r="J99" s="18">
        <f>IF(原始巡检表!I99=0,0,输入条件!$D$11*(40/50)^3/0.765)</f>
        <v>36.8104575163399</v>
      </c>
      <c r="K99" s="18">
        <f>IF(原始巡检表!Q99=0,0,输入条件!$D$11*(40/50)^3/0.765)</f>
        <v>36.8104575163399</v>
      </c>
      <c r="L99" s="19">
        <f>IF(原始巡检表!Y99=0,0,输入条件!$D$11*(40/50)^3/0.765)</f>
        <v>36.8104575163399</v>
      </c>
      <c r="M99" s="22">
        <f>IF(原始巡检表!I99=0,0,输入条件!$D$13*(40/50)^3/0.765)</f>
        <v>50.1960784313726</v>
      </c>
      <c r="N99" s="22">
        <f>IF(原始巡检表!Q99=0,0,输入条件!$D$13*(40/50)^3/0.765)</f>
        <v>50.1960784313726</v>
      </c>
      <c r="O99" s="23">
        <f>IF(原始巡检表!Y99=0,0,输入条件!$D$13*(40/50)^3/0.765)</f>
        <v>50.1960784313726</v>
      </c>
      <c r="P99" s="24">
        <f>IF(原始巡检表!I99=0,0,输入条件!$D$15*(35/50)^3/0.9)</f>
        <v>8.38444444444444</v>
      </c>
      <c r="Q99" s="24">
        <f>IF(原始巡检表!Q99=0,0,输入条件!$D$15*(35/50)^3/0.9)</f>
        <v>8.38444444444444</v>
      </c>
      <c r="R99" s="24">
        <f>IF(原始巡检表!Y99=0,0,输入条件!$D$15*(35/50)^3/0.9)</f>
        <v>8.38444444444444</v>
      </c>
      <c r="V99" s="61"/>
      <c r="W99" s="61"/>
      <c r="X99" s="61"/>
      <c r="Y99" s="12"/>
      <c r="Z99" s="12"/>
      <c r="AA99" s="12"/>
      <c r="AB99" s="16"/>
      <c r="AC99" s="16"/>
      <c r="AD99" s="17"/>
      <c r="AH99" s="24"/>
      <c r="AI99" s="24"/>
      <c r="AJ99" s="24"/>
    </row>
    <row r="100" ht="17.25" spans="3:36">
      <c r="C100">
        <v>9</v>
      </c>
      <c r="D100" s="62">
        <f>IF(原始巡检表!I100=0,0,输入条件!$C$22*原始巡检表!I100+输入条件!$C$23*原始巡检表!E100+输入条件!$C$24*原始巡检表!H100+输入条件!$C$25)/100*输入条件!$E$9*3.517*(1-2%*输入条件!$C$6)</f>
        <v>928.468347118377</v>
      </c>
      <c r="E100" s="62">
        <f>IF(原始巡检表!Q100=0,0,输入条件!$C$22*原始巡检表!Q100+输入条件!$C$23*原始巡检表!M100+输入条件!$C$24*原始巡检表!P100+输入条件!$C$25)/100*输入条件!$E$9*3.517*(1-2%*输入条件!$C$6)</f>
        <v>679.300470829777</v>
      </c>
      <c r="F100" s="61">
        <f>IF(原始巡检表!Y100=0,0,输入条件!$C$22*原始巡检表!Y100+输入条件!$C$23*原始巡检表!U100+输入条件!$C$24*原始巡检表!X100+输入条件!$C$25)/100*输入条件!$E$9*3.517*(1-2%*输入条件!$C$6)</f>
        <v>971.801735517921</v>
      </c>
      <c r="G100" s="64">
        <f>IF(D100=0,0,EXP(更换设备!$C$17*('计算验证-时刻-改造后'!D100/(更换设备!$E$9*3.517)*100)+更换设备!$C$18*原始巡检表!E100+更换设备!$C$19*原始巡检表!H100+更换设备!$C$20))*更换设备!$D$9</f>
        <v>139.918506653897</v>
      </c>
      <c r="H100" s="64">
        <f>IF(E100=0,0,EXP(更换设备!$C$17*('计算验证-时刻-改造后'!E100/(更换设备!$E$9*3.517)*100)+更换设备!$C$18*原始巡检表!M100+更换设备!$C$19*原始巡检表!P100+更换设备!$C$20))*更换设备!$D$9</f>
        <v>86.7320971759998</v>
      </c>
      <c r="I100" s="64">
        <f>IF(F100=0,0,EXP(更换设备!$C$17*('计算验证-时刻-改造后'!F100/(更换设备!$E$9*3.517)*100)+更换设备!$C$18*原始巡检表!U100+更换设备!$C$19*原始巡检表!X100+更换设备!$C$20))*更换设备!$D$9</f>
        <v>149.17273002085</v>
      </c>
      <c r="J100" s="18">
        <f>IF(原始巡检表!I100=0,0,输入条件!$D$11*(40/50)^3/0.765)</f>
        <v>36.8104575163399</v>
      </c>
      <c r="K100" s="18">
        <f>IF(原始巡检表!Q100=0,0,输入条件!$D$11*(40/50)^3/0.765)</f>
        <v>36.8104575163399</v>
      </c>
      <c r="L100" s="19">
        <f>IF(原始巡检表!Y100=0,0,输入条件!$D$11*(40/50)^3/0.765)</f>
        <v>36.8104575163399</v>
      </c>
      <c r="M100" s="22">
        <f>IF(原始巡检表!I100=0,0,输入条件!$D$13*(40/50)^3/0.765)</f>
        <v>50.1960784313726</v>
      </c>
      <c r="N100" s="22">
        <f>IF(原始巡检表!Q100=0,0,输入条件!$D$13*(40/50)^3/0.765)</f>
        <v>50.1960784313726</v>
      </c>
      <c r="O100" s="23">
        <f>IF(原始巡检表!Y100=0,0,输入条件!$D$13*(40/50)^3/0.765)</f>
        <v>50.1960784313726</v>
      </c>
      <c r="P100" s="24">
        <f>IF(原始巡检表!I100=0,0,输入条件!$D$15*(35/50)^3/0.9)</f>
        <v>8.38444444444444</v>
      </c>
      <c r="Q100" s="24">
        <f>IF(原始巡检表!Q100=0,0,输入条件!$D$15*(35/50)^3/0.9)</f>
        <v>8.38444444444444</v>
      </c>
      <c r="R100" s="24">
        <f>IF(原始巡检表!Y100=0,0,输入条件!$D$15*(35/50)^3/0.9)</f>
        <v>8.38444444444444</v>
      </c>
      <c r="V100" s="61"/>
      <c r="W100" s="61"/>
      <c r="X100" s="61"/>
      <c r="Y100" s="12"/>
      <c r="Z100" s="12"/>
      <c r="AA100" s="12"/>
      <c r="AB100" s="16"/>
      <c r="AC100" s="16"/>
      <c r="AD100" s="17"/>
      <c r="AH100" s="24"/>
      <c r="AI100" s="24"/>
      <c r="AJ100" s="24"/>
    </row>
    <row r="101" ht="17.25" spans="3:36">
      <c r="C101">
        <v>10</v>
      </c>
      <c r="D101" s="62">
        <f>IF(原始巡检表!I101=0,0,输入条件!$C$22*原始巡检表!I101+输入条件!$C$23*原始巡检表!E101+输入条件!$C$24*原始巡检表!H101+输入条件!$C$25)/100*输入条件!$E$9*3.517*(1-2%*输入条件!$C$6)</f>
        <v>928.468347118377</v>
      </c>
      <c r="E101" s="62">
        <f>IF(原始巡检表!Q101=0,0,输入条件!$C$22*原始巡检表!Q101+输入条件!$C$23*原始巡检表!M101+输入条件!$C$24*原始巡检表!P101+输入条件!$C$25)/100*输入条件!$E$9*3.517*(1-2%*输入条件!$C$6)</f>
        <v>679.300470829777</v>
      </c>
      <c r="F101" s="61">
        <f>IF(原始巡检表!Y101=0,0,输入条件!$C$22*原始巡检表!Y101+输入条件!$C$23*原始巡检表!U101+输入条件!$C$24*原始巡检表!X101+输入条件!$C$25)/100*输入条件!$E$9*3.517*(1-2%*输入条件!$C$6)</f>
        <v>971.801735517921</v>
      </c>
      <c r="G101" s="64">
        <f>IF(D101=0,0,EXP(更换设备!$C$17*('计算验证-时刻-改造后'!D101/(更换设备!$E$9*3.517)*100)+更换设备!$C$18*原始巡检表!E101+更换设备!$C$19*原始巡检表!H101+更换设备!$C$20))*更换设备!$D$9</f>
        <v>139.918506653897</v>
      </c>
      <c r="H101" s="64">
        <f>IF(E101=0,0,EXP(更换设备!$C$17*('计算验证-时刻-改造后'!E101/(更换设备!$E$9*3.517)*100)+更换设备!$C$18*原始巡检表!M101+更换设备!$C$19*原始巡检表!P101+更换设备!$C$20))*更换设备!$D$9</f>
        <v>86.7320971759998</v>
      </c>
      <c r="I101" s="64">
        <f>IF(F101=0,0,EXP(更换设备!$C$17*('计算验证-时刻-改造后'!F101/(更换设备!$E$9*3.517)*100)+更换设备!$C$18*原始巡检表!U101+更换设备!$C$19*原始巡检表!X101+更换设备!$C$20))*更换设备!$D$9</f>
        <v>149.17273002085</v>
      </c>
      <c r="J101" s="18">
        <f>IF(原始巡检表!I101=0,0,输入条件!$D$11*(40/50)^3/0.765)</f>
        <v>36.8104575163399</v>
      </c>
      <c r="K101" s="18">
        <f>IF(原始巡检表!Q101=0,0,输入条件!$D$11*(40/50)^3/0.765)</f>
        <v>36.8104575163399</v>
      </c>
      <c r="L101" s="19">
        <f>IF(原始巡检表!Y101=0,0,输入条件!$D$11*(40/50)^3/0.765)</f>
        <v>36.8104575163399</v>
      </c>
      <c r="M101" s="22">
        <f>IF(原始巡检表!I101=0,0,输入条件!$D$13*(40/50)^3/0.765)</f>
        <v>50.1960784313726</v>
      </c>
      <c r="N101" s="22">
        <f>IF(原始巡检表!Q101=0,0,输入条件!$D$13*(40/50)^3/0.765)</f>
        <v>50.1960784313726</v>
      </c>
      <c r="O101" s="23">
        <f>IF(原始巡检表!Y101=0,0,输入条件!$D$13*(40/50)^3/0.765)</f>
        <v>50.1960784313726</v>
      </c>
      <c r="P101" s="24">
        <f>IF(原始巡检表!I101=0,0,输入条件!$D$15*(35/50)^3/0.9)</f>
        <v>8.38444444444444</v>
      </c>
      <c r="Q101" s="24">
        <f>IF(原始巡检表!Q101=0,0,输入条件!$D$15*(35/50)^3/0.9)</f>
        <v>8.38444444444444</v>
      </c>
      <c r="R101" s="24">
        <f>IF(原始巡检表!Y101=0,0,输入条件!$D$15*(35/50)^3/0.9)</f>
        <v>8.38444444444444</v>
      </c>
      <c r="V101" s="61"/>
      <c r="W101" s="61"/>
      <c r="X101" s="61"/>
      <c r="Y101" s="12"/>
      <c r="Z101" s="12"/>
      <c r="AA101" s="12"/>
      <c r="AB101" s="16"/>
      <c r="AC101" s="16"/>
      <c r="AD101" s="17"/>
      <c r="AH101" s="24"/>
      <c r="AI101" s="24"/>
      <c r="AJ101" s="24"/>
    </row>
    <row r="102" ht="17.25" spans="3:36">
      <c r="C102">
        <v>11</v>
      </c>
      <c r="D102" s="62">
        <f>IF(原始巡检表!I102=0,0,输入条件!$C$22*原始巡检表!I102+输入条件!$C$23*原始巡检表!E102+输入条件!$C$24*原始巡检表!H102+输入条件!$C$25)/100*输入条件!$E$9*3.517*(1-2%*输入条件!$C$6)</f>
        <v>731.1713531094</v>
      </c>
      <c r="E102" s="62">
        <f>IF(原始巡检表!Q102=0,0,输入条件!$C$22*原始巡检表!Q102+输入条件!$C$23*原始巡检表!M102+输入条件!$C$24*原始巡检表!P102+输入条件!$C$25)/100*输入条件!$E$9*3.517*(1-2%*输入条件!$C$6)</f>
        <v>679.300470829777</v>
      </c>
      <c r="F102" s="61">
        <f>IF(原始巡检表!Y102=0,0,输入条件!$C$22*原始巡检表!Y102+输入条件!$C$23*原始巡检表!U102+输入条件!$C$24*原始巡检表!X102+输入条件!$C$25)/100*输入条件!$E$9*3.517*(1-2%*输入条件!$C$6)</f>
        <v>971.801735517921</v>
      </c>
      <c r="G102" s="64">
        <f>IF(D102=0,0,EXP(更换设备!$C$17*('计算验证-时刻-改造后'!D102/(更换设备!$E$9*3.517)*100)+更换设备!$C$18*原始巡检表!E102+更换设备!$C$19*原始巡检表!H102+更换设备!$C$20))*更换设备!$D$9</f>
        <v>100.716331369611</v>
      </c>
      <c r="H102" s="64">
        <f>IF(E102=0,0,EXP(更换设备!$C$17*('计算验证-时刻-改造后'!E102/(更换设备!$E$9*3.517)*100)+更换设备!$C$18*原始巡检表!M102+更换设备!$C$19*原始巡检表!P102+更换设备!$C$20))*更换设备!$D$9</f>
        <v>86.7320971759998</v>
      </c>
      <c r="I102" s="64">
        <f>IF(F102=0,0,EXP(更换设备!$C$17*('计算验证-时刻-改造后'!F102/(更换设备!$E$9*3.517)*100)+更换设备!$C$18*原始巡检表!U102+更换设备!$C$19*原始巡检表!X102+更换设备!$C$20))*更换设备!$D$9</f>
        <v>149.17273002085</v>
      </c>
      <c r="J102" s="18">
        <f>IF(原始巡检表!I102=0,0,输入条件!$D$11*(40/50)^3/0.765)</f>
        <v>36.8104575163399</v>
      </c>
      <c r="K102" s="18">
        <f>IF(原始巡检表!Q102=0,0,输入条件!$D$11*(40/50)^3/0.765)</f>
        <v>36.8104575163399</v>
      </c>
      <c r="L102" s="19">
        <f>IF(原始巡检表!Y102=0,0,输入条件!$D$11*(40/50)^3/0.765)</f>
        <v>36.8104575163399</v>
      </c>
      <c r="M102" s="22">
        <f>IF(原始巡检表!I102=0,0,输入条件!$D$13*(40/50)^3/0.765)</f>
        <v>50.1960784313726</v>
      </c>
      <c r="N102" s="22">
        <f>IF(原始巡检表!Q102=0,0,输入条件!$D$13*(40/50)^3/0.765)</f>
        <v>50.1960784313726</v>
      </c>
      <c r="O102" s="23">
        <f>IF(原始巡检表!Y102=0,0,输入条件!$D$13*(40/50)^3/0.765)</f>
        <v>50.1960784313726</v>
      </c>
      <c r="P102" s="24">
        <f>IF(原始巡检表!I102=0,0,输入条件!$D$15*(35/50)^3/0.9)</f>
        <v>8.38444444444444</v>
      </c>
      <c r="Q102" s="24">
        <f>IF(原始巡检表!Q102=0,0,输入条件!$D$15*(35/50)^3/0.9)</f>
        <v>8.38444444444444</v>
      </c>
      <c r="R102" s="24">
        <f>IF(原始巡检表!Y102=0,0,输入条件!$D$15*(35/50)^3/0.9)</f>
        <v>8.38444444444444</v>
      </c>
      <c r="V102" s="61"/>
      <c r="W102" s="61"/>
      <c r="X102" s="61"/>
      <c r="Y102" s="12"/>
      <c r="Z102" s="12"/>
      <c r="AA102" s="12"/>
      <c r="AB102" s="16"/>
      <c r="AC102" s="16"/>
      <c r="AD102" s="17"/>
      <c r="AH102" s="24"/>
      <c r="AI102" s="24"/>
      <c r="AJ102" s="24"/>
    </row>
    <row r="103" ht="17.25" spans="3:36">
      <c r="C103">
        <v>12</v>
      </c>
      <c r="D103" s="62">
        <f>IF(原始巡检表!I103=0,0,输入条件!$C$22*原始巡检表!I103+输入条件!$C$23*原始巡检表!E103+输入条件!$C$24*原始巡检表!H103+输入条件!$C$25)/100*输入条件!$E$9*3.517*(1-2%*输入条件!$C$6)</f>
        <v>731.1713531094</v>
      </c>
      <c r="E103" s="62">
        <f>IF(原始巡检表!Q103=0,0,输入条件!$C$22*原始巡检表!Q103+输入条件!$C$23*原始巡检表!M103+输入条件!$C$24*原始巡检表!P103+输入条件!$C$25)/100*输入条件!$E$9*3.517*(1-2%*输入条件!$C$6)</f>
        <v>679.300470829777</v>
      </c>
      <c r="F103" s="61">
        <f>IF(原始巡检表!Y103=0,0,输入条件!$C$22*原始巡检表!Y103+输入条件!$C$23*原始巡检表!U103+输入条件!$C$24*原始巡检表!X103+输入条件!$C$25)/100*输入条件!$E$9*3.517*(1-2%*输入条件!$C$6)</f>
        <v>971.801735517921</v>
      </c>
      <c r="G103" s="64">
        <f>IF(D103=0,0,EXP(更换设备!$C$17*('计算验证-时刻-改造后'!D103/(更换设备!$E$9*3.517)*100)+更换设备!$C$18*原始巡检表!E103+更换设备!$C$19*原始巡检表!H103+更换设备!$C$20))*更换设备!$D$9</f>
        <v>100.716331369611</v>
      </c>
      <c r="H103" s="64">
        <f>IF(E103=0,0,EXP(更换设备!$C$17*('计算验证-时刻-改造后'!E103/(更换设备!$E$9*3.517)*100)+更换设备!$C$18*原始巡检表!M103+更换设备!$C$19*原始巡检表!P103+更换设备!$C$20))*更换设备!$D$9</f>
        <v>86.7320971759998</v>
      </c>
      <c r="I103" s="64">
        <f>IF(F103=0,0,EXP(更换设备!$C$17*('计算验证-时刻-改造后'!F103/(更换设备!$E$9*3.517)*100)+更换设备!$C$18*原始巡检表!U103+更换设备!$C$19*原始巡检表!X103+更换设备!$C$20))*更换设备!$D$9</f>
        <v>149.17273002085</v>
      </c>
      <c r="J103" s="18">
        <f>IF(原始巡检表!I103=0,0,输入条件!$D$11*(40/50)^3/0.765)</f>
        <v>36.8104575163399</v>
      </c>
      <c r="K103" s="18">
        <f>IF(原始巡检表!Q103=0,0,输入条件!$D$11*(40/50)^3/0.765)</f>
        <v>36.8104575163399</v>
      </c>
      <c r="L103" s="19">
        <f>IF(原始巡检表!Y103=0,0,输入条件!$D$11*(40/50)^3/0.765)</f>
        <v>36.8104575163399</v>
      </c>
      <c r="M103" s="22">
        <f>IF(原始巡检表!I103=0,0,输入条件!$D$13*(40/50)^3/0.765)</f>
        <v>50.1960784313726</v>
      </c>
      <c r="N103" s="22">
        <f>IF(原始巡检表!Q103=0,0,输入条件!$D$13*(40/50)^3/0.765)</f>
        <v>50.1960784313726</v>
      </c>
      <c r="O103" s="23">
        <f>IF(原始巡检表!Y103=0,0,输入条件!$D$13*(40/50)^3/0.765)</f>
        <v>50.1960784313726</v>
      </c>
      <c r="P103" s="24">
        <f>IF(原始巡检表!I103=0,0,输入条件!$D$15*(35/50)^3/0.9)</f>
        <v>8.38444444444444</v>
      </c>
      <c r="Q103" s="24">
        <f>IF(原始巡检表!Q103=0,0,输入条件!$D$15*(35/50)^3/0.9)</f>
        <v>8.38444444444444</v>
      </c>
      <c r="R103" s="24">
        <f>IF(原始巡检表!Y103=0,0,输入条件!$D$15*(35/50)^3/0.9)</f>
        <v>8.38444444444444</v>
      </c>
      <c r="V103" s="61"/>
      <c r="W103" s="61"/>
      <c r="X103" s="61"/>
      <c r="Y103" s="12"/>
      <c r="Z103" s="12"/>
      <c r="AA103" s="12"/>
      <c r="AB103" s="16"/>
      <c r="AC103" s="16"/>
      <c r="AD103" s="17"/>
      <c r="AH103" s="24"/>
      <c r="AI103" s="24"/>
      <c r="AJ103" s="24"/>
    </row>
    <row r="104" ht="17.25" spans="3:36">
      <c r="C104">
        <v>13</v>
      </c>
      <c r="D104" s="62">
        <f>IF(原始巡检表!I104=0,0,输入条件!$C$22*原始巡检表!I104+输入条件!$C$23*原始巡检表!E104+输入条件!$C$24*原始巡检表!H104+输入条件!$C$25)/100*输入条件!$E$9*3.517*(1-2%*输入条件!$C$6)</f>
        <v>731.1713531094</v>
      </c>
      <c r="E104" s="62">
        <f>IF(原始巡检表!Q104=0,0,输入条件!$C$22*原始巡检表!Q104+输入条件!$C$23*原始巡检表!M104+输入条件!$C$24*原始巡检表!P104+输入条件!$C$25)/100*输入条件!$E$9*3.517*(1-2%*输入条件!$C$6)</f>
        <v>679.300470829777</v>
      </c>
      <c r="F104" s="61">
        <f>IF(原始巡检表!Y104=0,0,输入条件!$C$22*原始巡检表!Y104+输入条件!$C$23*原始巡检表!U104+输入条件!$C$24*原始巡检表!X104+输入条件!$C$25)/100*输入条件!$E$9*3.517*(1-2%*输入条件!$C$6)</f>
        <v>971.801735517921</v>
      </c>
      <c r="G104" s="64">
        <f>IF(D104=0,0,EXP(更换设备!$C$17*('计算验证-时刻-改造后'!D104/(更换设备!$E$9*3.517)*100)+更换设备!$C$18*原始巡检表!E104+更换设备!$C$19*原始巡检表!H104+更换设备!$C$20))*更换设备!$D$9</f>
        <v>100.716331369611</v>
      </c>
      <c r="H104" s="64">
        <f>IF(E104=0,0,EXP(更换设备!$C$17*('计算验证-时刻-改造后'!E104/(更换设备!$E$9*3.517)*100)+更换设备!$C$18*原始巡检表!M104+更换设备!$C$19*原始巡检表!P104+更换设备!$C$20))*更换设备!$D$9</f>
        <v>86.7320971759998</v>
      </c>
      <c r="I104" s="64">
        <f>IF(F104=0,0,EXP(更换设备!$C$17*('计算验证-时刻-改造后'!F104/(更换设备!$E$9*3.517)*100)+更换设备!$C$18*原始巡检表!U104+更换设备!$C$19*原始巡检表!X104+更换设备!$C$20))*更换设备!$D$9</f>
        <v>149.17273002085</v>
      </c>
      <c r="J104" s="18">
        <f>IF(原始巡检表!I104=0,0,输入条件!$D$11*(40/50)^3/0.765)</f>
        <v>36.8104575163399</v>
      </c>
      <c r="K104" s="18">
        <f>IF(原始巡检表!Q104=0,0,输入条件!$D$11*(40/50)^3/0.765)</f>
        <v>36.8104575163399</v>
      </c>
      <c r="L104" s="19">
        <f>IF(原始巡检表!Y104=0,0,输入条件!$D$11*(40/50)^3/0.765)</f>
        <v>36.8104575163399</v>
      </c>
      <c r="M104" s="22">
        <f>IF(原始巡检表!I104=0,0,输入条件!$D$13*(40/50)^3/0.765)</f>
        <v>50.1960784313726</v>
      </c>
      <c r="N104" s="22">
        <f>IF(原始巡检表!Q104=0,0,输入条件!$D$13*(40/50)^3/0.765)</f>
        <v>50.1960784313726</v>
      </c>
      <c r="O104" s="23">
        <f>IF(原始巡检表!Y104=0,0,输入条件!$D$13*(40/50)^3/0.765)</f>
        <v>50.1960784313726</v>
      </c>
      <c r="P104" s="24">
        <f>IF(原始巡检表!I104=0,0,输入条件!$D$15*(35/50)^3/0.9)</f>
        <v>8.38444444444444</v>
      </c>
      <c r="Q104" s="24">
        <f>IF(原始巡检表!Q104=0,0,输入条件!$D$15*(35/50)^3/0.9)</f>
        <v>8.38444444444444</v>
      </c>
      <c r="R104" s="24">
        <f>IF(原始巡检表!Y104=0,0,输入条件!$D$15*(35/50)^3/0.9)</f>
        <v>8.38444444444444</v>
      </c>
      <c r="V104" s="61"/>
      <c r="W104" s="61"/>
      <c r="X104" s="61"/>
      <c r="Y104" s="12"/>
      <c r="Z104" s="12"/>
      <c r="AA104" s="12"/>
      <c r="AB104" s="16"/>
      <c r="AC104" s="16"/>
      <c r="AD104" s="17"/>
      <c r="AH104" s="24"/>
      <c r="AI104" s="24"/>
      <c r="AJ104" s="24"/>
    </row>
    <row r="105" ht="17.25" spans="3:36">
      <c r="C105">
        <v>14</v>
      </c>
      <c r="D105" s="62">
        <f>IF(原始巡检表!I105=0,0,输入条件!$C$22*原始巡检表!I105+输入条件!$C$23*原始巡检表!E105+输入条件!$C$24*原始巡检表!H105+输入条件!$C$25)/100*输入条件!$E$9*3.517*(1-2%*输入条件!$C$6)</f>
        <v>731.1713531094</v>
      </c>
      <c r="E105" s="62">
        <f>IF(原始巡检表!Q105=0,0,输入条件!$C$22*原始巡检表!Q105+输入条件!$C$23*原始巡检表!M105+输入条件!$C$24*原始巡检表!P105+输入条件!$C$25)/100*输入条件!$E$9*3.517*(1-2%*输入条件!$C$6)</f>
        <v>679.300470829777</v>
      </c>
      <c r="F105" s="61">
        <f>IF(原始巡检表!Y105=0,0,输入条件!$C$22*原始巡检表!Y105+输入条件!$C$23*原始巡检表!U105+输入条件!$C$24*原始巡检表!X105+输入条件!$C$25)/100*输入条件!$E$9*3.517*(1-2%*输入条件!$C$6)</f>
        <v>971.801735517921</v>
      </c>
      <c r="G105" s="64">
        <f>IF(D105=0,0,EXP(更换设备!$C$17*('计算验证-时刻-改造后'!D105/(更换设备!$E$9*3.517)*100)+更换设备!$C$18*原始巡检表!E105+更换设备!$C$19*原始巡检表!H105+更换设备!$C$20))*更换设备!$D$9</f>
        <v>100.716331369611</v>
      </c>
      <c r="H105" s="64">
        <f>IF(E105=0,0,EXP(更换设备!$C$17*('计算验证-时刻-改造后'!E105/(更换设备!$E$9*3.517)*100)+更换设备!$C$18*原始巡检表!M105+更换设备!$C$19*原始巡检表!P105+更换设备!$C$20))*更换设备!$D$9</f>
        <v>86.7320971759998</v>
      </c>
      <c r="I105" s="64">
        <f>IF(F105=0,0,EXP(更换设备!$C$17*('计算验证-时刻-改造后'!F105/(更换设备!$E$9*3.517)*100)+更换设备!$C$18*原始巡检表!U105+更换设备!$C$19*原始巡检表!X105+更换设备!$C$20))*更换设备!$D$9</f>
        <v>149.17273002085</v>
      </c>
      <c r="J105" s="18">
        <f>IF(原始巡检表!I105=0,0,输入条件!$D$11*(40/50)^3/0.765)</f>
        <v>36.8104575163399</v>
      </c>
      <c r="K105" s="18">
        <f>IF(原始巡检表!Q105=0,0,输入条件!$D$11*(40/50)^3/0.765)</f>
        <v>36.8104575163399</v>
      </c>
      <c r="L105" s="19">
        <f>IF(原始巡检表!Y105=0,0,输入条件!$D$11*(40/50)^3/0.765)</f>
        <v>36.8104575163399</v>
      </c>
      <c r="M105" s="22">
        <f>IF(原始巡检表!I105=0,0,输入条件!$D$13*(40/50)^3/0.765)</f>
        <v>50.1960784313726</v>
      </c>
      <c r="N105" s="22">
        <f>IF(原始巡检表!Q105=0,0,输入条件!$D$13*(40/50)^3/0.765)</f>
        <v>50.1960784313726</v>
      </c>
      <c r="O105" s="23">
        <f>IF(原始巡检表!Y105=0,0,输入条件!$D$13*(40/50)^3/0.765)</f>
        <v>50.1960784313726</v>
      </c>
      <c r="P105" s="24">
        <f>IF(原始巡检表!I105=0,0,输入条件!$D$15*(35/50)^3/0.9)</f>
        <v>8.38444444444444</v>
      </c>
      <c r="Q105" s="24">
        <f>IF(原始巡检表!Q105=0,0,输入条件!$D$15*(35/50)^3/0.9)</f>
        <v>8.38444444444444</v>
      </c>
      <c r="R105" s="24">
        <f>IF(原始巡检表!Y105=0,0,输入条件!$D$15*(35/50)^3/0.9)</f>
        <v>8.38444444444444</v>
      </c>
      <c r="V105" s="61"/>
      <c r="W105" s="61"/>
      <c r="X105" s="61"/>
      <c r="Y105" s="12"/>
      <c r="Z105" s="12"/>
      <c r="AA105" s="12"/>
      <c r="AB105" s="16"/>
      <c r="AC105" s="16"/>
      <c r="AD105" s="17"/>
      <c r="AH105" s="24"/>
      <c r="AI105" s="24"/>
      <c r="AJ105" s="24"/>
    </row>
    <row r="106" ht="17.25" spans="3:36">
      <c r="C106">
        <v>15</v>
      </c>
      <c r="D106" s="62">
        <f>IF(原始巡检表!I106=0,0,输入条件!$C$22*原始巡检表!I106+输入条件!$C$23*原始巡检表!E106+输入条件!$C$24*原始巡检表!H106+输入条件!$C$25)/100*输入条件!$E$9*3.517*(1-2%*输入条件!$C$6)</f>
        <v>731.1713531094</v>
      </c>
      <c r="E106" s="62">
        <f>IF(原始巡检表!Q106=0,0,输入条件!$C$22*原始巡检表!Q106+输入条件!$C$23*原始巡检表!M106+输入条件!$C$24*原始巡检表!P106+输入条件!$C$25)/100*输入条件!$E$9*3.517*(1-2%*输入条件!$C$6)</f>
        <v>679.300470829777</v>
      </c>
      <c r="F106" s="61">
        <f>IF(原始巡检表!Y106=0,0,输入条件!$C$22*原始巡检表!Y106+输入条件!$C$23*原始巡检表!U106+输入条件!$C$24*原始巡检表!X106+输入条件!$C$25)/100*输入条件!$E$9*3.517*(1-2%*输入条件!$C$6)</f>
        <v>971.801735517921</v>
      </c>
      <c r="G106" s="64">
        <f>IF(D106=0,0,EXP(更换设备!$C$17*('计算验证-时刻-改造后'!D106/(更换设备!$E$9*3.517)*100)+更换设备!$C$18*原始巡检表!E106+更换设备!$C$19*原始巡检表!H106+更换设备!$C$20))*更换设备!$D$9</f>
        <v>100.716331369611</v>
      </c>
      <c r="H106" s="64">
        <f>IF(E106=0,0,EXP(更换设备!$C$17*('计算验证-时刻-改造后'!E106/(更换设备!$E$9*3.517)*100)+更换设备!$C$18*原始巡检表!M106+更换设备!$C$19*原始巡检表!P106+更换设备!$C$20))*更换设备!$D$9</f>
        <v>86.7320971759998</v>
      </c>
      <c r="I106" s="64">
        <f>IF(F106=0,0,EXP(更换设备!$C$17*('计算验证-时刻-改造后'!F106/(更换设备!$E$9*3.517)*100)+更换设备!$C$18*原始巡检表!U106+更换设备!$C$19*原始巡检表!X106+更换设备!$C$20))*更换设备!$D$9</f>
        <v>149.17273002085</v>
      </c>
      <c r="J106" s="18">
        <f>IF(原始巡检表!I106=0,0,输入条件!$D$11*(40/50)^3/0.765)</f>
        <v>36.8104575163399</v>
      </c>
      <c r="K106" s="18">
        <f>IF(原始巡检表!Q106=0,0,输入条件!$D$11*(40/50)^3/0.765)</f>
        <v>36.8104575163399</v>
      </c>
      <c r="L106" s="19">
        <f>IF(原始巡检表!Y106=0,0,输入条件!$D$11*(40/50)^3/0.765)</f>
        <v>36.8104575163399</v>
      </c>
      <c r="M106" s="22">
        <f>IF(原始巡检表!I106=0,0,输入条件!$D$13*(40/50)^3/0.765)</f>
        <v>50.1960784313726</v>
      </c>
      <c r="N106" s="22">
        <f>IF(原始巡检表!Q106=0,0,输入条件!$D$13*(40/50)^3/0.765)</f>
        <v>50.1960784313726</v>
      </c>
      <c r="O106" s="23">
        <f>IF(原始巡检表!Y106=0,0,输入条件!$D$13*(40/50)^3/0.765)</f>
        <v>50.1960784313726</v>
      </c>
      <c r="P106" s="24">
        <f>IF(原始巡检表!I106=0,0,输入条件!$D$15*(35/50)^3/0.9)</f>
        <v>8.38444444444444</v>
      </c>
      <c r="Q106" s="24">
        <f>IF(原始巡检表!Q106=0,0,输入条件!$D$15*(35/50)^3/0.9)</f>
        <v>8.38444444444444</v>
      </c>
      <c r="R106" s="24">
        <f>IF(原始巡检表!Y106=0,0,输入条件!$D$15*(35/50)^3/0.9)</f>
        <v>8.38444444444444</v>
      </c>
      <c r="V106" s="61"/>
      <c r="W106" s="61"/>
      <c r="X106" s="61"/>
      <c r="Y106" s="12"/>
      <c r="Z106" s="12"/>
      <c r="AA106" s="12"/>
      <c r="AB106" s="16"/>
      <c r="AC106" s="16"/>
      <c r="AD106" s="17"/>
      <c r="AH106" s="24"/>
      <c r="AI106" s="24"/>
      <c r="AJ106" s="24"/>
    </row>
    <row r="107" ht="17.25" spans="3:36">
      <c r="C107">
        <v>16</v>
      </c>
      <c r="D107" s="62">
        <f>IF(原始巡检表!I107=0,0,输入条件!$C$22*原始巡检表!I107+输入条件!$C$23*原始巡检表!E107+输入条件!$C$24*原始巡检表!H107+输入条件!$C$25)/100*输入条件!$E$9*3.517*(1-2%*输入条件!$C$6)</f>
        <v>731.1713531094</v>
      </c>
      <c r="E107" s="62">
        <f>IF(原始巡检表!Q107=0,0,输入条件!$C$22*原始巡检表!Q107+输入条件!$C$23*原始巡检表!M107+输入条件!$C$24*原始巡检表!P107+输入条件!$C$25)/100*输入条件!$E$9*3.517*(1-2%*输入条件!$C$6)</f>
        <v>679.300470829777</v>
      </c>
      <c r="F107" s="61">
        <f>IF(原始巡检表!Y107=0,0,输入条件!$C$22*原始巡检表!Y107+输入条件!$C$23*原始巡检表!U107+输入条件!$C$24*原始巡检表!X107+输入条件!$C$25)/100*输入条件!$E$9*3.517*(1-2%*输入条件!$C$6)</f>
        <v>738.260340334719</v>
      </c>
      <c r="G107" s="64">
        <f>IF(D107=0,0,EXP(更换设备!$C$17*('计算验证-时刻-改造后'!D107/(更换设备!$E$9*3.517)*100)+更换设备!$C$18*原始巡检表!E107+更换设备!$C$19*原始巡检表!H107+更换设备!$C$20))*更换设备!$D$9</f>
        <v>100.716331369611</v>
      </c>
      <c r="H107" s="64">
        <f>IF(E107=0,0,EXP(更换设备!$C$17*('计算验证-时刻-改造后'!E107/(更换设备!$E$9*3.517)*100)+更换设备!$C$18*原始巡检表!M107+更换设备!$C$19*原始巡检表!P107+更换设备!$C$20))*更换设备!$D$9</f>
        <v>86.7320971759998</v>
      </c>
      <c r="I107" s="64">
        <f>IF(F107=0,0,EXP(更换设备!$C$17*('计算验证-时刻-改造后'!F107/(更换设备!$E$9*3.517)*100)+更换设备!$C$18*原始巡检表!U107+更换设备!$C$19*原始巡检表!X107+更换设备!$C$20))*更换设备!$D$9</f>
        <v>105.924374227132</v>
      </c>
      <c r="J107" s="18">
        <f>IF(原始巡检表!I107=0,0,输入条件!$D$11*(40/50)^3/0.765)</f>
        <v>36.8104575163399</v>
      </c>
      <c r="K107" s="18">
        <f>IF(原始巡检表!Q107=0,0,输入条件!$D$11*(40/50)^3/0.765)</f>
        <v>36.8104575163399</v>
      </c>
      <c r="L107" s="19">
        <f>IF(原始巡检表!Y107=0,0,输入条件!$D$11*(40/50)^3/0.765)</f>
        <v>36.8104575163399</v>
      </c>
      <c r="M107" s="22">
        <f>IF(原始巡检表!I107=0,0,输入条件!$D$13*(40/50)^3/0.765)</f>
        <v>50.1960784313726</v>
      </c>
      <c r="N107" s="22">
        <f>IF(原始巡检表!Q107=0,0,输入条件!$D$13*(40/50)^3/0.765)</f>
        <v>50.1960784313726</v>
      </c>
      <c r="O107" s="23">
        <f>IF(原始巡检表!Y107=0,0,输入条件!$D$13*(40/50)^3/0.765)</f>
        <v>50.1960784313726</v>
      </c>
      <c r="P107" s="24">
        <f>IF(原始巡检表!I107=0,0,输入条件!$D$15*(35/50)^3/0.9)</f>
        <v>8.38444444444444</v>
      </c>
      <c r="Q107" s="24">
        <f>IF(原始巡检表!Q107=0,0,输入条件!$D$15*(35/50)^3/0.9)</f>
        <v>8.38444444444444</v>
      </c>
      <c r="R107" s="24">
        <f>IF(原始巡检表!Y107=0,0,输入条件!$D$15*(35/50)^3/0.9)</f>
        <v>8.38444444444444</v>
      </c>
      <c r="V107" s="61"/>
      <c r="W107" s="61"/>
      <c r="X107" s="61"/>
      <c r="Y107" s="12"/>
      <c r="Z107" s="12"/>
      <c r="AA107" s="12"/>
      <c r="AB107" s="16"/>
      <c r="AC107" s="16"/>
      <c r="AD107" s="17"/>
      <c r="AH107" s="24"/>
      <c r="AI107" s="24"/>
      <c r="AJ107" s="24"/>
    </row>
    <row r="108" ht="17.25" spans="3:36">
      <c r="C108">
        <v>17</v>
      </c>
      <c r="D108" s="62">
        <f>IF(原始巡检表!I108=0,0,输入条件!$C$22*原始巡检表!I108+输入条件!$C$23*原始巡检表!E108+输入条件!$C$24*原始巡检表!H108+输入条件!$C$25)/100*输入条件!$E$9*3.517*(1-2%*输入条件!$C$6)</f>
        <v>731.1713531094</v>
      </c>
      <c r="E108" s="62">
        <f>IF(原始巡检表!Q108=0,0,输入条件!$C$22*原始巡检表!Q108+输入条件!$C$23*原始巡检表!M108+输入条件!$C$24*原始巡检表!P108+输入条件!$C$25)/100*输入条件!$E$9*3.517*(1-2%*输入条件!$C$6)</f>
        <v>679.300470829777</v>
      </c>
      <c r="F108" s="61">
        <f>IF(原始巡检表!Y108=0,0,输入条件!$C$22*原始巡检表!Y108+输入条件!$C$23*原始巡检表!U108+输入条件!$C$24*原始巡检表!X108+输入条件!$C$25)/100*输入条件!$E$9*3.517*(1-2%*输入条件!$C$6)</f>
        <v>738.260340334719</v>
      </c>
      <c r="G108" s="64">
        <f>IF(D108=0,0,EXP(更换设备!$C$17*('计算验证-时刻-改造后'!D108/(更换设备!$E$9*3.517)*100)+更换设备!$C$18*原始巡检表!E108+更换设备!$C$19*原始巡检表!H108+更换设备!$C$20))*更换设备!$D$9</f>
        <v>100.716331369611</v>
      </c>
      <c r="H108" s="64">
        <f>IF(E108=0,0,EXP(更换设备!$C$17*('计算验证-时刻-改造后'!E108/(更换设备!$E$9*3.517)*100)+更换设备!$C$18*原始巡检表!M108+更换设备!$C$19*原始巡检表!P108+更换设备!$C$20))*更换设备!$D$9</f>
        <v>86.7320971759998</v>
      </c>
      <c r="I108" s="64">
        <f>IF(F108=0,0,EXP(更换设备!$C$17*('计算验证-时刻-改造后'!F108/(更换设备!$E$9*3.517)*100)+更换设备!$C$18*原始巡检表!U108+更换设备!$C$19*原始巡检表!X108+更换设备!$C$20))*更换设备!$D$9</f>
        <v>105.924374227132</v>
      </c>
      <c r="J108" s="18">
        <f>IF(原始巡检表!I108=0,0,输入条件!$D$11*(40/50)^3/0.765)</f>
        <v>36.8104575163399</v>
      </c>
      <c r="K108" s="18">
        <f>IF(原始巡检表!Q108=0,0,输入条件!$D$11*(40/50)^3/0.765)</f>
        <v>36.8104575163399</v>
      </c>
      <c r="L108" s="19">
        <f>IF(原始巡检表!Y108=0,0,输入条件!$D$11*(40/50)^3/0.765)</f>
        <v>36.8104575163399</v>
      </c>
      <c r="M108" s="22">
        <f>IF(原始巡检表!I108=0,0,输入条件!$D$13*(40/50)^3/0.765)</f>
        <v>50.1960784313726</v>
      </c>
      <c r="N108" s="22">
        <f>IF(原始巡检表!Q108=0,0,输入条件!$D$13*(40/50)^3/0.765)</f>
        <v>50.1960784313726</v>
      </c>
      <c r="O108" s="23">
        <f>IF(原始巡检表!Y108=0,0,输入条件!$D$13*(40/50)^3/0.765)</f>
        <v>50.1960784313726</v>
      </c>
      <c r="P108" s="24">
        <f>IF(原始巡检表!I108=0,0,输入条件!$D$15*(35/50)^3/0.9)</f>
        <v>8.38444444444444</v>
      </c>
      <c r="Q108" s="24">
        <f>IF(原始巡检表!Q108=0,0,输入条件!$D$15*(35/50)^3/0.9)</f>
        <v>8.38444444444444</v>
      </c>
      <c r="R108" s="24">
        <f>IF(原始巡检表!Y108=0,0,输入条件!$D$15*(35/50)^3/0.9)</f>
        <v>8.38444444444444</v>
      </c>
      <c r="V108" s="61"/>
      <c r="W108" s="61"/>
      <c r="X108" s="61"/>
      <c r="Y108" s="12"/>
      <c r="Z108" s="12"/>
      <c r="AA108" s="12"/>
      <c r="AB108" s="16"/>
      <c r="AC108" s="16"/>
      <c r="AD108" s="17"/>
      <c r="AH108" s="24"/>
      <c r="AI108" s="24"/>
      <c r="AJ108" s="24"/>
    </row>
    <row r="109" ht="17.25" spans="3:36">
      <c r="C109">
        <v>18</v>
      </c>
      <c r="D109" s="62">
        <f>IF(原始巡检表!I109=0,0,输入条件!$C$22*原始巡检表!I109+输入条件!$C$23*原始巡检表!E109+输入条件!$C$24*原始巡检表!H109+输入条件!$C$25)/100*输入条件!$E$9*3.517*(1-2%*输入条件!$C$6)</f>
        <v>731.1713531094</v>
      </c>
      <c r="E109" s="62">
        <f>IF(原始巡检表!Q109=0,0,输入条件!$C$22*原始巡检表!Q109+输入条件!$C$23*原始巡检表!M109+输入条件!$C$24*原始巡检表!P109+输入条件!$C$25)/100*输入条件!$E$9*3.517*(1-2%*输入条件!$C$6)</f>
        <v>679.300470829777</v>
      </c>
      <c r="F109" s="61">
        <f>IF(原始巡检表!Y109=0,0,输入条件!$C$22*原始巡检表!Y109+输入条件!$C$23*原始巡检表!U109+输入条件!$C$24*原始巡检表!X109+输入条件!$C$25)/100*输入条件!$E$9*3.517*(1-2%*输入条件!$C$6)</f>
        <v>738.260340334719</v>
      </c>
      <c r="G109" s="64">
        <f>IF(D109=0,0,EXP(更换设备!$C$17*('计算验证-时刻-改造后'!D109/(更换设备!$E$9*3.517)*100)+更换设备!$C$18*原始巡检表!E109+更换设备!$C$19*原始巡检表!H109+更换设备!$C$20))*更换设备!$D$9</f>
        <v>100.716331369611</v>
      </c>
      <c r="H109" s="64">
        <f>IF(E109=0,0,EXP(更换设备!$C$17*('计算验证-时刻-改造后'!E109/(更换设备!$E$9*3.517)*100)+更换设备!$C$18*原始巡检表!M109+更换设备!$C$19*原始巡检表!P109+更换设备!$C$20))*更换设备!$D$9</f>
        <v>86.7320971759998</v>
      </c>
      <c r="I109" s="64">
        <f>IF(F109=0,0,EXP(更换设备!$C$17*('计算验证-时刻-改造后'!F109/(更换设备!$E$9*3.517)*100)+更换设备!$C$18*原始巡检表!U109+更换设备!$C$19*原始巡检表!X109+更换设备!$C$20))*更换设备!$D$9</f>
        <v>105.924374227132</v>
      </c>
      <c r="J109" s="18">
        <f>IF(原始巡检表!I109=0,0,输入条件!$D$11*(40/50)^3/0.765)</f>
        <v>36.8104575163399</v>
      </c>
      <c r="K109" s="18">
        <f>IF(原始巡检表!Q109=0,0,输入条件!$D$11*(40/50)^3/0.765)</f>
        <v>36.8104575163399</v>
      </c>
      <c r="L109" s="19">
        <f>IF(原始巡检表!Y109=0,0,输入条件!$D$11*(40/50)^3/0.765)</f>
        <v>36.8104575163399</v>
      </c>
      <c r="M109" s="22">
        <f>IF(原始巡检表!I109=0,0,输入条件!$D$13*(40/50)^3/0.765)</f>
        <v>50.1960784313726</v>
      </c>
      <c r="N109" s="22">
        <f>IF(原始巡检表!Q109=0,0,输入条件!$D$13*(40/50)^3/0.765)</f>
        <v>50.1960784313726</v>
      </c>
      <c r="O109" s="23">
        <f>IF(原始巡检表!Y109=0,0,输入条件!$D$13*(40/50)^3/0.765)</f>
        <v>50.1960784313726</v>
      </c>
      <c r="P109" s="24">
        <f>IF(原始巡检表!I109=0,0,输入条件!$D$15*(35/50)^3/0.9)</f>
        <v>8.38444444444444</v>
      </c>
      <c r="Q109" s="24">
        <f>IF(原始巡检表!Q109=0,0,输入条件!$D$15*(35/50)^3/0.9)</f>
        <v>8.38444444444444</v>
      </c>
      <c r="R109" s="24">
        <f>IF(原始巡检表!Y109=0,0,输入条件!$D$15*(35/50)^3/0.9)</f>
        <v>8.38444444444444</v>
      </c>
      <c r="V109" s="61"/>
      <c r="W109" s="61"/>
      <c r="X109" s="61"/>
      <c r="Y109" s="12"/>
      <c r="Z109" s="12"/>
      <c r="AA109" s="12"/>
      <c r="AB109" s="16"/>
      <c r="AC109" s="16"/>
      <c r="AD109" s="17"/>
      <c r="AH109" s="24"/>
      <c r="AI109" s="24"/>
      <c r="AJ109" s="24"/>
    </row>
    <row r="110" ht="17.25" spans="3:36">
      <c r="C110">
        <v>19</v>
      </c>
      <c r="D110" s="62">
        <f>IF(原始巡检表!I110=0,0,输入条件!$C$22*原始巡检表!I110+输入条件!$C$23*原始巡检表!E110+输入条件!$C$24*原始巡检表!H110+输入条件!$C$25)/100*输入条件!$E$9*3.517*(1-2%*输入条件!$C$6)</f>
        <v>731.1713531094</v>
      </c>
      <c r="E110" s="62">
        <f>IF(原始巡检表!Q110=0,0,输入条件!$C$22*原始巡检表!Q110+输入条件!$C$23*原始巡检表!M110+输入条件!$C$24*原始巡检表!P110+输入条件!$C$25)/100*输入条件!$E$9*3.517*(1-2%*输入条件!$C$6)</f>
        <v>679.300470829777</v>
      </c>
      <c r="F110" s="61">
        <f>IF(原始巡检表!Y110=0,0,输入条件!$C$22*原始巡检表!Y110+输入条件!$C$23*原始巡检表!U110+输入条件!$C$24*原始巡检表!X110+输入条件!$C$25)/100*输入条件!$E$9*3.517*(1-2%*输入条件!$C$6)</f>
        <v>738.260340334719</v>
      </c>
      <c r="G110" s="64">
        <f>IF(D110=0,0,EXP(更换设备!$C$17*('计算验证-时刻-改造后'!D110/(更换设备!$E$9*3.517)*100)+更换设备!$C$18*原始巡检表!E110+更换设备!$C$19*原始巡检表!H110+更换设备!$C$20))*更换设备!$D$9</f>
        <v>100.716331369611</v>
      </c>
      <c r="H110" s="64">
        <f>IF(E110=0,0,EXP(更换设备!$C$17*('计算验证-时刻-改造后'!E110/(更换设备!$E$9*3.517)*100)+更换设备!$C$18*原始巡检表!M110+更换设备!$C$19*原始巡检表!P110+更换设备!$C$20))*更换设备!$D$9</f>
        <v>86.7320971759998</v>
      </c>
      <c r="I110" s="64">
        <f>IF(F110=0,0,EXP(更换设备!$C$17*('计算验证-时刻-改造后'!F110/(更换设备!$E$9*3.517)*100)+更换设备!$C$18*原始巡检表!U110+更换设备!$C$19*原始巡检表!X110+更换设备!$C$20))*更换设备!$D$9</f>
        <v>105.924374227132</v>
      </c>
      <c r="J110" s="18">
        <f>IF(原始巡检表!I110=0,0,输入条件!$D$11*(40/50)^3/0.765)</f>
        <v>36.8104575163399</v>
      </c>
      <c r="K110" s="18">
        <f>IF(原始巡检表!Q110=0,0,输入条件!$D$11*(40/50)^3/0.765)</f>
        <v>36.8104575163399</v>
      </c>
      <c r="L110" s="19">
        <f>IF(原始巡检表!Y110=0,0,输入条件!$D$11*(40/50)^3/0.765)</f>
        <v>36.8104575163399</v>
      </c>
      <c r="M110" s="22">
        <f>IF(原始巡检表!I110=0,0,输入条件!$D$13*(40/50)^3/0.765)</f>
        <v>50.1960784313726</v>
      </c>
      <c r="N110" s="22">
        <f>IF(原始巡检表!Q110=0,0,输入条件!$D$13*(40/50)^3/0.765)</f>
        <v>50.1960784313726</v>
      </c>
      <c r="O110" s="23">
        <f>IF(原始巡检表!Y110=0,0,输入条件!$D$13*(40/50)^3/0.765)</f>
        <v>50.1960784313726</v>
      </c>
      <c r="P110" s="24">
        <f>IF(原始巡检表!I110=0,0,输入条件!$D$15*(35/50)^3/0.9)</f>
        <v>8.38444444444444</v>
      </c>
      <c r="Q110" s="24">
        <f>IF(原始巡检表!Q110=0,0,输入条件!$D$15*(35/50)^3/0.9)</f>
        <v>8.38444444444444</v>
      </c>
      <c r="R110" s="24">
        <f>IF(原始巡检表!Y110=0,0,输入条件!$D$15*(35/50)^3/0.9)</f>
        <v>8.38444444444444</v>
      </c>
      <c r="V110" s="61"/>
      <c r="W110" s="61"/>
      <c r="X110" s="61"/>
      <c r="Y110" s="12"/>
      <c r="Z110" s="12"/>
      <c r="AA110" s="12"/>
      <c r="AB110" s="16"/>
      <c r="AC110" s="16"/>
      <c r="AD110" s="17"/>
      <c r="AH110" s="24"/>
      <c r="AI110" s="24"/>
      <c r="AJ110" s="24"/>
    </row>
    <row r="111" ht="17.25" spans="3:36">
      <c r="C111">
        <v>20</v>
      </c>
      <c r="D111" s="62">
        <f>IF(原始巡检表!I111=0,0,输入条件!$C$22*原始巡检表!I111+输入条件!$C$23*原始巡检表!E111+输入条件!$C$24*原始巡检表!H111+输入条件!$C$25)/100*输入条件!$E$9*3.517*(1-2%*输入条件!$C$6)</f>
        <v>731.1713531094</v>
      </c>
      <c r="E111" s="62">
        <f>IF(原始巡检表!Q111=0,0,输入条件!$C$22*原始巡检表!Q111+输入条件!$C$23*原始巡检表!M111+输入条件!$C$24*原始巡检表!P111+输入条件!$C$25)/100*输入条件!$E$9*3.517*(1-2%*输入条件!$C$6)</f>
        <v>679.300470829777</v>
      </c>
      <c r="F111" s="61">
        <f>IF(原始巡检表!Y111=0,0,输入条件!$C$22*原始巡检表!Y111+输入条件!$C$23*原始巡检表!U111+输入条件!$C$24*原始巡检表!X111+输入条件!$C$25)/100*输入条件!$E$9*3.517*(1-2%*输入条件!$C$6)</f>
        <v>738.260340334719</v>
      </c>
      <c r="G111" s="64">
        <f>IF(D111=0,0,EXP(更换设备!$C$17*('计算验证-时刻-改造后'!D111/(更换设备!$E$9*3.517)*100)+更换设备!$C$18*原始巡检表!E111+更换设备!$C$19*原始巡检表!H111+更换设备!$C$20))*更换设备!$D$9</f>
        <v>100.716331369611</v>
      </c>
      <c r="H111" s="64">
        <f>IF(E111=0,0,EXP(更换设备!$C$17*('计算验证-时刻-改造后'!E111/(更换设备!$E$9*3.517)*100)+更换设备!$C$18*原始巡检表!M111+更换设备!$C$19*原始巡检表!P111+更换设备!$C$20))*更换设备!$D$9</f>
        <v>86.7320971759998</v>
      </c>
      <c r="I111" s="64">
        <f>IF(F111=0,0,EXP(更换设备!$C$17*('计算验证-时刻-改造后'!F111/(更换设备!$E$9*3.517)*100)+更换设备!$C$18*原始巡检表!U111+更换设备!$C$19*原始巡检表!X111+更换设备!$C$20))*更换设备!$D$9</f>
        <v>105.924374227132</v>
      </c>
      <c r="J111" s="18">
        <f>IF(原始巡检表!I111=0,0,输入条件!$D$11*(40/50)^3/0.765)</f>
        <v>36.8104575163399</v>
      </c>
      <c r="K111" s="18">
        <f>IF(原始巡检表!Q111=0,0,输入条件!$D$11*(40/50)^3/0.765)</f>
        <v>36.8104575163399</v>
      </c>
      <c r="L111" s="19">
        <f>IF(原始巡检表!Y111=0,0,输入条件!$D$11*(40/50)^3/0.765)</f>
        <v>36.8104575163399</v>
      </c>
      <c r="M111" s="22">
        <f>IF(原始巡检表!I111=0,0,输入条件!$D$13*(40/50)^3/0.765)</f>
        <v>50.1960784313726</v>
      </c>
      <c r="N111" s="22">
        <f>IF(原始巡检表!Q111=0,0,输入条件!$D$13*(40/50)^3/0.765)</f>
        <v>50.1960784313726</v>
      </c>
      <c r="O111" s="23">
        <f>IF(原始巡检表!Y111=0,0,输入条件!$D$13*(40/50)^3/0.765)</f>
        <v>50.1960784313726</v>
      </c>
      <c r="P111" s="24">
        <f>IF(原始巡检表!I111=0,0,输入条件!$D$15*(35/50)^3/0.9)</f>
        <v>8.38444444444444</v>
      </c>
      <c r="Q111" s="24">
        <f>IF(原始巡检表!Q111=0,0,输入条件!$D$15*(35/50)^3/0.9)</f>
        <v>8.38444444444444</v>
      </c>
      <c r="R111" s="24">
        <f>IF(原始巡检表!Y111=0,0,输入条件!$D$15*(35/50)^3/0.9)</f>
        <v>8.38444444444444</v>
      </c>
      <c r="V111" s="61"/>
      <c r="W111" s="61"/>
      <c r="X111" s="61"/>
      <c r="Y111" s="12"/>
      <c r="Z111" s="12"/>
      <c r="AA111" s="12"/>
      <c r="AB111" s="16"/>
      <c r="AC111" s="16"/>
      <c r="AD111" s="17"/>
      <c r="AH111" s="24"/>
      <c r="AI111" s="24"/>
      <c r="AJ111" s="24"/>
    </row>
    <row r="112" ht="17.25" spans="3:36">
      <c r="C112">
        <v>21</v>
      </c>
      <c r="D112" s="62">
        <f>IF(原始巡检表!I112=0,0,输入条件!$C$22*原始巡检表!I112+输入条件!$C$23*原始巡检表!E112+输入条件!$C$24*原始巡检表!H112+输入条件!$C$25)/100*输入条件!$E$9*3.517*(1-2%*输入条件!$C$6)</f>
        <v>731.1713531094</v>
      </c>
      <c r="E112" s="62">
        <f>IF(原始巡检表!Q112=0,0,输入条件!$C$22*原始巡检表!Q112+输入条件!$C$23*原始巡检表!M112+输入条件!$C$24*原始巡检表!P112+输入条件!$C$25)/100*输入条件!$E$9*3.517*(1-2%*输入条件!$C$6)</f>
        <v>679.300470829777</v>
      </c>
      <c r="F112" s="61">
        <f>IF(原始巡检表!Y112=0,0,输入条件!$C$22*原始巡检表!Y112+输入条件!$C$23*原始巡检表!U112+输入条件!$C$24*原始巡检表!X112+输入条件!$C$25)/100*输入条件!$E$9*3.517*(1-2%*输入条件!$C$6)</f>
        <v>738.260340334719</v>
      </c>
      <c r="G112" s="64">
        <f>IF(D112=0,0,EXP(更换设备!$C$17*('计算验证-时刻-改造后'!D112/(更换设备!$E$9*3.517)*100)+更换设备!$C$18*原始巡检表!E112+更换设备!$C$19*原始巡检表!H112+更换设备!$C$20))*更换设备!$D$9</f>
        <v>100.716331369611</v>
      </c>
      <c r="H112" s="64">
        <f>IF(E112=0,0,EXP(更换设备!$C$17*('计算验证-时刻-改造后'!E112/(更换设备!$E$9*3.517)*100)+更换设备!$C$18*原始巡检表!M112+更换设备!$C$19*原始巡检表!P112+更换设备!$C$20))*更换设备!$D$9</f>
        <v>86.7320971759998</v>
      </c>
      <c r="I112" s="64">
        <f>IF(F112=0,0,EXP(更换设备!$C$17*('计算验证-时刻-改造后'!F112/(更换设备!$E$9*3.517)*100)+更换设备!$C$18*原始巡检表!U112+更换设备!$C$19*原始巡检表!X112+更换设备!$C$20))*更换设备!$D$9</f>
        <v>105.924374227132</v>
      </c>
      <c r="J112" s="18">
        <f>IF(原始巡检表!I112=0,0,输入条件!$D$11*(40/50)^3/0.765)</f>
        <v>36.8104575163399</v>
      </c>
      <c r="K112" s="18">
        <f>IF(原始巡检表!Q112=0,0,输入条件!$D$11*(40/50)^3/0.765)</f>
        <v>36.8104575163399</v>
      </c>
      <c r="L112" s="19">
        <f>IF(原始巡检表!Y112=0,0,输入条件!$D$11*(40/50)^3/0.765)</f>
        <v>36.8104575163399</v>
      </c>
      <c r="M112" s="22">
        <f>IF(原始巡检表!I112=0,0,输入条件!$D$13*(40/50)^3/0.765)</f>
        <v>50.1960784313726</v>
      </c>
      <c r="N112" s="22">
        <f>IF(原始巡检表!Q112=0,0,输入条件!$D$13*(40/50)^3/0.765)</f>
        <v>50.1960784313726</v>
      </c>
      <c r="O112" s="23">
        <f>IF(原始巡检表!Y112=0,0,输入条件!$D$13*(40/50)^3/0.765)</f>
        <v>50.1960784313726</v>
      </c>
      <c r="P112" s="24">
        <f>IF(原始巡检表!I112=0,0,输入条件!$D$15*(35/50)^3/0.9)</f>
        <v>8.38444444444444</v>
      </c>
      <c r="Q112" s="24">
        <f>IF(原始巡检表!Q112=0,0,输入条件!$D$15*(35/50)^3/0.9)</f>
        <v>8.38444444444444</v>
      </c>
      <c r="R112" s="24">
        <f>IF(原始巡检表!Y112=0,0,输入条件!$D$15*(35/50)^3/0.9)</f>
        <v>8.38444444444444</v>
      </c>
      <c r="V112" s="61"/>
      <c r="W112" s="61"/>
      <c r="X112" s="61"/>
      <c r="Y112" s="12"/>
      <c r="Z112" s="12"/>
      <c r="AA112" s="12"/>
      <c r="AB112" s="16"/>
      <c r="AC112" s="16"/>
      <c r="AD112" s="17"/>
      <c r="AH112" s="24"/>
      <c r="AI112" s="24"/>
      <c r="AJ112" s="24"/>
    </row>
    <row r="113" ht="17.25" spans="3:36">
      <c r="C113">
        <v>22</v>
      </c>
      <c r="D113" s="62">
        <f>IF(原始巡检表!I113=0,0,输入条件!$C$22*原始巡检表!I113+输入条件!$C$23*原始巡检表!E113+输入条件!$C$24*原始巡检表!H113+输入条件!$C$25)/100*输入条件!$E$9*3.517*(1-2%*输入条件!$C$6)</f>
        <v>731.1713531094</v>
      </c>
      <c r="E113" s="62">
        <f>IF(原始巡检表!Q113=0,0,输入条件!$C$22*原始巡检表!Q113+输入条件!$C$23*原始巡检表!M113+输入条件!$C$24*原始巡检表!P113+输入条件!$C$25)/100*输入条件!$E$9*3.517*(1-2%*输入条件!$C$6)</f>
        <v>679.300470829777</v>
      </c>
      <c r="F113" s="61">
        <f>IF(原始巡检表!Y113=0,0,输入条件!$C$22*原始巡检表!Y113+输入条件!$C$23*原始巡检表!U113+输入条件!$C$24*原始巡检表!X113+输入条件!$C$25)/100*输入条件!$E$9*3.517*(1-2%*输入条件!$C$6)</f>
        <v>738.260340334719</v>
      </c>
      <c r="G113" s="64">
        <f>IF(D113=0,0,EXP(更换设备!$C$17*('计算验证-时刻-改造后'!D113/(更换设备!$E$9*3.517)*100)+更换设备!$C$18*原始巡检表!E113+更换设备!$C$19*原始巡检表!H113+更换设备!$C$20))*更换设备!$D$9</f>
        <v>100.716331369611</v>
      </c>
      <c r="H113" s="64">
        <f>IF(E113=0,0,EXP(更换设备!$C$17*('计算验证-时刻-改造后'!E113/(更换设备!$E$9*3.517)*100)+更换设备!$C$18*原始巡检表!M113+更换设备!$C$19*原始巡检表!P113+更换设备!$C$20))*更换设备!$D$9</f>
        <v>86.7320971759998</v>
      </c>
      <c r="I113" s="64">
        <f>IF(F113=0,0,EXP(更换设备!$C$17*('计算验证-时刻-改造后'!F113/(更换设备!$E$9*3.517)*100)+更换设备!$C$18*原始巡检表!U113+更换设备!$C$19*原始巡检表!X113+更换设备!$C$20))*更换设备!$D$9</f>
        <v>105.924374227132</v>
      </c>
      <c r="J113" s="18">
        <f>IF(原始巡检表!I113=0,0,输入条件!$D$11*(40/50)^3/0.765)</f>
        <v>36.8104575163399</v>
      </c>
      <c r="K113" s="18">
        <f>IF(原始巡检表!Q113=0,0,输入条件!$D$11*(40/50)^3/0.765)</f>
        <v>36.8104575163399</v>
      </c>
      <c r="L113" s="19">
        <f>IF(原始巡检表!Y113=0,0,输入条件!$D$11*(40/50)^3/0.765)</f>
        <v>36.8104575163399</v>
      </c>
      <c r="M113" s="22">
        <f>IF(原始巡检表!I113=0,0,输入条件!$D$13*(40/50)^3/0.765)</f>
        <v>50.1960784313726</v>
      </c>
      <c r="N113" s="22">
        <f>IF(原始巡检表!Q113=0,0,输入条件!$D$13*(40/50)^3/0.765)</f>
        <v>50.1960784313726</v>
      </c>
      <c r="O113" s="23">
        <f>IF(原始巡检表!Y113=0,0,输入条件!$D$13*(40/50)^3/0.765)</f>
        <v>50.1960784313726</v>
      </c>
      <c r="P113" s="24">
        <f>IF(原始巡检表!I113=0,0,输入条件!$D$15*(35/50)^3/0.9)</f>
        <v>8.38444444444444</v>
      </c>
      <c r="Q113" s="24">
        <f>IF(原始巡检表!Q113=0,0,输入条件!$D$15*(35/50)^3/0.9)</f>
        <v>8.38444444444444</v>
      </c>
      <c r="R113" s="24">
        <f>IF(原始巡检表!Y113=0,0,输入条件!$D$15*(35/50)^3/0.9)</f>
        <v>8.38444444444444</v>
      </c>
      <c r="V113" s="61"/>
      <c r="W113" s="61"/>
      <c r="X113" s="61"/>
      <c r="Y113" s="12"/>
      <c r="Z113" s="12"/>
      <c r="AA113" s="12"/>
      <c r="AB113" s="16"/>
      <c r="AC113" s="16"/>
      <c r="AD113" s="17"/>
      <c r="AH113" s="24"/>
      <c r="AI113" s="24"/>
      <c r="AJ113" s="24"/>
    </row>
    <row r="114" ht="17.25" spans="3:36">
      <c r="C114">
        <v>23</v>
      </c>
      <c r="D114" s="62">
        <f>IF(原始巡检表!I114=0,0,输入条件!$C$22*原始巡检表!I114+输入条件!$C$23*原始巡检表!E114+输入条件!$C$24*原始巡检表!H114+输入条件!$C$25)/100*输入条件!$E$9*3.517*(1-2%*输入条件!$C$6)</f>
        <v>731.1713531094</v>
      </c>
      <c r="E114" s="62">
        <f>IF(原始巡检表!Q114=0,0,输入条件!$C$22*原始巡检表!Q114+输入条件!$C$23*原始巡检表!M114+输入条件!$C$24*原始巡检表!P114+输入条件!$C$25)/100*输入条件!$E$9*3.517*(1-2%*输入条件!$C$6)</f>
        <v>679.300470829777</v>
      </c>
      <c r="F114" s="61">
        <f>IF(原始巡检表!Y114=0,0,输入条件!$C$22*原始巡检表!Y114+输入条件!$C$23*原始巡检表!U114+输入条件!$C$24*原始巡检表!X114+输入条件!$C$25)/100*输入条件!$E$9*3.517*(1-2%*输入条件!$C$6)</f>
        <v>738.260340334719</v>
      </c>
      <c r="G114" s="64">
        <f>IF(D114=0,0,EXP(更换设备!$C$17*('计算验证-时刻-改造后'!D114/(更换设备!$E$9*3.517)*100)+更换设备!$C$18*原始巡检表!E114+更换设备!$C$19*原始巡检表!H114+更换设备!$C$20))*更换设备!$D$9</f>
        <v>100.716331369611</v>
      </c>
      <c r="H114" s="64">
        <f>IF(E114=0,0,EXP(更换设备!$C$17*('计算验证-时刻-改造后'!E114/(更换设备!$E$9*3.517)*100)+更换设备!$C$18*原始巡检表!M114+更换设备!$C$19*原始巡检表!P114+更换设备!$C$20))*更换设备!$D$9</f>
        <v>86.7320971759998</v>
      </c>
      <c r="I114" s="64">
        <f>IF(F114=0,0,EXP(更换设备!$C$17*('计算验证-时刻-改造后'!F114/(更换设备!$E$9*3.517)*100)+更换设备!$C$18*原始巡检表!U114+更换设备!$C$19*原始巡检表!X114+更换设备!$C$20))*更换设备!$D$9</f>
        <v>105.924374227132</v>
      </c>
      <c r="J114" s="18">
        <f>IF(原始巡检表!I114=0,0,输入条件!$D$11*(40/50)^3/0.765)</f>
        <v>36.8104575163399</v>
      </c>
      <c r="K114" s="18">
        <f>IF(原始巡检表!Q114=0,0,输入条件!$D$11*(40/50)^3/0.765)</f>
        <v>36.8104575163399</v>
      </c>
      <c r="L114" s="19">
        <f>IF(原始巡检表!Y114=0,0,输入条件!$D$11*(40/50)^3/0.765)</f>
        <v>36.8104575163399</v>
      </c>
      <c r="M114" s="22">
        <f>IF(原始巡检表!I114=0,0,输入条件!$D$13*(40/50)^3/0.765)</f>
        <v>50.1960784313726</v>
      </c>
      <c r="N114" s="22">
        <f>IF(原始巡检表!Q114=0,0,输入条件!$D$13*(40/50)^3/0.765)</f>
        <v>50.1960784313726</v>
      </c>
      <c r="O114" s="23">
        <f>IF(原始巡检表!Y114=0,0,输入条件!$D$13*(40/50)^3/0.765)</f>
        <v>50.1960784313726</v>
      </c>
      <c r="P114" s="24">
        <f>IF(原始巡检表!I114=0,0,输入条件!$D$15*(35/50)^3/0.9)</f>
        <v>8.38444444444444</v>
      </c>
      <c r="Q114" s="24">
        <f>IF(原始巡检表!Q114=0,0,输入条件!$D$15*(35/50)^3/0.9)</f>
        <v>8.38444444444444</v>
      </c>
      <c r="R114" s="24">
        <f>IF(原始巡检表!Y114=0,0,输入条件!$D$15*(35/50)^3/0.9)</f>
        <v>8.38444444444444</v>
      </c>
      <c r="V114" s="61"/>
      <c r="W114" s="61"/>
      <c r="X114" s="61"/>
      <c r="Y114" s="12"/>
      <c r="Z114" s="12"/>
      <c r="AA114" s="12"/>
      <c r="AB114" s="16"/>
      <c r="AC114" s="16"/>
      <c r="AD114" s="17"/>
      <c r="AH114" s="24"/>
      <c r="AI114" s="24"/>
      <c r="AJ114" s="24"/>
    </row>
    <row r="115" spans="4:30">
      <c r="D115" s="61"/>
      <c r="E115" s="61"/>
      <c r="F115" s="61"/>
      <c r="G115" s="12"/>
      <c r="H115" s="12"/>
      <c r="I115" s="12"/>
      <c r="J115" s="16"/>
      <c r="K115" s="16"/>
      <c r="L115" s="17"/>
      <c r="V115" s="61"/>
      <c r="W115" s="61"/>
      <c r="X115" s="61"/>
      <c r="Y115" s="12"/>
      <c r="Z115" s="12"/>
      <c r="AA115" s="12"/>
      <c r="AB115" s="16"/>
      <c r="AC115" s="16"/>
      <c r="AD115" s="17"/>
    </row>
    <row r="116" spans="2:30">
      <c r="B116" t="s">
        <v>76</v>
      </c>
      <c r="D116" s="61"/>
      <c r="E116" s="61"/>
      <c r="F116" s="61"/>
      <c r="G116" s="12"/>
      <c r="H116" s="12"/>
      <c r="I116" s="12"/>
      <c r="J116" s="16"/>
      <c r="K116" s="16"/>
      <c r="L116" s="17"/>
      <c r="T116" t="s">
        <v>76</v>
      </c>
      <c r="V116" s="61"/>
      <c r="W116" s="61"/>
      <c r="X116" s="61"/>
      <c r="Y116" s="12"/>
      <c r="Z116" s="12"/>
      <c r="AA116" s="12"/>
      <c r="AB116" s="16"/>
      <c r="AC116" s="16"/>
      <c r="AD116" s="17"/>
    </row>
    <row r="117" spans="4:30">
      <c r="D117" s="61"/>
      <c r="E117" s="61"/>
      <c r="F117" s="61"/>
      <c r="G117" s="12"/>
      <c r="H117" s="12"/>
      <c r="I117" s="12"/>
      <c r="J117" s="16"/>
      <c r="K117" s="16"/>
      <c r="L117" s="17"/>
      <c r="V117" s="61"/>
      <c r="W117" s="61"/>
      <c r="X117" s="61"/>
      <c r="Y117" s="12"/>
      <c r="Z117" s="12"/>
      <c r="AA117" s="12"/>
      <c r="AB117" s="16"/>
      <c r="AC117" s="16"/>
      <c r="AD117" s="17"/>
    </row>
    <row r="118" spans="4:30">
      <c r="D118" s="61" t="s">
        <v>85</v>
      </c>
      <c r="E118" s="61" t="s">
        <v>85</v>
      </c>
      <c r="F118" s="61" t="s">
        <v>85</v>
      </c>
      <c r="G118" s="12"/>
      <c r="H118" s="12"/>
      <c r="I118" s="12"/>
      <c r="J118" s="16"/>
      <c r="K118" s="16"/>
      <c r="L118" s="17"/>
      <c r="U118" t="s">
        <v>85</v>
      </c>
      <c r="V118" s="61" t="s">
        <v>85</v>
      </c>
      <c r="W118" s="61" t="s">
        <v>85</v>
      </c>
      <c r="X118" s="61" t="s">
        <v>85</v>
      </c>
      <c r="Y118" s="12"/>
      <c r="Z118" s="12"/>
      <c r="AA118" s="12"/>
      <c r="AB118" s="16"/>
      <c r="AC118" s="16"/>
      <c r="AD118" s="17"/>
    </row>
    <row r="119" ht="17.25" spans="3:36">
      <c r="C119">
        <v>0</v>
      </c>
      <c r="D119" s="62">
        <f>IF(原始巡检表!I119=0,0,输入条件!$C$22*原始巡检表!I119+输入条件!$C$23*原始巡检表!E119+输入条件!$C$24*原始巡检表!H119+输入条件!$C$25)/100*输入条件!$E$9*3.517*(1-2%*输入条件!$C$6)</f>
        <v>0</v>
      </c>
      <c r="E119" s="62">
        <f>IF(原始巡检表!Q119=0,0,输入条件!$C$22*原始巡检表!Q119+输入条件!$C$23*原始巡检表!M119+输入条件!$C$24*原始巡检表!P119+输入条件!$C$25)/100*输入条件!$E$9*3.517*(1-2%*输入条件!$C$6)</f>
        <v>0</v>
      </c>
      <c r="F119" s="61">
        <f>IF(原始巡检表!Y119=0,0,输入条件!$C$22*原始巡检表!Y119+输入条件!$C$23*原始巡检表!U119+输入条件!$C$24*原始巡检表!X119+输入条件!$C$25)/100*输入条件!$E$9*3.517*(1-2%*输入条件!$C$6)</f>
        <v>0</v>
      </c>
      <c r="G119" s="64">
        <f>IF(D119=0,0,EXP(更换设备!$C$17*('计算验证-时刻-改造后'!D119/(更换设备!$E$9*3.517)*100)+更换设备!$C$18*原始巡检表!E119+更换设备!$C$19*原始巡检表!H119+更换设备!$C$20))*更换设备!$D$9</f>
        <v>0</v>
      </c>
      <c r="H119" s="64">
        <f>IF(E119=0,0,EXP(更换设备!$C$17*('计算验证-时刻-改造后'!E119/(更换设备!$E$9*3.517)*100)+更换设备!$C$18*原始巡检表!M119+更换设备!$C$19*原始巡检表!P119+更换设备!$C$20))*更换设备!$D$9</f>
        <v>0</v>
      </c>
      <c r="I119" s="64">
        <f>IF(F119=0,0,EXP(更换设备!$C$17*('计算验证-时刻-改造后'!F119/(更换设备!$E$9*3.517)*100)+更换设备!$C$18*原始巡检表!U119+更换设备!$C$19*原始巡检表!X119+更换设备!$C$20))*更换设备!$D$9</f>
        <v>0</v>
      </c>
      <c r="J119" s="18">
        <f>IF(原始巡检表!I119=0,0,输入条件!$D$11*(40/50)^3/0.765)</f>
        <v>0</v>
      </c>
      <c r="K119" s="18">
        <f>IF(原始巡检表!Q119=0,0,输入条件!$D$11*(40/50)^3/0.765)</f>
        <v>0</v>
      </c>
      <c r="L119" s="19">
        <f>IF(原始巡检表!Y119=0,0,输入条件!$D$11*(40/50)^3/0.765)</f>
        <v>0</v>
      </c>
      <c r="M119" s="22">
        <f>IF(原始巡检表!I119=0,0,输入条件!$D$13*(40/50)^3/0.765)</f>
        <v>0</v>
      </c>
      <c r="N119" s="22">
        <f>IF(原始巡检表!Q119=0,0,输入条件!$D$13*(40/50)^3/0.765)</f>
        <v>0</v>
      </c>
      <c r="O119" s="23">
        <f>IF(原始巡检表!Y119=0,0,输入条件!$D$13*(40/50)^3/0.765)</f>
        <v>0</v>
      </c>
      <c r="P119" s="24">
        <f>IF(原始巡检表!I119=0,0,输入条件!$D$15*(35/50)^3/0.9)</f>
        <v>0</v>
      </c>
      <c r="Q119" s="24">
        <f>IF(原始巡检表!Q119=0,0,输入条件!$D$15*(35/50)^3/0.9)</f>
        <v>0</v>
      </c>
      <c r="R119" s="24">
        <f>IF(原始巡检表!Y119=0,0,输入条件!$D$15*(35/50)^3/0.9)</f>
        <v>0</v>
      </c>
      <c r="U119">
        <v>0</v>
      </c>
      <c r="V119" s="61">
        <f>IF(原始巡检表!AH119=0,0,输入条件!$C$22*原始巡检表!AH119+输入条件!$C$23*原始巡检表!AD119+输入条件!$C$24*原始巡检表!AG119+输入条件!$C$25)/100*输入条件!$E$9*3.517*(1-2%*输入条件!$C$6)</f>
        <v>0</v>
      </c>
      <c r="W119" s="61">
        <f>IF(原始巡检表!AP119=0,0,输入条件!$C$22*原始巡检表!AP119+输入条件!$C$23*原始巡检表!AL119+输入条件!$C$24*原始巡检表!AO119+输入条件!$C$25)/100*输入条件!$E$9*3.517*(1-2%*输入条件!$C$6)</f>
        <v>0</v>
      </c>
      <c r="X119" s="61">
        <f>IF(原始巡检表!AX119=0,0,输入条件!$C$22*原始巡检表!AX119+输入条件!$C$23*原始巡检表!AT119+输入条件!$C$24*原始巡检表!AW119+输入条件!$C$25)/100*输入条件!$E$9*3.517*(1-2%*输入条件!$C$6)</f>
        <v>0</v>
      </c>
      <c r="Y119" s="64">
        <f>IF(V119=0,0,EXP(更换设备!$C$17*('计算验证-时刻-改造后'!V119/(更换设备!$E$9*3.517)*100)+更换设备!$C$18*原始巡检表!AD119+更换设备!$C$19*原始巡检表!AG119+更换设备!$C$20))*更换设备!$D$9</f>
        <v>0</v>
      </c>
      <c r="Z119" s="64">
        <f>IF(W119=0,0,EXP(更换设备!$C$17*('计算验证-时刻-改造后'!W119/(更换设备!$E$9*3.517)*100)+更换设备!$C$18*原始巡检表!AL119+更换设备!$C$19*原始巡检表!AO119+更换设备!$C$20))*更换设备!$D$9</f>
        <v>0</v>
      </c>
      <c r="AA119" s="64">
        <f>IF(X119=0,0,EXP(更换设备!$C$17*('计算验证-时刻-改造后'!X119/(更换设备!$E$9*3.517)*100)+更换设备!$C$18*原始巡检表!AT119+更换设备!$C$19*原始巡检表!AW119+更换设备!$C$20))*更换设备!$D$9</f>
        <v>0</v>
      </c>
      <c r="AB119" s="18">
        <f>IF(原始巡检表!AH119=0,0,输入条件!$D$11*(40/50)^3/0.765)</f>
        <v>0</v>
      </c>
      <c r="AC119" s="18">
        <f>IF(原始巡检表!AP119=0,0,输入条件!$D$11*(40/50)^3/0.765)</f>
        <v>0</v>
      </c>
      <c r="AD119" s="19">
        <f>IF(原始巡检表!AX119=0,0,输入条件!$D$11*(40/50)^3/0.765)</f>
        <v>0</v>
      </c>
      <c r="AE119" s="22">
        <f>IF(原始巡检表!AH119=0,0,输入条件!$D$13*(40/50)^3/0.765)</f>
        <v>0</v>
      </c>
      <c r="AF119" s="22">
        <f>IF(原始巡检表!AP119=0,0,输入条件!$D$13*(40/50)^3/0.765)</f>
        <v>0</v>
      </c>
      <c r="AG119" s="22">
        <f>IF(原始巡检表!AX119=0,0,输入条件!$D$13*(40/50)^3/0.765)</f>
        <v>0</v>
      </c>
      <c r="AH119" s="24">
        <f>IF(原始巡检表!AH119=0,0,输入条件!$D$15*(35/50)^3/0.9)</f>
        <v>0</v>
      </c>
      <c r="AI119" s="24">
        <f>IF(原始巡检表!AP119=0,0,输入条件!$D$15*(35/50)^3/0.9)</f>
        <v>0</v>
      </c>
      <c r="AJ119" s="24">
        <f>IF(原始巡检表!AX119=0,0,输入条件!$D$15*(35/50)^3/0.9)</f>
        <v>0</v>
      </c>
    </row>
    <row r="120" ht="17.25" spans="3:36">
      <c r="C120">
        <v>1</v>
      </c>
      <c r="D120" s="62">
        <f>IF(原始巡检表!I120=0,0,输入条件!$C$22*原始巡检表!I120+输入条件!$C$23*原始巡检表!E120+输入条件!$C$24*原始巡检表!H120+输入条件!$C$25)/100*输入条件!$E$9*3.517*(1-2%*输入条件!$C$6)</f>
        <v>0</v>
      </c>
      <c r="E120" s="62">
        <f>IF(原始巡检表!Q120=0,0,输入条件!$C$22*原始巡检表!Q120+输入条件!$C$23*原始巡检表!M120+输入条件!$C$24*原始巡检表!P120+输入条件!$C$25)/100*输入条件!$E$9*3.517*(1-2%*输入条件!$C$6)</f>
        <v>0</v>
      </c>
      <c r="F120" s="61">
        <f>IF(原始巡检表!Y120=0,0,输入条件!$C$22*原始巡检表!Y120+输入条件!$C$23*原始巡检表!U120+输入条件!$C$24*原始巡检表!X120+输入条件!$C$25)/100*输入条件!$E$9*3.517*(1-2%*输入条件!$C$6)</f>
        <v>0</v>
      </c>
      <c r="G120" s="64">
        <f>IF(D120=0,0,EXP(更换设备!$C$17*('计算验证-时刻-改造后'!D120/(更换设备!$E$9*3.517)*100)+更换设备!$C$18*原始巡检表!E120+更换设备!$C$19*原始巡检表!H120+更换设备!$C$20))*更换设备!$D$9</f>
        <v>0</v>
      </c>
      <c r="H120" s="64">
        <f>IF(E120=0,0,EXP(更换设备!$C$17*('计算验证-时刻-改造后'!E120/(更换设备!$E$9*3.517)*100)+更换设备!$C$18*原始巡检表!M120+更换设备!$C$19*原始巡检表!P120+更换设备!$C$20))*更换设备!$D$9</f>
        <v>0</v>
      </c>
      <c r="I120" s="64">
        <f>IF(F120=0,0,EXP(更换设备!$C$17*('计算验证-时刻-改造后'!F120/(更换设备!$E$9*3.517)*100)+更换设备!$C$18*原始巡检表!U120+更换设备!$C$19*原始巡检表!X120+更换设备!$C$20))*更换设备!$D$9</f>
        <v>0</v>
      </c>
      <c r="J120" s="18">
        <f>IF(原始巡检表!I120=0,0,输入条件!$D$11*(40/50)^3/0.765)</f>
        <v>0</v>
      </c>
      <c r="K120" s="18">
        <f>IF(原始巡检表!Q120=0,0,输入条件!$D$11*(40/50)^3/0.765)</f>
        <v>0</v>
      </c>
      <c r="L120" s="19">
        <f>IF(原始巡检表!Y120=0,0,输入条件!$D$11*(40/50)^3/0.765)</f>
        <v>0</v>
      </c>
      <c r="M120" s="22">
        <f>IF(原始巡检表!I120=0,0,输入条件!$D$13*(40/50)^3/0.765)</f>
        <v>0</v>
      </c>
      <c r="N120" s="22">
        <f>IF(原始巡检表!Q120=0,0,输入条件!$D$13*(40/50)^3/0.765)</f>
        <v>0</v>
      </c>
      <c r="O120" s="23">
        <f>IF(原始巡检表!Y120=0,0,输入条件!$D$13*(40/50)^3/0.765)</f>
        <v>0</v>
      </c>
      <c r="P120" s="24">
        <f>IF(原始巡检表!I120=0,0,输入条件!$D$15*(35/50)^3/0.9)</f>
        <v>0</v>
      </c>
      <c r="Q120" s="24">
        <f>IF(原始巡检表!Q120=0,0,输入条件!$D$15*(35/50)^3/0.9)</f>
        <v>0</v>
      </c>
      <c r="R120" s="24">
        <f>IF(原始巡检表!Y120=0,0,输入条件!$D$15*(35/50)^3/0.9)</f>
        <v>0</v>
      </c>
      <c r="U120">
        <v>1</v>
      </c>
      <c r="V120" s="61">
        <f>IF(原始巡检表!AH120=0,0,输入条件!$C$22*原始巡检表!AH120+输入条件!$C$23*原始巡检表!AD120+输入条件!$C$24*原始巡检表!AG120+输入条件!$C$25)/100*输入条件!$E$9*3.517*(1-2%*输入条件!$C$6)</f>
        <v>0</v>
      </c>
      <c r="W120" s="61">
        <f>IF(原始巡检表!AP120=0,0,输入条件!$C$22*原始巡检表!AP120+输入条件!$C$23*原始巡检表!AL120+输入条件!$C$24*原始巡检表!AO120+输入条件!$C$25)/100*输入条件!$E$9*3.517*(1-2%*输入条件!$C$6)</f>
        <v>0</v>
      </c>
      <c r="X120" s="61">
        <f>IF(原始巡检表!AX120=0,0,输入条件!$C$22*原始巡检表!AX120+输入条件!$C$23*原始巡检表!AT120+输入条件!$C$24*原始巡检表!AW120+输入条件!$C$25)/100*输入条件!$E$9*3.517*(1-2%*输入条件!$C$6)</f>
        <v>0</v>
      </c>
      <c r="Y120" s="64">
        <f>IF(V120=0,0,EXP(更换设备!$C$17*('计算验证-时刻-改造后'!V120/(更换设备!$E$9*3.517)*100)+更换设备!$C$18*原始巡检表!AD120+更换设备!$C$19*原始巡检表!AG120+更换设备!$C$20))*更换设备!$D$9</f>
        <v>0</v>
      </c>
      <c r="Z120" s="64">
        <f>IF(W120=0,0,EXP(更换设备!$C$17*('计算验证-时刻-改造后'!W120/(更换设备!$E$9*3.517)*100)+更换设备!$C$18*原始巡检表!AL120+更换设备!$C$19*原始巡检表!AO120+更换设备!$C$20))*更换设备!$D$9</f>
        <v>0</v>
      </c>
      <c r="AA120" s="64">
        <f>IF(X120=0,0,EXP(更换设备!$C$17*('计算验证-时刻-改造后'!X120/(更换设备!$E$9*3.517)*100)+更换设备!$C$18*原始巡检表!AT120+更换设备!$C$19*原始巡检表!AW120+更换设备!$C$20))*更换设备!$D$9</f>
        <v>0</v>
      </c>
      <c r="AB120" s="18">
        <f>IF(原始巡检表!AH120=0,0,输入条件!$D$11*(40/50)^3/0.765)</f>
        <v>0</v>
      </c>
      <c r="AC120" s="18">
        <f>IF(原始巡检表!AP120=0,0,输入条件!$D$11*(40/50)^3/0.765)</f>
        <v>0</v>
      </c>
      <c r="AD120" s="19">
        <f>IF(原始巡检表!AX120=0,0,输入条件!$D$11*(40/50)^3/0.765)</f>
        <v>0</v>
      </c>
      <c r="AE120" s="22">
        <f>IF(原始巡检表!AH120=0,0,输入条件!$D$13*(40/50)^3/0.765)</f>
        <v>0</v>
      </c>
      <c r="AF120" s="22">
        <f>IF(原始巡检表!AP120=0,0,输入条件!$D$13*(40/50)^3/0.765)</f>
        <v>0</v>
      </c>
      <c r="AG120" s="22">
        <f>IF(原始巡检表!AX120=0,0,输入条件!$D$13*(40/50)^3/0.765)</f>
        <v>0</v>
      </c>
      <c r="AH120" s="24">
        <f>IF(原始巡检表!AH120=0,0,输入条件!$D$15*(35/50)^3/0.9)</f>
        <v>0</v>
      </c>
      <c r="AI120" s="24">
        <f>IF(原始巡检表!AP120=0,0,输入条件!$D$15*(35/50)^3/0.9)</f>
        <v>0</v>
      </c>
      <c r="AJ120" s="24">
        <f>IF(原始巡检表!AX120=0,0,输入条件!$D$15*(35/50)^3/0.9)</f>
        <v>0</v>
      </c>
    </row>
    <row r="121" ht="17.25" spans="3:36">
      <c r="C121">
        <v>2</v>
      </c>
      <c r="D121" s="62">
        <f>IF(原始巡检表!I121=0,0,输入条件!$C$22*原始巡检表!I121+输入条件!$C$23*原始巡检表!E121+输入条件!$C$24*原始巡检表!H121+输入条件!$C$25)/100*输入条件!$E$9*3.517*(1-2%*输入条件!$C$6)</f>
        <v>0</v>
      </c>
      <c r="E121" s="62">
        <f>IF(原始巡检表!Q121=0,0,输入条件!$C$22*原始巡检表!Q121+输入条件!$C$23*原始巡检表!M121+输入条件!$C$24*原始巡检表!P121+输入条件!$C$25)/100*输入条件!$E$9*3.517*(1-2%*输入条件!$C$6)</f>
        <v>0</v>
      </c>
      <c r="F121" s="61">
        <f>IF(原始巡检表!Y121=0,0,输入条件!$C$22*原始巡检表!Y121+输入条件!$C$23*原始巡检表!U121+输入条件!$C$24*原始巡检表!X121+输入条件!$C$25)/100*输入条件!$E$9*3.517*(1-2%*输入条件!$C$6)</f>
        <v>0</v>
      </c>
      <c r="G121" s="64">
        <f>IF(D121=0,0,EXP(更换设备!$C$17*('计算验证-时刻-改造后'!D121/(更换设备!$E$9*3.517)*100)+更换设备!$C$18*原始巡检表!E121+更换设备!$C$19*原始巡检表!H121+更换设备!$C$20))*更换设备!$D$9</f>
        <v>0</v>
      </c>
      <c r="H121" s="64">
        <f>IF(E121=0,0,EXP(更换设备!$C$17*('计算验证-时刻-改造后'!E121/(更换设备!$E$9*3.517)*100)+更换设备!$C$18*原始巡检表!M121+更换设备!$C$19*原始巡检表!P121+更换设备!$C$20))*更换设备!$D$9</f>
        <v>0</v>
      </c>
      <c r="I121" s="64">
        <f>IF(F121=0,0,EXP(更换设备!$C$17*('计算验证-时刻-改造后'!F121/(更换设备!$E$9*3.517)*100)+更换设备!$C$18*原始巡检表!U121+更换设备!$C$19*原始巡检表!X121+更换设备!$C$20))*更换设备!$D$9</f>
        <v>0</v>
      </c>
      <c r="J121" s="18">
        <f>IF(原始巡检表!I121=0,0,输入条件!$D$11*(40/50)^3/0.765)</f>
        <v>0</v>
      </c>
      <c r="K121" s="18">
        <f>IF(原始巡检表!Q121=0,0,输入条件!$D$11*(40/50)^3/0.765)</f>
        <v>0</v>
      </c>
      <c r="L121" s="19">
        <f>IF(原始巡检表!Y121=0,0,输入条件!$D$11*(40/50)^3/0.765)</f>
        <v>0</v>
      </c>
      <c r="M121" s="22">
        <f>IF(原始巡检表!I121=0,0,输入条件!$D$13*(40/50)^3/0.765)</f>
        <v>0</v>
      </c>
      <c r="N121" s="22">
        <f>IF(原始巡检表!Q121=0,0,输入条件!$D$13*(40/50)^3/0.765)</f>
        <v>0</v>
      </c>
      <c r="O121" s="23">
        <f>IF(原始巡检表!Y121=0,0,输入条件!$D$13*(40/50)^3/0.765)</f>
        <v>0</v>
      </c>
      <c r="P121" s="24">
        <f>IF(原始巡检表!I121=0,0,输入条件!$D$15*(35/50)^3/0.9)</f>
        <v>0</v>
      </c>
      <c r="Q121" s="24">
        <f>IF(原始巡检表!Q121=0,0,输入条件!$D$15*(35/50)^3/0.9)</f>
        <v>0</v>
      </c>
      <c r="R121" s="24">
        <f>IF(原始巡检表!Y121=0,0,输入条件!$D$15*(35/50)^3/0.9)</f>
        <v>0</v>
      </c>
      <c r="U121">
        <v>2</v>
      </c>
      <c r="V121" s="61">
        <f>IF(原始巡检表!AH121=0,0,输入条件!$C$22*原始巡检表!AH121+输入条件!$C$23*原始巡检表!AD121+输入条件!$C$24*原始巡检表!AG121+输入条件!$C$25)/100*输入条件!$E$9*3.517*(1-2%*输入条件!$C$6)</f>
        <v>0</v>
      </c>
      <c r="W121" s="61">
        <f>IF(原始巡检表!AP121=0,0,输入条件!$C$22*原始巡检表!AP121+输入条件!$C$23*原始巡检表!AL121+输入条件!$C$24*原始巡检表!AO121+输入条件!$C$25)/100*输入条件!$E$9*3.517*(1-2%*输入条件!$C$6)</f>
        <v>0</v>
      </c>
      <c r="X121" s="61">
        <f>IF(原始巡检表!AX121=0,0,输入条件!$C$22*原始巡检表!AX121+输入条件!$C$23*原始巡检表!AT121+输入条件!$C$24*原始巡检表!AW121+输入条件!$C$25)/100*输入条件!$E$9*3.517*(1-2%*输入条件!$C$6)</f>
        <v>0</v>
      </c>
      <c r="Y121" s="64">
        <f>IF(V121=0,0,EXP(更换设备!$C$17*('计算验证-时刻-改造后'!V121/(更换设备!$E$9*3.517)*100)+更换设备!$C$18*原始巡检表!AD121+更换设备!$C$19*原始巡检表!AG121+更换设备!$C$20))*更换设备!$D$9</f>
        <v>0</v>
      </c>
      <c r="Z121" s="64">
        <f>IF(W121=0,0,EXP(更换设备!$C$17*('计算验证-时刻-改造后'!W121/(更换设备!$E$9*3.517)*100)+更换设备!$C$18*原始巡检表!AL121+更换设备!$C$19*原始巡检表!AO121+更换设备!$C$20))*更换设备!$D$9</f>
        <v>0</v>
      </c>
      <c r="AA121" s="64">
        <f>IF(X121=0,0,EXP(更换设备!$C$17*('计算验证-时刻-改造后'!X121/(更换设备!$E$9*3.517)*100)+更换设备!$C$18*原始巡检表!AT121+更换设备!$C$19*原始巡检表!AW121+更换设备!$C$20))*更换设备!$D$9</f>
        <v>0</v>
      </c>
      <c r="AB121" s="18">
        <f>IF(原始巡检表!AH121=0,0,输入条件!$D$11*(40/50)^3/0.765)</f>
        <v>0</v>
      </c>
      <c r="AC121" s="18">
        <f>IF(原始巡检表!AP121=0,0,输入条件!$D$11*(40/50)^3/0.765)</f>
        <v>0</v>
      </c>
      <c r="AD121" s="19">
        <f>IF(原始巡检表!AX121=0,0,输入条件!$D$11*(40/50)^3/0.765)</f>
        <v>0</v>
      </c>
      <c r="AE121" s="22">
        <f>IF(原始巡检表!AH121=0,0,输入条件!$D$13*(40/50)^3/0.765)</f>
        <v>0</v>
      </c>
      <c r="AF121" s="22">
        <f>IF(原始巡检表!AP121=0,0,输入条件!$D$13*(40/50)^3/0.765)</f>
        <v>0</v>
      </c>
      <c r="AG121" s="22">
        <f>IF(原始巡检表!AX121=0,0,输入条件!$D$13*(40/50)^3/0.765)</f>
        <v>0</v>
      </c>
      <c r="AH121" s="24">
        <f>IF(原始巡检表!AH121=0,0,输入条件!$D$15*(35/50)^3/0.9)</f>
        <v>0</v>
      </c>
      <c r="AI121" s="24">
        <f>IF(原始巡检表!AP121=0,0,输入条件!$D$15*(35/50)^3/0.9)</f>
        <v>0</v>
      </c>
      <c r="AJ121" s="24">
        <f>IF(原始巡检表!AX121=0,0,输入条件!$D$15*(35/50)^3/0.9)</f>
        <v>0</v>
      </c>
    </row>
    <row r="122" ht="17.25" spans="3:36">
      <c r="C122">
        <v>3</v>
      </c>
      <c r="D122" s="62">
        <f>IF(原始巡检表!I122=0,0,输入条件!$C$22*原始巡检表!I122+输入条件!$C$23*原始巡检表!E122+输入条件!$C$24*原始巡检表!H122+输入条件!$C$25)/100*输入条件!$E$9*3.517*(1-2%*输入条件!$C$6)</f>
        <v>0</v>
      </c>
      <c r="E122" s="62">
        <f>IF(原始巡检表!Q122=0,0,输入条件!$C$22*原始巡检表!Q122+输入条件!$C$23*原始巡检表!M122+输入条件!$C$24*原始巡检表!P122+输入条件!$C$25)/100*输入条件!$E$9*3.517*(1-2%*输入条件!$C$6)</f>
        <v>0</v>
      </c>
      <c r="F122" s="61">
        <f>IF(原始巡检表!Y122=0,0,输入条件!$C$22*原始巡检表!Y122+输入条件!$C$23*原始巡检表!U122+输入条件!$C$24*原始巡检表!X122+输入条件!$C$25)/100*输入条件!$E$9*3.517*(1-2%*输入条件!$C$6)</f>
        <v>0</v>
      </c>
      <c r="G122" s="64">
        <f>IF(D122=0,0,EXP(更换设备!$C$17*('计算验证-时刻-改造后'!D122/(更换设备!$E$9*3.517)*100)+更换设备!$C$18*原始巡检表!E122+更换设备!$C$19*原始巡检表!H122+更换设备!$C$20))*更换设备!$D$9</f>
        <v>0</v>
      </c>
      <c r="H122" s="64">
        <f>IF(E122=0,0,EXP(更换设备!$C$17*('计算验证-时刻-改造后'!E122/(更换设备!$E$9*3.517)*100)+更换设备!$C$18*原始巡检表!M122+更换设备!$C$19*原始巡检表!P122+更换设备!$C$20))*更换设备!$D$9</f>
        <v>0</v>
      </c>
      <c r="I122" s="64">
        <f>IF(F122=0,0,EXP(更换设备!$C$17*('计算验证-时刻-改造后'!F122/(更换设备!$E$9*3.517)*100)+更换设备!$C$18*原始巡检表!U122+更换设备!$C$19*原始巡检表!X122+更换设备!$C$20))*更换设备!$D$9</f>
        <v>0</v>
      </c>
      <c r="J122" s="18">
        <f>IF(原始巡检表!I122=0,0,输入条件!$D$11*(40/50)^3/0.765)</f>
        <v>0</v>
      </c>
      <c r="K122" s="18">
        <f>IF(原始巡检表!Q122=0,0,输入条件!$D$11*(40/50)^3/0.765)</f>
        <v>0</v>
      </c>
      <c r="L122" s="19">
        <f>IF(原始巡检表!Y122=0,0,输入条件!$D$11*(40/50)^3/0.765)</f>
        <v>0</v>
      </c>
      <c r="M122" s="22">
        <f>IF(原始巡检表!I122=0,0,输入条件!$D$13*(40/50)^3/0.765)</f>
        <v>0</v>
      </c>
      <c r="N122" s="22">
        <f>IF(原始巡检表!Q122=0,0,输入条件!$D$13*(40/50)^3/0.765)</f>
        <v>0</v>
      </c>
      <c r="O122" s="23">
        <f>IF(原始巡检表!Y122=0,0,输入条件!$D$13*(40/50)^3/0.765)</f>
        <v>0</v>
      </c>
      <c r="P122" s="24">
        <f>IF(原始巡检表!I122=0,0,输入条件!$D$15*(35/50)^3/0.9)</f>
        <v>0</v>
      </c>
      <c r="Q122" s="24">
        <f>IF(原始巡检表!Q122=0,0,输入条件!$D$15*(35/50)^3/0.9)</f>
        <v>0</v>
      </c>
      <c r="R122" s="24">
        <f>IF(原始巡检表!Y122=0,0,输入条件!$D$15*(35/50)^3/0.9)</f>
        <v>0</v>
      </c>
      <c r="U122">
        <v>3</v>
      </c>
      <c r="V122" s="61">
        <f>IF(原始巡检表!AH122=0,0,输入条件!$C$22*原始巡检表!AH122+输入条件!$C$23*原始巡检表!AD122+输入条件!$C$24*原始巡检表!AG122+输入条件!$C$25)/100*输入条件!$E$9*3.517*(1-2%*输入条件!$C$6)</f>
        <v>0</v>
      </c>
      <c r="W122" s="61">
        <f>IF(原始巡检表!AP122=0,0,输入条件!$C$22*原始巡检表!AP122+输入条件!$C$23*原始巡检表!AL122+输入条件!$C$24*原始巡检表!AO122+输入条件!$C$25)/100*输入条件!$E$9*3.517*(1-2%*输入条件!$C$6)</f>
        <v>0</v>
      </c>
      <c r="X122" s="61">
        <f>IF(原始巡检表!AX122=0,0,输入条件!$C$22*原始巡检表!AX122+输入条件!$C$23*原始巡检表!AT122+输入条件!$C$24*原始巡检表!AW122+输入条件!$C$25)/100*输入条件!$E$9*3.517*(1-2%*输入条件!$C$6)</f>
        <v>0</v>
      </c>
      <c r="Y122" s="64">
        <f>IF(V122=0,0,EXP(更换设备!$C$17*('计算验证-时刻-改造后'!V122/(更换设备!$E$9*3.517)*100)+更换设备!$C$18*原始巡检表!AD122+更换设备!$C$19*原始巡检表!AG122+更换设备!$C$20))*更换设备!$D$9</f>
        <v>0</v>
      </c>
      <c r="Z122" s="64">
        <f>IF(W122=0,0,EXP(更换设备!$C$17*('计算验证-时刻-改造后'!W122/(更换设备!$E$9*3.517)*100)+更换设备!$C$18*原始巡检表!AL122+更换设备!$C$19*原始巡检表!AO122+更换设备!$C$20))*更换设备!$D$9</f>
        <v>0</v>
      </c>
      <c r="AA122" s="64">
        <f>IF(X122=0,0,EXP(更换设备!$C$17*('计算验证-时刻-改造后'!X122/(更换设备!$E$9*3.517)*100)+更换设备!$C$18*原始巡检表!AT122+更换设备!$C$19*原始巡检表!AW122+更换设备!$C$20))*更换设备!$D$9</f>
        <v>0</v>
      </c>
      <c r="AB122" s="18">
        <f>IF(原始巡检表!AH122=0,0,输入条件!$D$11*(40/50)^3/0.765)</f>
        <v>0</v>
      </c>
      <c r="AC122" s="18">
        <f>IF(原始巡检表!AP122=0,0,输入条件!$D$11*(40/50)^3/0.765)</f>
        <v>0</v>
      </c>
      <c r="AD122" s="19">
        <f>IF(原始巡检表!AX122=0,0,输入条件!$D$11*(40/50)^3/0.765)</f>
        <v>0</v>
      </c>
      <c r="AE122" s="22">
        <f>IF(原始巡检表!AH122=0,0,输入条件!$D$13*(40/50)^3/0.765)</f>
        <v>0</v>
      </c>
      <c r="AF122" s="22">
        <f>IF(原始巡检表!AP122=0,0,输入条件!$D$13*(40/50)^3/0.765)</f>
        <v>0</v>
      </c>
      <c r="AG122" s="22">
        <f>IF(原始巡检表!AX122=0,0,输入条件!$D$13*(40/50)^3/0.765)</f>
        <v>0</v>
      </c>
      <c r="AH122" s="24">
        <f>IF(原始巡检表!AH122=0,0,输入条件!$D$15*(35/50)^3/0.9)</f>
        <v>0</v>
      </c>
      <c r="AI122" s="24">
        <f>IF(原始巡检表!AP122=0,0,输入条件!$D$15*(35/50)^3/0.9)</f>
        <v>0</v>
      </c>
      <c r="AJ122" s="24">
        <f>IF(原始巡检表!AX122=0,0,输入条件!$D$15*(35/50)^3/0.9)</f>
        <v>0</v>
      </c>
    </row>
    <row r="123" ht="17.25" spans="3:36">
      <c r="C123">
        <v>4</v>
      </c>
      <c r="D123" s="62">
        <f>IF(原始巡检表!I123=0,0,输入条件!$C$22*原始巡检表!I123+输入条件!$C$23*原始巡检表!E123+输入条件!$C$24*原始巡检表!H123+输入条件!$C$25)/100*输入条件!$E$9*3.517*(1-2%*输入条件!$C$6)</f>
        <v>0</v>
      </c>
      <c r="E123" s="62">
        <f>IF(原始巡检表!Q123=0,0,输入条件!$C$22*原始巡检表!Q123+输入条件!$C$23*原始巡检表!M123+输入条件!$C$24*原始巡检表!P123+输入条件!$C$25)/100*输入条件!$E$9*3.517*(1-2%*输入条件!$C$6)</f>
        <v>0</v>
      </c>
      <c r="F123" s="61">
        <f>IF(原始巡检表!Y123=0,0,输入条件!$C$22*原始巡检表!Y123+输入条件!$C$23*原始巡检表!U123+输入条件!$C$24*原始巡检表!X123+输入条件!$C$25)/100*输入条件!$E$9*3.517*(1-2%*输入条件!$C$6)</f>
        <v>0</v>
      </c>
      <c r="G123" s="64">
        <f>IF(D123=0,0,EXP(更换设备!$C$17*('计算验证-时刻-改造后'!D123/(更换设备!$E$9*3.517)*100)+更换设备!$C$18*原始巡检表!E123+更换设备!$C$19*原始巡检表!H123+更换设备!$C$20))*更换设备!$D$9</f>
        <v>0</v>
      </c>
      <c r="H123" s="64">
        <f>IF(E123=0,0,EXP(更换设备!$C$17*('计算验证-时刻-改造后'!E123/(更换设备!$E$9*3.517)*100)+更换设备!$C$18*原始巡检表!M123+更换设备!$C$19*原始巡检表!P123+更换设备!$C$20))*更换设备!$D$9</f>
        <v>0</v>
      </c>
      <c r="I123" s="64">
        <f>IF(F123=0,0,EXP(更换设备!$C$17*('计算验证-时刻-改造后'!F123/(更换设备!$E$9*3.517)*100)+更换设备!$C$18*原始巡检表!U123+更换设备!$C$19*原始巡检表!X123+更换设备!$C$20))*更换设备!$D$9</f>
        <v>0</v>
      </c>
      <c r="J123" s="18">
        <f>IF(原始巡检表!I123=0,0,输入条件!$D$11*(40/50)^3/0.765)</f>
        <v>0</v>
      </c>
      <c r="K123" s="18">
        <f>IF(原始巡检表!Q123=0,0,输入条件!$D$11*(40/50)^3/0.765)</f>
        <v>0</v>
      </c>
      <c r="L123" s="19">
        <f>IF(原始巡检表!Y123=0,0,输入条件!$D$11*(40/50)^3/0.765)</f>
        <v>0</v>
      </c>
      <c r="M123" s="22">
        <f>IF(原始巡检表!I123=0,0,输入条件!$D$13*(40/50)^3/0.765)</f>
        <v>0</v>
      </c>
      <c r="N123" s="22">
        <f>IF(原始巡检表!Q123=0,0,输入条件!$D$13*(40/50)^3/0.765)</f>
        <v>0</v>
      </c>
      <c r="O123" s="23">
        <f>IF(原始巡检表!Y123=0,0,输入条件!$D$13*(40/50)^3/0.765)</f>
        <v>0</v>
      </c>
      <c r="P123" s="24">
        <f>IF(原始巡检表!I123=0,0,输入条件!$D$15*(35/50)^3/0.9)</f>
        <v>0</v>
      </c>
      <c r="Q123" s="24">
        <f>IF(原始巡检表!Q123=0,0,输入条件!$D$15*(35/50)^3/0.9)</f>
        <v>0</v>
      </c>
      <c r="R123" s="24">
        <f>IF(原始巡检表!Y123=0,0,输入条件!$D$15*(35/50)^3/0.9)</f>
        <v>0</v>
      </c>
      <c r="U123">
        <v>4</v>
      </c>
      <c r="V123" s="61">
        <f>IF(原始巡检表!AH123=0,0,输入条件!$C$22*原始巡检表!AH123+输入条件!$C$23*原始巡检表!AD123+输入条件!$C$24*原始巡检表!AG123+输入条件!$C$25)/100*输入条件!$E$9*3.517*(1-2%*输入条件!$C$6)</f>
        <v>0</v>
      </c>
      <c r="W123" s="61">
        <f>IF(原始巡检表!AP123=0,0,输入条件!$C$22*原始巡检表!AP123+输入条件!$C$23*原始巡检表!AL123+输入条件!$C$24*原始巡检表!AO123+输入条件!$C$25)/100*输入条件!$E$9*3.517*(1-2%*输入条件!$C$6)</f>
        <v>0</v>
      </c>
      <c r="X123" s="61">
        <f>IF(原始巡检表!AX123=0,0,输入条件!$C$22*原始巡检表!AX123+输入条件!$C$23*原始巡检表!AT123+输入条件!$C$24*原始巡检表!AW123+输入条件!$C$25)/100*输入条件!$E$9*3.517*(1-2%*输入条件!$C$6)</f>
        <v>0</v>
      </c>
      <c r="Y123" s="64">
        <f>IF(V123=0,0,EXP(更换设备!$C$17*('计算验证-时刻-改造后'!V123/(更换设备!$E$9*3.517)*100)+更换设备!$C$18*原始巡检表!AD123+更换设备!$C$19*原始巡检表!AG123+更换设备!$C$20))*更换设备!$D$9</f>
        <v>0</v>
      </c>
      <c r="Z123" s="64">
        <f>IF(W123=0,0,EXP(更换设备!$C$17*('计算验证-时刻-改造后'!W123/(更换设备!$E$9*3.517)*100)+更换设备!$C$18*原始巡检表!AL123+更换设备!$C$19*原始巡检表!AO123+更换设备!$C$20))*更换设备!$D$9</f>
        <v>0</v>
      </c>
      <c r="AA123" s="64">
        <f>IF(X123=0,0,EXP(更换设备!$C$17*('计算验证-时刻-改造后'!X123/(更换设备!$E$9*3.517)*100)+更换设备!$C$18*原始巡检表!AT123+更换设备!$C$19*原始巡检表!AW123+更换设备!$C$20))*更换设备!$D$9</f>
        <v>0</v>
      </c>
      <c r="AB123" s="18">
        <f>IF(原始巡检表!AH123=0,0,输入条件!$D$11*(40/50)^3/0.765)</f>
        <v>0</v>
      </c>
      <c r="AC123" s="18">
        <f>IF(原始巡检表!AP123=0,0,输入条件!$D$11*(40/50)^3/0.765)</f>
        <v>0</v>
      </c>
      <c r="AD123" s="19">
        <f>IF(原始巡检表!AX123=0,0,输入条件!$D$11*(40/50)^3/0.765)</f>
        <v>0</v>
      </c>
      <c r="AE123" s="22">
        <f>IF(原始巡检表!AH123=0,0,输入条件!$D$13*(40/50)^3/0.765)</f>
        <v>0</v>
      </c>
      <c r="AF123" s="22">
        <f>IF(原始巡检表!AP123=0,0,输入条件!$D$13*(40/50)^3/0.765)</f>
        <v>0</v>
      </c>
      <c r="AG123" s="22">
        <f>IF(原始巡检表!AX123=0,0,输入条件!$D$13*(40/50)^3/0.765)</f>
        <v>0</v>
      </c>
      <c r="AH123" s="24">
        <f>IF(原始巡检表!AH123=0,0,输入条件!$D$15*(35/50)^3/0.9)</f>
        <v>0</v>
      </c>
      <c r="AI123" s="24">
        <f>IF(原始巡检表!AP123=0,0,输入条件!$D$15*(35/50)^3/0.9)</f>
        <v>0</v>
      </c>
      <c r="AJ123" s="24">
        <f>IF(原始巡检表!AX123=0,0,输入条件!$D$15*(35/50)^3/0.9)</f>
        <v>0</v>
      </c>
    </row>
    <row r="124" ht="17.25" spans="3:36">
      <c r="C124">
        <v>5</v>
      </c>
      <c r="D124" s="62">
        <f>IF(原始巡检表!I124=0,0,输入条件!$C$22*原始巡检表!I124+输入条件!$C$23*原始巡检表!E124+输入条件!$C$24*原始巡检表!H124+输入条件!$C$25)/100*输入条件!$E$9*3.517*(1-2%*输入条件!$C$6)</f>
        <v>0</v>
      </c>
      <c r="E124" s="62">
        <f>IF(原始巡检表!Q124=0,0,输入条件!$C$22*原始巡检表!Q124+输入条件!$C$23*原始巡检表!M124+输入条件!$C$24*原始巡检表!P124+输入条件!$C$25)/100*输入条件!$E$9*3.517*(1-2%*输入条件!$C$6)</f>
        <v>0</v>
      </c>
      <c r="F124" s="61">
        <f>IF(原始巡检表!Y124=0,0,输入条件!$C$22*原始巡检表!Y124+输入条件!$C$23*原始巡检表!U124+输入条件!$C$24*原始巡检表!X124+输入条件!$C$25)/100*输入条件!$E$9*3.517*(1-2%*输入条件!$C$6)</f>
        <v>0</v>
      </c>
      <c r="G124" s="64">
        <f>IF(D124=0,0,EXP(更换设备!$C$17*('计算验证-时刻-改造后'!D124/(更换设备!$E$9*3.517)*100)+更换设备!$C$18*原始巡检表!E124+更换设备!$C$19*原始巡检表!H124+更换设备!$C$20))*更换设备!$D$9</f>
        <v>0</v>
      </c>
      <c r="H124" s="64">
        <f>IF(E124=0,0,EXP(更换设备!$C$17*('计算验证-时刻-改造后'!E124/(更换设备!$E$9*3.517)*100)+更换设备!$C$18*原始巡检表!M124+更换设备!$C$19*原始巡检表!P124+更换设备!$C$20))*更换设备!$D$9</f>
        <v>0</v>
      </c>
      <c r="I124" s="64">
        <f>IF(F124=0,0,EXP(更换设备!$C$17*('计算验证-时刻-改造后'!F124/(更换设备!$E$9*3.517)*100)+更换设备!$C$18*原始巡检表!U124+更换设备!$C$19*原始巡检表!X124+更换设备!$C$20))*更换设备!$D$9</f>
        <v>0</v>
      </c>
      <c r="J124" s="18">
        <f>IF(原始巡检表!I124=0,0,输入条件!$D$11*(40/50)^3/0.765)</f>
        <v>0</v>
      </c>
      <c r="K124" s="18">
        <f>IF(原始巡检表!Q124=0,0,输入条件!$D$11*(40/50)^3/0.765)</f>
        <v>0</v>
      </c>
      <c r="L124" s="19">
        <f>IF(原始巡检表!Y124=0,0,输入条件!$D$11*(40/50)^3/0.765)</f>
        <v>0</v>
      </c>
      <c r="M124" s="22">
        <f>IF(原始巡检表!I124=0,0,输入条件!$D$13*(40/50)^3/0.765)</f>
        <v>0</v>
      </c>
      <c r="N124" s="22">
        <f>IF(原始巡检表!Q124=0,0,输入条件!$D$13*(40/50)^3/0.765)</f>
        <v>0</v>
      </c>
      <c r="O124" s="23">
        <f>IF(原始巡检表!Y124=0,0,输入条件!$D$13*(40/50)^3/0.765)</f>
        <v>0</v>
      </c>
      <c r="P124" s="24">
        <f>IF(原始巡检表!I124=0,0,输入条件!$D$15*(35/50)^3/0.9)</f>
        <v>0</v>
      </c>
      <c r="Q124" s="24">
        <f>IF(原始巡检表!Q124=0,0,输入条件!$D$15*(35/50)^3/0.9)</f>
        <v>0</v>
      </c>
      <c r="R124" s="24">
        <f>IF(原始巡检表!Y124=0,0,输入条件!$D$15*(35/50)^3/0.9)</f>
        <v>0</v>
      </c>
      <c r="U124">
        <v>5</v>
      </c>
      <c r="V124" s="61">
        <f>IF(原始巡检表!AH124=0,0,输入条件!$C$22*原始巡检表!AH124+输入条件!$C$23*原始巡检表!AD124+输入条件!$C$24*原始巡检表!AG124+输入条件!$C$25)/100*输入条件!$E$9*3.517*(1-2%*输入条件!$C$6)</f>
        <v>0</v>
      </c>
      <c r="W124" s="61">
        <f>IF(原始巡检表!AP124=0,0,输入条件!$C$22*原始巡检表!AP124+输入条件!$C$23*原始巡检表!AL124+输入条件!$C$24*原始巡检表!AO124+输入条件!$C$25)/100*输入条件!$E$9*3.517*(1-2%*输入条件!$C$6)</f>
        <v>0</v>
      </c>
      <c r="X124" s="61">
        <f>IF(原始巡检表!AX124=0,0,输入条件!$C$22*原始巡检表!AX124+输入条件!$C$23*原始巡检表!AT124+输入条件!$C$24*原始巡检表!AW124+输入条件!$C$25)/100*输入条件!$E$9*3.517*(1-2%*输入条件!$C$6)</f>
        <v>0</v>
      </c>
      <c r="Y124" s="64">
        <f>IF(V124=0,0,EXP(更换设备!$C$17*('计算验证-时刻-改造后'!V124/(更换设备!$E$9*3.517)*100)+更换设备!$C$18*原始巡检表!AD124+更换设备!$C$19*原始巡检表!AG124+更换设备!$C$20))*更换设备!$D$9</f>
        <v>0</v>
      </c>
      <c r="Z124" s="64">
        <f>IF(W124=0,0,EXP(更换设备!$C$17*('计算验证-时刻-改造后'!W124/(更换设备!$E$9*3.517)*100)+更换设备!$C$18*原始巡检表!AL124+更换设备!$C$19*原始巡检表!AO124+更换设备!$C$20))*更换设备!$D$9</f>
        <v>0</v>
      </c>
      <c r="AA124" s="64">
        <f>IF(X124=0,0,EXP(更换设备!$C$17*('计算验证-时刻-改造后'!X124/(更换设备!$E$9*3.517)*100)+更换设备!$C$18*原始巡检表!AT124+更换设备!$C$19*原始巡检表!AW124+更换设备!$C$20))*更换设备!$D$9</f>
        <v>0</v>
      </c>
      <c r="AB124" s="18">
        <f>IF(原始巡检表!AH124=0,0,输入条件!$D$11*(40/50)^3/0.765)</f>
        <v>0</v>
      </c>
      <c r="AC124" s="18">
        <f>IF(原始巡检表!AP124=0,0,输入条件!$D$11*(40/50)^3/0.765)</f>
        <v>0</v>
      </c>
      <c r="AD124" s="19">
        <f>IF(原始巡检表!AX124=0,0,输入条件!$D$11*(40/50)^3/0.765)</f>
        <v>0</v>
      </c>
      <c r="AE124" s="22">
        <f>IF(原始巡检表!AH124=0,0,输入条件!$D$13*(40/50)^3/0.765)</f>
        <v>0</v>
      </c>
      <c r="AF124" s="22">
        <f>IF(原始巡检表!AP124=0,0,输入条件!$D$13*(40/50)^3/0.765)</f>
        <v>0</v>
      </c>
      <c r="AG124" s="22">
        <f>IF(原始巡检表!AX124=0,0,输入条件!$D$13*(40/50)^3/0.765)</f>
        <v>0</v>
      </c>
      <c r="AH124" s="24">
        <f>IF(原始巡检表!AH124=0,0,输入条件!$D$15*(35/50)^3/0.9)</f>
        <v>0</v>
      </c>
      <c r="AI124" s="24">
        <f>IF(原始巡检表!AP124=0,0,输入条件!$D$15*(35/50)^3/0.9)</f>
        <v>0</v>
      </c>
      <c r="AJ124" s="24">
        <f>IF(原始巡检表!AX124=0,0,输入条件!$D$15*(35/50)^3/0.9)</f>
        <v>0</v>
      </c>
    </row>
    <row r="125" ht="17.25" spans="3:36">
      <c r="C125">
        <v>6</v>
      </c>
      <c r="D125" s="62">
        <f>IF(原始巡检表!I125=0,0,输入条件!$C$22*原始巡检表!I125+输入条件!$C$23*原始巡检表!E125+输入条件!$C$24*原始巡检表!H125+输入条件!$C$25)/100*输入条件!$E$9*3.517*(1-2%*输入条件!$C$6)</f>
        <v>0</v>
      </c>
      <c r="E125" s="62">
        <f>IF(原始巡检表!Q125=0,0,输入条件!$C$22*原始巡检表!Q125+输入条件!$C$23*原始巡检表!M125+输入条件!$C$24*原始巡检表!P125+输入条件!$C$25)/100*输入条件!$E$9*3.517*(1-2%*输入条件!$C$6)</f>
        <v>0</v>
      </c>
      <c r="F125" s="61">
        <f>IF(原始巡检表!Y125=0,0,输入条件!$C$22*原始巡检表!Y125+输入条件!$C$23*原始巡检表!U125+输入条件!$C$24*原始巡检表!X125+输入条件!$C$25)/100*输入条件!$E$9*3.517*(1-2%*输入条件!$C$6)</f>
        <v>0</v>
      </c>
      <c r="G125" s="64">
        <f>IF(D125=0,0,EXP(更换设备!$C$17*('计算验证-时刻-改造后'!D125/(更换设备!$E$9*3.517)*100)+更换设备!$C$18*原始巡检表!E125+更换设备!$C$19*原始巡检表!H125+更换设备!$C$20))*更换设备!$D$9</f>
        <v>0</v>
      </c>
      <c r="H125" s="64">
        <f>IF(E125=0,0,EXP(更换设备!$C$17*('计算验证-时刻-改造后'!E125/(更换设备!$E$9*3.517)*100)+更换设备!$C$18*原始巡检表!M125+更换设备!$C$19*原始巡检表!P125+更换设备!$C$20))*更换设备!$D$9</f>
        <v>0</v>
      </c>
      <c r="I125" s="64">
        <f>IF(F125=0,0,EXP(更换设备!$C$17*('计算验证-时刻-改造后'!F125/(更换设备!$E$9*3.517)*100)+更换设备!$C$18*原始巡检表!U125+更换设备!$C$19*原始巡检表!X125+更换设备!$C$20))*更换设备!$D$9</f>
        <v>0</v>
      </c>
      <c r="J125" s="18">
        <f>IF(原始巡检表!I125=0,0,输入条件!$D$11*(40/50)^3/0.765)</f>
        <v>0</v>
      </c>
      <c r="K125" s="18">
        <f>IF(原始巡检表!Q125=0,0,输入条件!$D$11*(40/50)^3/0.765)</f>
        <v>0</v>
      </c>
      <c r="L125" s="19">
        <f>IF(原始巡检表!Y125=0,0,输入条件!$D$11*(40/50)^3/0.765)</f>
        <v>0</v>
      </c>
      <c r="M125" s="22">
        <f>IF(原始巡检表!I125=0,0,输入条件!$D$13*(40/50)^3/0.765)</f>
        <v>0</v>
      </c>
      <c r="N125" s="22">
        <f>IF(原始巡检表!Q125=0,0,输入条件!$D$13*(40/50)^3/0.765)</f>
        <v>0</v>
      </c>
      <c r="O125" s="23">
        <f>IF(原始巡检表!Y125=0,0,输入条件!$D$13*(40/50)^3/0.765)</f>
        <v>0</v>
      </c>
      <c r="P125" s="24">
        <f>IF(原始巡检表!I125=0,0,输入条件!$D$15*(35/50)^3/0.9)</f>
        <v>0</v>
      </c>
      <c r="Q125" s="24">
        <f>IF(原始巡检表!Q125=0,0,输入条件!$D$15*(35/50)^3/0.9)</f>
        <v>0</v>
      </c>
      <c r="R125" s="24">
        <f>IF(原始巡检表!Y125=0,0,输入条件!$D$15*(35/50)^3/0.9)</f>
        <v>0</v>
      </c>
      <c r="U125">
        <v>6</v>
      </c>
      <c r="V125" s="61">
        <f>IF(原始巡检表!AH125=0,0,输入条件!$C$22*原始巡检表!AH125+输入条件!$C$23*原始巡检表!AD125+输入条件!$C$24*原始巡检表!AG125+输入条件!$C$25)/100*输入条件!$E$9*3.517*(1-2%*输入条件!$C$6)</f>
        <v>0</v>
      </c>
      <c r="W125" s="61">
        <f>IF(原始巡检表!AP125=0,0,输入条件!$C$22*原始巡检表!AP125+输入条件!$C$23*原始巡检表!AL125+输入条件!$C$24*原始巡检表!AO125+输入条件!$C$25)/100*输入条件!$E$9*3.517*(1-2%*输入条件!$C$6)</f>
        <v>0</v>
      </c>
      <c r="X125" s="61">
        <f>IF(原始巡检表!AX125=0,0,输入条件!$C$22*原始巡检表!AX125+输入条件!$C$23*原始巡检表!AT125+输入条件!$C$24*原始巡检表!AW125+输入条件!$C$25)/100*输入条件!$E$9*3.517*(1-2%*输入条件!$C$6)</f>
        <v>0</v>
      </c>
      <c r="Y125" s="64">
        <f>IF(V125=0,0,EXP(更换设备!$C$17*('计算验证-时刻-改造后'!V125/(更换设备!$E$9*3.517)*100)+更换设备!$C$18*原始巡检表!AD125+更换设备!$C$19*原始巡检表!AG125+更换设备!$C$20))*更换设备!$D$9</f>
        <v>0</v>
      </c>
      <c r="Z125" s="64">
        <f>IF(W125=0,0,EXP(更换设备!$C$17*('计算验证-时刻-改造后'!W125/(更换设备!$E$9*3.517)*100)+更换设备!$C$18*原始巡检表!AL125+更换设备!$C$19*原始巡检表!AO125+更换设备!$C$20))*更换设备!$D$9</f>
        <v>0</v>
      </c>
      <c r="AA125" s="64">
        <f>IF(X125=0,0,EXP(更换设备!$C$17*('计算验证-时刻-改造后'!X125/(更换设备!$E$9*3.517)*100)+更换设备!$C$18*原始巡检表!AT125+更换设备!$C$19*原始巡检表!AW125+更换设备!$C$20))*更换设备!$D$9</f>
        <v>0</v>
      </c>
      <c r="AB125" s="18">
        <f>IF(原始巡检表!AH125=0,0,输入条件!$D$11*(40/50)^3/0.765)</f>
        <v>0</v>
      </c>
      <c r="AC125" s="18">
        <f>IF(原始巡检表!AP125=0,0,输入条件!$D$11*(40/50)^3/0.765)</f>
        <v>0</v>
      </c>
      <c r="AD125" s="19">
        <f>IF(原始巡检表!AX125=0,0,输入条件!$D$11*(40/50)^3/0.765)</f>
        <v>0</v>
      </c>
      <c r="AE125" s="22">
        <f>IF(原始巡检表!AH125=0,0,输入条件!$D$13*(40/50)^3/0.765)</f>
        <v>0</v>
      </c>
      <c r="AF125" s="22">
        <f>IF(原始巡检表!AP125=0,0,输入条件!$D$13*(40/50)^3/0.765)</f>
        <v>0</v>
      </c>
      <c r="AG125" s="22">
        <f>IF(原始巡检表!AX125=0,0,输入条件!$D$13*(40/50)^3/0.765)</f>
        <v>0</v>
      </c>
      <c r="AH125" s="24">
        <f>IF(原始巡检表!AH125=0,0,输入条件!$D$15*(35/50)^3/0.9)</f>
        <v>0</v>
      </c>
      <c r="AI125" s="24">
        <f>IF(原始巡检表!AP125=0,0,输入条件!$D$15*(35/50)^3/0.9)</f>
        <v>0</v>
      </c>
      <c r="AJ125" s="24">
        <f>IF(原始巡检表!AX125=0,0,输入条件!$D$15*(35/50)^3/0.9)</f>
        <v>0</v>
      </c>
    </row>
    <row r="126" ht="17.25" spans="3:36">
      <c r="C126">
        <v>7</v>
      </c>
      <c r="D126" s="62">
        <f>IF(原始巡检表!I126=0,0,输入条件!$C$22*原始巡检表!I126+输入条件!$C$23*原始巡检表!E126+输入条件!$C$24*原始巡检表!H126+输入条件!$C$25)/100*输入条件!$E$9*3.517*(1-2%*输入条件!$C$6)</f>
        <v>849.005608269727</v>
      </c>
      <c r="E126" s="62">
        <f>IF(原始巡检表!Q126=0,0,输入条件!$C$22*原始巡检表!Q126+输入条件!$C$23*原始巡检表!M126+输入条件!$C$24*原始巡检表!P126+输入条件!$C$25)/100*输入条件!$E$9*3.517*(1-2%*输入条件!$C$6)</f>
        <v>739.916686552736</v>
      </c>
      <c r="F126" s="61">
        <f>IF(原始巡检表!Y126=0,0,输入条件!$C$22*原始巡检表!Y126+输入条件!$C$23*原始巡检表!U126+输入条件!$C$24*原始巡检表!X126+输入条件!$C$25)/100*输入条件!$E$9*3.517*(1-2%*输入条件!$C$6)</f>
        <v>839.815481451255</v>
      </c>
      <c r="G126" s="64">
        <f>IF(D126=0,0,EXP(更换设备!$C$17*('计算验证-时刻-改造后'!D126/(更换设备!$E$9*3.517)*100)+更换设备!$C$18*原始巡检表!E126+更换设备!$C$19*原始巡检表!H126+更换设备!$C$20))*更换设备!$D$9</f>
        <v>118.738445420422</v>
      </c>
      <c r="H126" s="64">
        <f>IF(E126=0,0,EXP(更换设备!$C$17*('计算验证-时刻-改造后'!E126/(更换设备!$E$9*3.517)*100)+更换设备!$C$18*原始巡检表!M126+更换设备!$C$19*原始巡检表!P126+更换设备!$C$20))*更换设备!$D$9</f>
        <v>100.977740028701</v>
      </c>
      <c r="I126" s="64">
        <f>IF(F126=0,0,EXP(更换设备!$C$17*('计算验证-时刻-改造后'!F126/(更换设备!$E$9*3.517)*100)+更换设备!$C$18*原始巡检表!U126+更换设备!$C$19*原始巡检表!X126+更换设备!$C$20))*更换设备!$D$9</f>
        <v>118.78266800054</v>
      </c>
      <c r="J126" s="18">
        <f>IF(原始巡检表!I126=0,0,输入条件!$D$11*(40/50)^3/0.765)</f>
        <v>36.8104575163399</v>
      </c>
      <c r="K126" s="18">
        <f>IF(原始巡检表!Q126=0,0,输入条件!$D$11*(40/50)^3/0.765)</f>
        <v>36.8104575163399</v>
      </c>
      <c r="L126" s="19">
        <f>IF(原始巡检表!Y126=0,0,输入条件!$D$11*(40/50)^3/0.765)</f>
        <v>36.8104575163399</v>
      </c>
      <c r="M126" s="22">
        <f>IF(原始巡检表!I126=0,0,输入条件!$D$13*(40/50)^3/0.765)</f>
        <v>50.1960784313726</v>
      </c>
      <c r="N126" s="22">
        <f>IF(原始巡检表!Q126=0,0,输入条件!$D$13*(40/50)^3/0.765)</f>
        <v>50.1960784313726</v>
      </c>
      <c r="O126" s="23">
        <f>IF(原始巡检表!Y126=0,0,输入条件!$D$13*(40/50)^3/0.765)</f>
        <v>50.1960784313726</v>
      </c>
      <c r="P126" s="24">
        <f>IF(原始巡检表!I126=0,0,输入条件!$D$15*(35/50)^3/0.9)</f>
        <v>8.38444444444444</v>
      </c>
      <c r="Q126" s="24">
        <f>IF(原始巡检表!Q126=0,0,输入条件!$D$15*(35/50)^3/0.9)</f>
        <v>8.38444444444444</v>
      </c>
      <c r="R126" s="24">
        <f>IF(原始巡检表!Y126=0,0,输入条件!$D$15*(35/50)^3/0.9)</f>
        <v>8.38444444444444</v>
      </c>
      <c r="U126">
        <v>7</v>
      </c>
      <c r="V126" s="61">
        <f>IF(原始巡检表!AH126=0,0,输入条件!$C$22*原始巡检表!AH126+输入条件!$C$23*原始巡检表!AD126+输入条件!$C$24*原始巡检表!AG126+输入条件!$C$25)/100*输入条件!$E$9*3.517*(1-2%*输入条件!$C$6)</f>
        <v>849.005608269727</v>
      </c>
      <c r="W126" s="61">
        <f>IF(原始巡检表!AP126=0,0,输入条件!$C$22*原始巡检表!AP126+输入条件!$C$23*原始巡检表!AL126+输入条件!$C$24*原始巡检表!AO126+输入条件!$C$25)/100*输入条件!$E$9*3.517*(1-2%*输入条件!$C$6)</f>
        <v>739.916686552736</v>
      </c>
      <c r="X126" s="61">
        <f>IF(原始巡检表!AX126=0,0,输入条件!$C$22*原始巡检表!AX126+输入条件!$C$23*原始巡检表!AT126+输入条件!$C$24*原始巡检表!AW126+输入条件!$C$25)/100*输入条件!$E$9*3.517*(1-2%*输入条件!$C$6)</f>
        <v>839.815481451255</v>
      </c>
      <c r="Y126" s="64">
        <f>IF(V126=0,0,EXP(更换设备!$C$17*('计算验证-时刻-改造后'!V126/(更换设备!$E$9*3.517)*100)+更换设备!$C$18*原始巡检表!AD126+更换设备!$C$19*原始巡检表!AG126+更换设备!$C$20))*更换设备!$D$9</f>
        <v>118.738445420422</v>
      </c>
      <c r="Z126" s="64">
        <f>IF(W126=0,0,EXP(更换设备!$C$17*('计算验证-时刻-改造后'!W126/(更换设备!$E$9*3.517)*100)+更换设备!$C$18*原始巡检表!AL126+更换设备!$C$19*原始巡检表!AO126+更换设备!$C$20))*更换设备!$D$9</f>
        <v>100.977740028701</v>
      </c>
      <c r="AA126" s="64">
        <f>IF(X126=0,0,EXP(更换设备!$C$17*('计算验证-时刻-改造后'!X126/(更换设备!$E$9*3.517)*100)+更换设备!$C$18*原始巡检表!AT126+更换设备!$C$19*原始巡检表!AW126+更换设备!$C$20))*更换设备!$D$9</f>
        <v>118.78266800054</v>
      </c>
      <c r="AB126" s="18">
        <f>IF(原始巡检表!AH126=0,0,输入条件!$D$11*(40/50)^3/0.765)</f>
        <v>36.8104575163399</v>
      </c>
      <c r="AC126" s="18">
        <f>IF(原始巡检表!AP126=0,0,输入条件!$D$11*(40/50)^3/0.765)</f>
        <v>36.8104575163399</v>
      </c>
      <c r="AD126" s="19">
        <f>IF(原始巡检表!AX126=0,0,输入条件!$D$11*(40/50)^3/0.765)</f>
        <v>36.8104575163399</v>
      </c>
      <c r="AE126" s="22">
        <f>IF(原始巡检表!AH126=0,0,输入条件!$D$13*(40/50)^3/0.765)</f>
        <v>50.1960784313726</v>
      </c>
      <c r="AF126" s="22">
        <f>IF(原始巡检表!AP126=0,0,输入条件!$D$13*(40/50)^3/0.765)</f>
        <v>50.1960784313726</v>
      </c>
      <c r="AG126" s="22">
        <f>IF(原始巡检表!AX126=0,0,输入条件!$D$13*(40/50)^3/0.765)</f>
        <v>50.1960784313726</v>
      </c>
      <c r="AH126" s="24">
        <f>IF(原始巡检表!AH126=0,0,输入条件!$D$15*(35/50)^3/0.9)</f>
        <v>8.38444444444444</v>
      </c>
      <c r="AI126" s="24">
        <f>IF(原始巡检表!AP126=0,0,输入条件!$D$15*(35/50)^3/0.9)</f>
        <v>8.38444444444444</v>
      </c>
      <c r="AJ126" s="24">
        <f>IF(原始巡检表!AX126=0,0,输入条件!$D$15*(35/50)^3/0.9)</f>
        <v>8.38444444444444</v>
      </c>
    </row>
    <row r="127" ht="17.25" spans="3:36">
      <c r="C127">
        <v>8</v>
      </c>
      <c r="D127" s="62">
        <f>IF(原始巡检表!I127=0,0,输入条件!$C$22*原始巡检表!I127+输入条件!$C$23*原始巡检表!E127+输入条件!$C$24*原始巡检表!H127+输入条件!$C$25)/100*输入条件!$E$9*3.517*(1-2%*输入条件!$C$6)</f>
        <v>849.005608269727</v>
      </c>
      <c r="E127" s="62">
        <f>IF(原始巡检表!Q127=0,0,输入条件!$C$22*原始巡检表!Q127+输入条件!$C$23*原始巡检表!M127+输入条件!$C$24*原始巡检表!P127+输入条件!$C$25)/100*输入条件!$E$9*3.517*(1-2%*输入条件!$C$6)</f>
        <v>739.916686552736</v>
      </c>
      <c r="F127" s="61">
        <f>IF(原始巡检表!Y127=0,0,输入条件!$C$22*原始巡检表!Y127+输入条件!$C$23*原始巡检表!U127+输入条件!$C$24*原始巡检表!X127+输入条件!$C$25)/100*输入条件!$E$9*3.517*(1-2%*输入条件!$C$6)</f>
        <v>839.815481451255</v>
      </c>
      <c r="G127" s="64">
        <f>IF(D127=0,0,EXP(更换设备!$C$17*('计算验证-时刻-改造后'!D127/(更换设备!$E$9*3.517)*100)+更换设备!$C$18*原始巡检表!E127+更换设备!$C$19*原始巡检表!H127+更换设备!$C$20))*更换设备!$D$9</f>
        <v>118.738445420422</v>
      </c>
      <c r="H127" s="64">
        <f>IF(E127=0,0,EXP(更换设备!$C$17*('计算验证-时刻-改造后'!E127/(更换设备!$E$9*3.517)*100)+更换设备!$C$18*原始巡检表!M127+更换设备!$C$19*原始巡检表!P127+更换设备!$C$20))*更换设备!$D$9</f>
        <v>100.977740028701</v>
      </c>
      <c r="I127" s="64">
        <f>IF(F127=0,0,EXP(更换设备!$C$17*('计算验证-时刻-改造后'!F127/(更换设备!$E$9*3.517)*100)+更换设备!$C$18*原始巡检表!U127+更换设备!$C$19*原始巡检表!X127+更换设备!$C$20))*更换设备!$D$9</f>
        <v>118.78266800054</v>
      </c>
      <c r="J127" s="18">
        <f>IF(原始巡检表!I127=0,0,输入条件!$D$11*(40/50)^3/0.765)</f>
        <v>36.8104575163399</v>
      </c>
      <c r="K127" s="18">
        <f>IF(原始巡检表!Q127=0,0,输入条件!$D$11*(40/50)^3/0.765)</f>
        <v>36.8104575163399</v>
      </c>
      <c r="L127" s="19">
        <f>IF(原始巡检表!Y127=0,0,输入条件!$D$11*(40/50)^3/0.765)</f>
        <v>36.8104575163399</v>
      </c>
      <c r="M127" s="22">
        <f>IF(原始巡检表!I127=0,0,输入条件!$D$13*(40/50)^3/0.765)</f>
        <v>50.1960784313726</v>
      </c>
      <c r="N127" s="22">
        <f>IF(原始巡检表!Q127=0,0,输入条件!$D$13*(40/50)^3/0.765)</f>
        <v>50.1960784313726</v>
      </c>
      <c r="O127" s="23">
        <f>IF(原始巡检表!Y127=0,0,输入条件!$D$13*(40/50)^3/0.765)</f>
        <v>50.1960784313726</v>
      </c>
      <c r="P127" s="24">
        <f>IF(原始巡检表!I127=0,0,输入条件!$D$15*(35/50)^3/0.9)</f>
        <v>8.38444444444444</v>
      </c>
      <c r="Q127" s="24">
        <f>IF(原始巡检表!Q127=0,0,输入条件!$D$15*(35/50)^3/0.9)</f>
        <v>8.38444444444444</v>
      </c>
      <c r="R127" s="24">
        <f>IF(原始巡检表!Y127=0,0,输入条件!$D$15*(35/50)^3/0.9)</f>
        <v>8.38444444444444</v>
      </c>
      <c r="U127">
        <v>8</v>
      </c>
      <c r="V127" s="61">
        <f>IF(原始巡检表!AH127=0,0,输入条件!$C$22*原始巡检表!AH127+输入条件!$C$23*原始巡检表!AD127+输入条件!$C$24*原始巡检表!AG127+输入条件!$C$25)/100*输入条件!$E$9*3.517*(1-2%*输入条件!$C$6)</f>
        <v>849.005608269727</v>
      </c>
      <c r="W127" s="61">
        <f>IF(原始巡检表!AP127=0,0,输入条件!$C$22*原始巡检表!AP127+输入条件!$C$23*原始巡检表!AL127+输入条件!$C$24*原始巡检表!AO127+输入条件!$C$25)/100*输入条件!$E$9*3.517*(1-2%*输入条件!$C$6)</f>
        <v>739.916686552736</v>
      </c>
      <c r="X127" s="61">
        <f>IF(原始巡检表!AX127=0,0,输入条件!$C$22*原始巡检表!AX127+输入条件!$C$23*原始巡检表!AT127+输入条件!$C$24*原始巡检表!AW127+输入条件!$C$25)/100*输入条件!$E$9*3.517*(1-2%*输入条件!$C$6)</f>
        <v>839.815481451255</v>
      </c>
      <c r="Y127" s="64">
        <f>IF(V127=0,0,EXP(更换设备!$C$17*('计算验证-时刻-改造后'!V127/(更换设备!$E$9*3.517)*100)+更换设备!$C$18*原始巡检表!AD127+更换设备!$C$19*原始巡检表!AG127+更换设备!$C$20))*更换设备!$D$9</f>
        <v>118.738445420422</v>
      </c>
      <c r="Z127" s="64">
        <f>IF(W127=0,0,EXP(更换设备!$C$17*('计算验证-时刻-改造后'!W127/(更换设备!$E$9*3.517)*100)+更换设备!$C$18*原始巡检表!AL127+更换设备!$C$19*原始巡检表!AO127+更换设备!$C$20))*更换设备!$D$9</f>
        <v>100.977740028701</v>
      </c>
      <c r="AA127" s="64">
        <f>IF(X127=0,0,EXP(更换设备!$C$17*('计算验证-时刻-改造后'!X127/(更换设备!$E$9*3.517)*100)+更换设备!$C$18*原始巡检表!AT127+更换设备!$C$19*原始巡检表!AW127+更换设备!$C$20))*更换设备!$D$9</f>
        <v>118.78266800054</v>
      </c>
      <c r="AB127" s="18">
        <f>IF(原始巡检表!AH127=0,0,输入条件!$D$11*(40/50)^3/0.765)</f>
        <v>36.8104575163399</v>
      </c>
      <c r="AC127" s="18">
        <f>IF(原始巡检表!AP127=0,0,输入条件!$D$11*(40/50)^3/0.765)</f>
        <v>36.8104575163399</v>
      </c>
      <c r="AD127" s="19">
        <f>IF(原始巡检表!AX127=0,0,输入条件!$D$11*(40/50)^3/0.765)</f>
        <v>36.8104575163399</v>
      </c>
      <c r="AE127" s="22">
        <f>IF(原始巡检表!AH127=0,0,输入条件!$D$13*(40/50)^3/0.765)</f>
        <v>50.1960784313726</v>
      </c>
      <c r="AF127" s="22">
        <f>IF(原始巡检表!AP127=0,0,输入条件!$D$13*(40/50)^3/0.765)</f>
        <v>50.1960784313726</v>
      </c>
      <c r="AG127" s="22">
        <f>IF(原始巡检表!AX127=0,0,输入条件!$D$13*(40/50)^3/0.765)</f>
        <v>50.1960784313726</v>
      </c>
      <c r="AH127" s="24">
        <f>IF(原始巡检表!AH127=0,0,输入条件!$D$15*(35/50)^3/0.9)</f>
        <v>8.38444444444444</v>
      </c>
      <c r="AI127" s="24">
        <f>IF(原始巡检表!AP127=0,0,输入条件!$D$15*(35/50)^3/0.9)</f>
        <v>8.38444444444444</v>
      </c>
      <c r="AJ127" s="24">
        <f>IF(原始巡检表!AX127=0,0,输入条件!$D$15*(35/50)^3/0.9)</f>
        <v>8.38444444444444</v>
      </c>
    </row>
    <row r="128" ht="17.25" spans="3:36">
      <c r="C128">
        <v>9</v>
      </c>
      <c r="D128" s="62">
        <f>IF(原始巡检表!I128=0,0,输入条件!$C$22*原始巡检表!I128+输入条件!$C$23*原始巡检表!E128+输入条件!$C$24*原始巡检表!H128+输入条件!$C$25)/100*输入条件!$E$9*3.517*(1-2%*输入条件!$C$6)</f>
        <v>849.005608269727</v>
      </c>
      <c r="E128" s="62">
        <f>IF(原始巡检表!Q128=0,0,输入条件!$C$22*原始巡检表!Q128+输入条件!$C$23*原始巡检表!M128+输入条件!$C$24*原始巡检表!P128+输入条件!$C$25)/100*输入条件!$E$9*3.517*(1-2%*输入条件!$C$6)</f>
        <v>739.916686552736</v>
      </c>
      <c r="F128" s="61">
        <f>IF(原始巡检表!Y128=0,0,输入条件!$C$22*原始巡检表!Y128+输入条件!$C$23*原始巡检表!U128+输入条件!$C$24*原始巡检表!X128+输入条件!$C$25)/100*输入条件!$E$9*3.517*(1-2%*输入条件!$C$6)</f>
        <v>839.815481451255</v>
      </c>
      <c r="G128" s="64">
        <f>IF(D128=0,0,EXP(更换设备!$C$17*('计算验证-时刻-改造后'!D128/(更换设备!$E$9*3.517)*100)+更换设备!$C$18*原始巡检表!E128+更换设备!$C$19*原始巡检表!H128+更换设备!$C$20))*更换设备!$D$9</f>
        <v>118.738445420422</v>
      </c>
      <c r="H128" s="64">
        <f>IF(E128=0,0,EXP(更换设备!$C$17*('计算验证-时刻-改造后'!E128/(更换设备!$E$9*3.517)*100)+更换设备!$C$18*原始巡检表!M128+更换设备!$C$19*原始巡检表!P128+更换设备!$C$20))*更换设备!$D$9</f>
        <v>100.977740028701</v>
      </c>
      <c r="I128" s="64">
        <f>IF(F128=0,0,EXP(更换设备!$C$17*('计算验证-时刻-改造后'!F128/(更换设备!$E$9*3.517)*100)+更换设备!$C$18*原始巡检表!U128+更换设备!$C$19*原始巡检表!X128+更换设备!$C$20))*更换设备!$D$9</f>
        <v>118.78266800054</v>
      </c>
      <c r="J128" s="18">
        <f>IF(原始巡检表!I128=0,0,输入条件!$D$11*(40/50)^3/0.765)</f>
        <v>36.8104575163399</v>
      </c>
      <c r="K128" s="18">
        <f>IF(原始巡检表!Q128=0,0,输入条件!$D$11*(40/50)^3/0.765)</f>
        <v>36.8104575163399</v>
      </c>
      <c r="L128" s="19">
        <f>IF(原始巡检表!Y128=0,0,输入条件!$D$11*(40/50)^3/0.765)</f>
        <v>36.8104575163399</v>
      </c>
      <c r="M128" s="22">
        <f>IF(原始巡检表!I128=0,0,输入条件!$D$13*(40/50)^3/0.765)</f>
        <v>50.1960784313726</v>
      </c>
      <c r="N128" s="22">
        <f>IF(原始巡检表!Q128=0,0,输入条件!$D$13*(40/50)^3/0.765)</f>
        <v>50.1960784313726</v>
      </c>
      <c r="O128" s="23">
        <f>IF(原始巡检表!Y128=0,0,输入条件!$D$13*(40/50)^3/0.765)</f>
        <v>50.1960784313726</v>
      </c>
      <c r="P128" s="24">
        <f>IF(原始巡检表!I128=0,0,输入条件!$D$15*(35/50)^3/0.9)</f>
        <v>8.38444444444444</v>
      </c>
      <c r="Q128" s="24">
        <f>IF(原始巡检表!Q128=0,0,输入条件!$D$15*(35/50)^3/0.9)</f>
        <v>8.38444444444444</v>
      </c>
      <c r="R128" s="24">
        <f>IF(原始巡检表!Y128=0,0,输入条件!$D$15*(35/50)^3/0.9)</f>
        <v>8.38444444444444</v>
      </c>
      <c r="U128">
        <v>9</v>
      </c>
      <c r="V128" s="61">
        <f>IF(原始巡检表!AH128=0,0,输入条件!$C$22*原始巡检表!AH128+输入条件!$C$23*原始巡检表!AD128+输入条件!$C$24*原始巡检表!AG128+输入条件!$C$25)/100*输入条件!$E$9*3.517*(1-2%*输入条件!$C$6)</f>
        <v>849.005608269727</v>
      </c>
      <c r="W128" s="61">
        <f>IF(原始巡检表!AP128=0,0,输入条件!$C$22*原始巡检表!AP128+输入条件!$C$23*原始巡检表!AL128+输入条件!$C$24*原始巡检表!AO128+输入条件!$C$25)/100*输入条件!$E$9*3.517*(1-2%*输入条件!$C$6)</f>
        <v>739.916686552736</v>
      </c>
      <c r="X128" s="61">
        <f>IF(原始巡检表!AX128=0,0,输入条件!$C$22*原始巡检表!AX128+输入条件!$C$23*原始巡检表!AT128+输入条件!$C$24*原始巡检表!AW128+输入条件!$C$25)/100*输入条件!$E$9*3.517*(1-2%*输入条件!$C$6)</f>
        <v>839.815481451255</v>
      </c>
      <c r="Y128" s="64">
        <f>IF(V128=0,0,EXP(更换设备!$C$17*('计算验证-时刻-改造后'!V128/(更换设备!$E$9*3.517)*100)+更换设备!$C$18*原始巡检表!AD128+更换设备!$C$19*原始巡检表!AG128+更换设备!$C$20))*更换设备!$D$9</f>
        <v>118.738445420422</v>
      </c>
      <c r="Z128" s="64">
        <f>IF(W128=0,0,EXP(更换设备!$C$17*('计算验证-时刻-改造后'!W128/(更换设备!$E$9*3.517)*100)+更换设备!$C$18*原始巡检表!AL128+更换设备!$C$19*原始巡检表!AO128+更换设备!$C$20))*更换设备!$D$9</f>
        <v>100.977740028701</v>
      </c>
      <c r="AA128" s="64">
        <f>IF(X128=0,0,EXP(更换设备!$C$17*('计算验证-时刻-改造后'!X128/(更换设备!$E$9*3.517)*100)+更换设备!$C$18*原始巡检表!AT128+更换设备!$C$19*原始巡检表!AW128+更换设备!$C$20))*更换设备!$D$9</f>
        <v>118.78266800054</v>
      </c>
      <c r="AB128" s="18">
        <f>IF(原始巡检表!AH128=0,0,输入条件!$D$11*(40/50)^3/0.765)</f>
        <v>36.8104575163399</v>
      </c>
      <c r="AC128" s="18">
        <f>IF(原始巡检表!AP128=0,0,输入条件!$D$11*(40/50)^3/0.765)</f>
        <v>36.8104575163399</v>
      </c>
      <c r="AD128" s="19">
        <f>IF(原始巡检表!AX128=0,0,输入条件!$D$11*(40/50)^3/0.765)</f>
        <v>36.8104575163399</v>
      </c>
      <c r="AE128" s="22">
        <f>IF(原始巡检表!AH128=0,0,输入条件!$D$13*(40/50)^3/0.765)</f>
        <v>50.1960784313726</v>
      </c>
      <c r="AF128" s="22">
        <f>IF(原始巡检表!AP128=0,0,输入条件!$D$13*(40/50)^3/0.765)</f>
        <v>50.1960784313726</v>
      </c>
      <c r="AG128" s="22">
        <f>IF(原始巡检表!AX128=0,0,输入条件!$D$13*(40/50)^3/0.765)</f>
        <v>50.1960784313726</v>
      </c>
      <c r="AH128" s="24">
        <f>IF(原始巡检表!AH128=0,0,输入条件!$D$15*(35/50)^3/0.9)</f>
        <v>8.38444444444444</v>
      </c>
      <c r="AI128" s="24">
        <f>IF(原始巡检表!AP128=0,0,输入条件!$D$15*(35/50)^3/0.9)</f>
        <v>8.38444444444444</v>
      </c>
      <c r="AJ128" s="24">
        <f>IF(原始巡检表!AX128=0,0,输入条件!$D$15*(35/50)^3/0.9)</f>
        <v>8.38444444444444</v>
      </c>
    </row>
    <row r="129" ht="17.25" spans="3:36">
      <c r="C129">
        <v>10</v>
      </c>
      <c r="D129" s="62">
        <f>IF(原始巡检表!I129=0,0,输入条件!$C$22*原始巡检表!I129+输入条件!$C$23*原始巡检表!E129+输入条件!$C$24*原始巡检表!H129+输入条件!$C$25)/100*输入条件!$E$9*3.517*(1-2%*输入条件!$C$6)</f>
        <v>849.005608269727</v>
      </c>
      <c r="E129" s="62">
        <f>IF(原始巡检表!Q129=0,0,输入条件!$C$22*原始巡检表!Q129+输入条件!$C$23*原始巡检表!M129+输入条件!$C$24*原始巡检表!P129+输入条件!$C$25)/100*输入条件!$E$9*3.517*(1-2%*输入条件!$C$6)</f>
        <v>739.916686552736</v>
      </c>
      <c r="F129" s="61">
        <f>IF(原始巡检表!Y129=0,0,输入条件!$C$22*原始巡检表!Y129+输入条件!$C$23*原始巡检表!U129+输入条件!$C$24*原始巡检表!X129+输入条件!$C$25)/100*输入条件!$E$9*3.517*(1-2%*输入条件!$C$6)</f>
        <v>839.815481451255</v>
      </c>
      <c r="G129" s="64">
        <f>IF(D129=0,0,EXP(更换设备!$C$17*('计算验证-时刻-改造后'!D129/(更换设备!$E$9*3.517)*100)+更换设备!$C$18*原始巡检表!E129+更换设备!$C$19*原始巡检表!H129+更换设备!$C$20))*更换设备!$D$9</f>
        <v>118.738445420422</v>
      </c>
      <c r="H129" s="64">
        <f>IF(E129=0,0,EXP(更换设备!$C$17*('计算验证-时刻-改造后'!E129/(更换设备!$E$9*3.517)*100)+更换设备!$C$18*原始巡检表!M129+更换设备!$C$19*原始巡检表!P129+更换设备!$C$20))*更换设备!$D$9</f>
        <v>100.977740028701</v>
      </c>
      <c r="I129" s="64">
        <f>IF(F129=0,0,EXP(更换设备!$C$17*('计算验证-时刻-改造后'!F129/(更换设备!$E$9*3.517)*100)+更换设备!$C$18*原始巡检表!U129+更换设备!$C$19*原始巡检表!X129+更换设备!$C$20))*更换设备!$D$9</f>
        <v>118.78266800054</v>
      </c>
      <c r="J129" s="18">
        <f>IF(原始巡检表!I129=0,0,输入条件!$D$11*(40/50)^3/0.765)</f>
        <v>36.8104575163399</v>
      </c>
      <c r="K129" s="18">
        <f>IF(原始巡检表!Q129=0,0,输入条件!$D$11*(40/50)^3/0.765)</f>
        <v>36.8104575163399</v>
      </c>
      <c r="L129" s="19">
        <f>IF(原始巡检表!Y129=0,0,输入条件!$D$11*(40/50)^3/0.765)</f>
        <v>36.8104575163399</v>
      </c>
      <c r="M129" s="22">
        <f>IF(原始巡检表!I129=0,0,输入条件!$D$13*(40/50)^3/0.765)</f>
        <v>50.1960784313726</v>
      </c>
      <c r="N129" s="22">
        <f>IF(原始巡检表!Q129=0,0,输入条件!$D$13*(40/50)^3/0.765)</f>
        <v>50.1960784313726</v>
      </c>
      <c r="O129" s="23">
        <f>IF(原始巡检表!Y129=0,0,输入条件!$D$13*(40/50)^3/0.765)</f>
        <v>50.1960784313726</v>
      </c>
      <c r="P129" s="24">
        <f>IF(原始巡检表!I129=0,0,输入条件!$D$15*(35/50)^3/0.9)</f>
        <v>8.38444444444444</v>
      </c>
      <c r="Q129" s="24">
        <f>IF(原始巡检表!Q129=0,0,输入条件!$D$15*(35/50)^3/0.9)</f>
        <v>8.38444444444444</v>
      </c>
      <c r="R129" s="24">
        <f>IF(原始巡检表!Y129=0,0,输入条件!$D$15*(35/50)^3/0.9)</f>
        <v>8.38444444444444</v>
      </c>
      <c r="U129">
        <v>10</v>
      </c>
      <c r="V129" s="61">
        <f>IF(原始巡检表!AH129=0,0,输入条件!$C$22*原始巡检表!AH129+输入条件!$C$23*原始巡检表!AD129+输入条件!$C$24*原始巡检表!AG129+输入条件!$C$25)/100*输入条件!$E$9*3.517*(1-2%*输入条件!$C$6)</f>
        <v>849.005608269727</v>
      </c>
      <c r="W129" s="61">
        <f>IF(原始巡检表!AP129=0,0,输入条件!$C$22*原始巡检表!AP129+输入条件!$C$23*原始巡检表!AL129+输入条件!$C$24*原始巡检表!AO129+输入条件!$C$25)/100*输入条件!$E$9*3.517*(1-2%*输入条件!$C$6)</f>
        <v>739.916686552736</v>
      </c>
      <c r="X129" s="61">
        <f>IF(原始巡检表!AX129=0,0,输入条件!$C$22*原始巡检表!AX129+输入条件!$C$23*原始巡检表!AT129+输入条件!$C$24*原始巡检表!AW129+输入条件!$C$25)/100*输入条件!$E$9*3.517*(1-2%*输入条件!$C$6)</f>
        <v>839.815481451255</v>
      </c>
      <c r="Y129" s="64">
        <f>IF(V129=0,0,EXP(更换设备!$C$17*('计算验证-时刻-改造后'!V129/(更换设备!$E$9*3.517)*100)+更换设备!$C$18*原始巡检表!AD129+更换设备!$C$19*原始巡检表!AG129+更换设备!$C$20))*更换设备!$D$9</f>
        <v>118.738445420422</v>
      </c>
      <c r="Z129" s="64">
        <f>IF(W129=0,0,EXP(更换设备!$C$17*('计算验证-时刻-改造后'!W129/(更换设备!$E$9*3.517)*100)+更换设备!$C$18*原始巡检表!AL129+更换设备!$C$19*原始巡检表!AO129+更换设备!$C$20))*更换设备!$D$9</f>
        <v>100.977740028701</v>
      </c>
      <c r="AA129" s="64">
        <f>IF(X129=0,0,EXP(更换设备!$C$17*('计算验证-时刻-改造后'!X129/(更换设备!$E$9*3.517)*100)+更换设备!$C$18*原始巡检表!AT129+更换设备!$C$19*原始巡检表!AW129+更换设备!$C$20))*更换设备!$D$9</f>
        <v>118.78266800054</v>
      </c>
      <c r="AB129" s="18">
        <f>IF(原始巡检表!AH129=0,0,输入条件!$D$11*(40/50)^3/0.765)</f>
        <v>36.8104575163399</v>
      </c>
      <c r="AC129" s="18">
        <f>IF(原始巡检表!AP129=0,0,输入条件!$D$11*(40/50)^3/0.765)</f>
        <v>36.8104575163399</v>
      </c>
      <c r="AD129" s="19">
        <f>IF(原始巡检表!AX129=0,0,输入条件!$D$11*(40/50)^3/0.765)</f>
        <v>36.8104575163399</v>
      </c>
      <c r="AE129" s="22">
        <f>IF(原始巡检表!AH129=0,0,输入条件!$D$13*(40/50)^3/0.765)</f>
        <v>50.1960784313726</v>
      </c>
      <c r="AF129" s="22">
        <f>IF(原始巡检表!AP129=0,0,输入条件!$D$13*(40/50)^3/0.765)</f>
        <v>50.1960784313726</v>
      </c>
      <c r="AG129" s="22">
        <f>IF(原始巡检表!AX129=0,0,输入条件!$D$13*(40/50)^3/0.765)</f>
        <v>50.1960784313726</v>
      </c>
      <c r="AH129" s="24">
        <f>IF(原始巡检表!AH129=0,0,输入条件!$D$15*(35/50)^3/0.9)</f>
        <v>8.38444444444444</v>
      </c>
      <c r="AI129" s="24">
        <f>IF(原始巡检表!AP129=0,0,输入条件!$D$15*(35/50)^3/0.9)</f>
        <v>8.38444444444444</v>
      </c>
      <c r="AJ129" s="24">
        <f>IF(原始巡检表!AX129=0,0,输入条件!$D$15*(35/50)^3/0.9)</f>
        <v>8.38444444444444</v>
      </c>
    </row>
    <row r="130" ht="17.25" spans="3:36">
      <c r="C130">
        <v>11</v>
      </c>
      <c r="D130" s="62">
        <f>IF(原始巡检表!I130=0,0,输入条件!$C$22*原始巡检表!I130+输入条件!$C$23*原始巡检表!E130+输入条件!$C$24*原始巡检表!H130+输入条件!$C$25)/100*输入条件!$E$9*3.517*(1-2%*输入条件!$C$6)</f>
        <v>783.794059221777</v>
      </c>
      <c r="E130" s="62">
        <f>IF(原始巡检表!Q130=0,0,输入条件!$C$22*原始巡检表!Q130+输入条件!$C$23*原始巡检表!M130+输入条件!$C$24*原始巡检表!P130+输入条件!$C$25)/100*输入条件!$E$9*3.517*(1-2%*输入条件!$C$6)</f>
        <v>945.558433469377</v>
      </c>
      <c r="F130" s="61">
        <f>IF(原始巡检表!Y130=0,0,输入条件!$C$22*原始巡检表!Y130+输入条件!$C$23*原始巡检表!U130+输入条件!$C$24*原始巡检表!X130+输入条件!$C$25)/100*输入条件!$E$9*3.517*(1-2%*输入条件!$C$6)</f>
        <v>621.33542963201</v>
      </c>
      <c r="G130" s="64">
        <f>IF(D130=0,0,EXP(更换设备!$C$17*('计算验证-时刻-改造后'!D130/(更换设备!$E$9*3.517)*100)+更换设备!$C$18*原始巡检表!E130+更换设备!$C$19*原始巡检表!H130+更换设备!$C$20))*更换设备!$D$9</f>
        <v>107.678730199088</v>
      </c>
      <c r="H130" s="64">
        <f>IF(E130=0,0,EXP(更换设备!$C$17*('计算验证-时刻-改造后'!E130/(更换设备!$E$9*3.517)*100)+更换设备!$C$18*原始巡检表!M130+更换设备!$C$19*原始巡检表!P130+更换设备!$C$20))*更换设备!$D$9</f>
        <v>139.94273483389</v>
      </c>
      <c r="I130" s="64">
        <f>IF(F130=0,0,EXP(更换设备!$C$17*('计算验证-时刻-改造后'!F130/(更换设备!$E$9*3.517)*100)+更换设备!$C$18*原始巡检表!U130+更换设备!$C$19*原始巡检表!X130+更换设备!$C$20))*更换设备!$D$9</f>
        <v>83.0599355829297</v>
      </c>
      <c r="J130" s="18">
        <f>IF(原始巡检表!I130=0,0,输入条件!$D$11*(40/50)^3/0.765)</f>
        <v>36.8104575163399</v>
      </c>
      <c r="K130" s="18">
        <f>IF(原始巡检表!Q130=0,0,输入条件!$D$11*(40/50)^3/0.765)</f>
        <v>36.8104575163399</v>
      </c>
      <c r="L130" s="19">
        <f>IF(原始巡检表!Y130=0,0,输入条件!$D$11*(40/50)^3/0.765)</f>
        <v>36.8104575163399</v>
      </c>
      <c r="M130" s="22">
        <f>IF(原始巡检表!I130=0,0,输入条件!$D$13*(40/50)^3/0.765)</f>
        <v>50.1960784313726</v>
      </c>
      <c r="N130" s="22">
        <f>IF(原始巡检表!Q130=0,0,输入条件!$D$13*(40/50)^3/0.765)</f>
        <v>50.1960784313726</v>
      </c>
      <c r="O130" s="23">
        <f>IF(原始巡检表!Y130=0,0,输入条件!$D$13*(40/50)^3/0.765)</f>
        <v>50.1960784313726</v>
      </c>
      <c r="P130" s="24">
        <f>IF(原始巡检表!I130=0,0,输入条件!$D$15*(35/50)^3/0.9)</f>
        <v>8.38444444444444</v>
      </c>
      <c r="Q130" s="24">
        <f>IF(原始巡检表!Q130=0,0,输入条件!$D$15*(35/50)^3/0.9)</f>
        <v>8.38444444444444</v>
      </c>
      <c r="R130" s="24">
        <f>IF(原始巡检表!Y130=0,0,输入条件!$D$15*(35/50)^3/0.9)</f>
        <v>8.38444444444444</v>
      </c>
      <c r="U130">
        <v>11</v>
      </c>
      <c r="V130" s="61">
        <f>IF(原始巡检表!AH130=0,0,输入条件!$C$22*原始巡检表!AH130+输入条件!$C$23*原始巡检表!AD130+输入条件!$C$24*原始巡检表!AG130+输入条件!$C$25)/100*输入条件!$E$9*3.517*(1-2%*输入条件!$C$6)</f>
        <v>783.794059221777</v>
      </c>
      <c r="W130" s="61">
        <f>IF(原始巡检表!AP130=0,0,输入条件!$C$22*原始巡检表!AP130+输入条件!$C$23*原始巡检表!AL130+输入条件!$C$24*原始巡检表!AO130+输入条件!$C$25)/100*输入条件!$E$9*3.517*(1-2%*输入条件!$C$6)</f>
        <v>945.558433469377</v>
      </c>
      <c r="X130" s="61">
        <f>IF(原始巡检表!AX130=0,0,输入条件!$C$22*原始巡检表!AX130+输入条件!$C$23*原始巡检表!AT130+输入条件!$C$24*原始巡检表!AW130+输入条件!$C$25)/100*输入条件!$E$9*3.517*(1-2%*输入条件!$C$6)</f>
        <v>621.33542963201</v>
      </c>
      <c r="Y130" s="64">
        <f>IF(V130=0,0,EXP(更换设备!$C$17*('计算验证-时刻-改造后'!V130/(更换设备!$E$9*3.517)*100)+更换设备!$C$18*原始巡检表!AD130+更换设备!$C$19*原始巡检表!AG130+更换设备!$C$20))*更换设备!$D$9</f>
        <v>107.678730199088</v>
      </c>
      <c r="Z130" s="64">
        <f>IF(W130=0,0,EXP(更换设备!$C$17*('计算验证-时刻-改造后'!W130/(更换设备!$E$9*3.517)*100)+更换设备!$C$18*原始巡检表!AL130+更换设备!$C$19*原始巡检表!AO130+更换设备!$C$20))*更换设备!$D$9</f>
        <v>139.94273483389</v>
      </c>
      <c r="AA130" s="64">
        <f>IF(X130=0,0,EXP(更换设备!$C$17*('计算验证-时刻-改造后'!X130/(更换设备!$E$9*3.517)*100)+更换设备!$C$18*原始巡检表!AT130+更换设备!$C$19*原始巡检表!AW130+更换设备!$C$20))*更换设备!$D$9</f>
        <v>83.0599355829297</v>
      </c>
      <c r="AB130" s="18">
        <f>IF(原始巡检表!AH130=0,0,输入条件!$D$11*(40/50)^3/0.765)</f>
        <v>36.8104575163399</v>
      </c>
      <c r="AC130" s="18">
        <f>IF(原始巡检表!AP130=0,0,输入条件!$D$11*(40/50)^3/0.765)</f>
        <v>36.8104575163399</v>
      </c>
      <c r="AD130" s="19">
        <f>IF(原始巡检表!AX130=0,0,输入条件!$D$11*(40/50)^3/0.765)</f>
        <v>36.8104575163399</v>
      </c>
      <c r="AE130" s="22">
        <f>IF(原始巡检表!AH130=0,0,输入条件!$D$13*(40/50)^3/0.765)</f>
        <v>50.1960784313726</v>
      </c>
      <c r="AF130" s="22">
        <f>IF(原始巡检表!AP130=0,0,输入条件!$D$13*(40/50)^3/0.765)</f>
        <v>50.1960784313726</v>
      </c>
      <c r="AG130" s="22">
        <f>IF(原始巡检表!AX130=0,0,输入条件!$D$13*(40/50)^3/0.765)</f>
        <v>50.1960784313726</v>
      </c>
      <c r="AH130" s="24">
        <f>IF(原始巡检表!AH130=0,0,输入条件!$D$15*(35/50)^3/0.9)</f>
        <v>8.38444444444444</v>
      </c>
      <c r="AI130" s="24">
        <f>IF(原始巡检表!AP130=0,0,输入条件!$D$15*(35/50)^3/0.9)</f>
        <v>8.38444444444444</v>
      </c>
      <c r="AJ130" s="24">
        <f>IF(原始巡检表!AX130=0,0,输入条件!$D$15*(35/50)^3/0.9)</f>
        <v>8.38444444444444</v>
      </c>
    </row>
    <row r="131" ht="17.25" spans="3:36">
      <c r="C131">
        <v>12</v>
      </c>
      <c r="D131" s="62">
        <f>IF(原始巡检表!I131=0,0,输入条件!$C$22*原始巡检表!I131+输入条件!$C$23*原始巡检表!E131+输入条件!$C$24*原始巡检表!H131+输入条件!$C$25)/100*输入条件!$E$9*3.517*(1-2%*输入条件!$C$6)</f>
        <v>783.794059221777</v>
      </c>
      <c r="E131" s="62">
        <f>IF(原始巡检表!Q131=0,0,输入条件!$C$22*原始巡检表!Q131+输入条件!$C$23*原始巡检表!M131+输入条件!$C$24*原始巡检表!P131+输入条件!$C$25)/100*输入条件!$E$9*3.517*(1-2%*输入条件!$C$6)</f>
        <v>945.558433469377</v>
      </c>
      <c r="F131" s="61">
        <f>IF(原始巡检表!Y131=0,0,输入条件!$C$22*原始巡检表!Y131+输入条件!$C$23*原始巡检表!U131+输入条件!$C$24*原始巡检表!X131+输入条件!$C$25)/100*输入条件!$E$9*3.517*(1-2%*输入条件!$C$6)</f>
        <v>621.33542963201</v>
      </c>
      <c r="G131" s="64">
        <f>IF(D131=0,0,EXP(更换设备!$C$17*('计算验证-时刻-改造后'!D131/(更换设备!$E$9*3.517)*100)+更换设备!$C$18*原始巡检表!E131+更换设备!$C$19*原始巡检表!H131+更换设备!$C$20))*更换设备!$D$9</f>
        <v>107.678730199088</v>
      </c>
      <c r="H131" s="64">
        <f>IF(E131=0,0,EXP(更换设备!$C$17*('计算验证-时刻-改造后'!E131/(更换设备!$E$9*3.517)*100)+更换设备!$C$18*原始巡检表!M131+更换设备!$C$19*原始巡检表!P131+更换设备!$C$20))*更换设备!$D$9</f>
        <v>139.94273483389</v>
      </c>
      <c r="I131" s="64">
        <f>IF(F131=0,0,EXP(更换设备!$C$17*('计算验证-时刻-改造后'!F131/(更换设备!$E$9*3.517)*100)+更换设备!$C$18*原始巡检表!U131+更换设备!$C$19*原始巡检表!X131+更换设备!$C$20))*更换设备!$D$9</f>
        <v>83.0599355829297</v>
      </c>
      <c r="J131" s="18">
        <f>IF(原始巡检表!I131=0,0,输入条件!$D$11*(40/50)^3/0.765)</f>
        <v>36.8104575163399</v>
      </c>
      <c r="K131" s="18">
        <f>IF(原始巡检表!Q131=0,0,输入条件!$D$11*(40/50)^3/0.765)</f>
        <v>36.8104575163399</v>
      </c>
      <c r="L131" s="19">
        <f>IF(原始巡检表!Y131=0,0,输入条件!$D$11*(40/50)^3/0.765)</f>
        <v>36.8104575163399</v>
      </c>
      <c r="M131" s="22">
        <f>IF(原始巡检表!I131=0,0,输入条件!$D$13*(40/50)^3/0.765)</f>
        <v>50.1960784313726</v>
      </c>
      <c r="N131" s="22">
        <f>IF(原始巡检表!Q131=0,0,输入条件!$D$13*(40/50)^3/0.765)</f>
        <v>50.1960784313726</v>
      </c>
      <c r="O131" s="23">
        <f>IF(原始巡检表!Y131=0,0,输入条件!$D$13*(40/50)^3/0.765)</f>
        <v>50.1960784313726</v>
      </c>
      <c r="P131" s="24">
        <f>IF(原始巡检表!I131=0,0,输入条件!$D$15*(35/50)^3/0.9)</f>
        <v>8.38444444444444</v>
      </c>
      <c r="Q131" s="24">
        <f>IF(原始巡检表!Q131=0,0,输入条件!$D$15*(35/50)^3/0.9)</f>
        <v>8.38444444444444</v>
      </c>
      <c r="R131" s="24">
        <f>IF(原始巡检表!Y131=0,0,输入条件!$D$15*(35/50)^3/0.9)</f>
        <v>8.38444444444444</v>
      </c>
      <c r="U131">
        <v>12</v>
      </c>
      <c r="V131" s="61">
        <f>IF(原始巡检表!AH131=0,0,输入条件!$C$22*原始巡检表!AH131+输入条件!$C$23*原始巡检表!AD131+输入条件!$C$24*原始巡检表!AG131+输入条件!$C$25)/100*输入条件!$E$9*3.517*(1-2%*输入条件!$C$6)</f>
        <v>783.794059221777</v>
      </c>
      <c r="W131" s="61">
        <f>IF(原始巡检表!AP131=0,0,输入条件!$C$22*原始巡检表!AP131+输入条件!$C$23*原始巡检表!AL131+输入条件!$C$24*原始巡检表!AO131+输入条件!$C$25)/100*输入条件!$E$9*3.517*(1-2%*输入条件!$C$6)</f>
        <v>945.558433469377</v>
      </c>
      <c r="X131" s="61">
        <f>IF(原始巡检表!AX131=0,0,输入条件!$C$22*原始巡检表!AX131+输入条件!$C$23*原始巡检表!AT131+输入条件!$C$24*原始巡检表!AW131+输入条件!$C$25)/100*输入条件!$E$9*3.517*(1-2%*输入条件!$C$6)</f>
        <v>621.33542963201</v>
      </c>
      <c r="Y131" s="64">
        <f>IF(V131=0,0,EXP(更换设备!$C$17*('计算验证-时刻-改造后'!V131/(更换设备!$E$9*3.517)*100)+更换设备!$C$18*原始巡检表!AD131+更换设备!$C$19*原始巡检表!AG131+更换设备!$C$20))*更换设备!$D$9</f>
        <v>107.678730199088</v>
      </c>
      <c r="Z131" s="64">
        <f>IF(W131=0,0,EXP(更换设备!$C$17*('计算验证-时刻-改造后'!W131/(更换设备!$E$9*3.517)*100)+更换设备!$C$18*原始巡检表!AL131+更换设备!$C$19*原始巡检表!AO131+更换设备!$C$20))*更换设备!$D$9</f>
        <v>139.94273483389</v>
      </c>
      <c r="AA131" s="64">
        <f>IF(X131=0,0,EXP(更换设备!$C$17*('计算验证-时刻-改造后'!X131/(更换设备!$E$9*3.517)*100)+更换设备!$C$18*原始巡检表!AT131+更换设备!$C$19*原始巡检表!AW131+更换设备!$C$20))*更换设备!$D$9</f>
        <v>83.0599355829297</v>
      </c>
      <c r="AB131" s="18">
        <f>IF(原始巡检表!AH131=0,0,输入条件!$D$11*(40/50)^3/0.765)</f>
        <v>36.8104575163399</v>
      </c>
      <c r="AC131" s="18">
        <f>IF(原始巡检表!AP131=0,0,输入条件!$D$11*(40/50)^3/0.765)</f>
        <v>36.8104575163399</v>
      </c>
      <c r="AD131" s="19">
        <f>IF(原始巡检表!AX131=0,0,输入条件!$D$11*(40/50)^3/0.765)</f>
        <v>36.8104575163399</v>
      </c>
      <c r="AE131" s="22">
        <f>IF(原始巡检表!AH131=0,0,输入条件!$D$13*(40/50)^3/0.765)</f>
        <v>50.1960784313726</v>
      </c>
      <c r="AF131" s="22">
        <f>IF(原始巡检表!AP131=0,0,输入条件!$D$13*(40/50)^3/0.765)</f>
        <v>50.1960784313726</v>
      </c>
      <c r="AG131" s="22">
        <f>IF(原始巡检表!AX131=0,0,输入条件!$D$13*(40/50)^3/0.765)</f>
        <v>50.1960784313726</v>
      </c>
      <c r="AH131" s="24">
        <f>IF(原始巡检表!AH131=0,0,输入条件!$D$15*(35/50)^3/0.9)</f>
        <v>8.38444444444444</v>
      </c>
      <c r="AI131" s="24">
        <f>IF(原始巡检表!AP131=0,0,输入条件!$D$15*(35/50)^3/0.9)</f>
        <v>8.38444444444444</v>
      </c>
      <c r="AJ131" s="24">
        <f>IF(原始巡检表!AX131=0,0,输入条件!$D$15*(35/50)^3/0.9)</f>
        <v>8.38444444444444</v>
      </c>
    </row>
    <row r="132" ht="17.25" spans="3:36">
      <c r="C132">
        <v>13</v>
      </c>
      <c r="D132" s="62">
        <f>IF(原始巡检表!I132=0,0,输入条件!$C$22*原始巡检表!I132+输入条件!$C$23*原始巡检表!E132+输入条件!$C$24*原始巡检表!H132+输入条件!$C$25)/100*输入条件!$E$9*3.517*(1-2%*输入条件!$C$6)</f>
        <v>783.794059221777</v>
      </c>
      <c r="E132" s="62">
        <f>IF(原始巡检表!Q132=0,0,输入条件!$C$22*原始巡检表!Q132+输入条件!$C$23*原始巡检表!M132+输入条件!$C$24*原始巡检表!P132+输入条件!$C$25)/100*输入条件!$E$9*3.517*(1-2%*输入条件!$C$6)</f>
        <v>945.558433469377</v>
      </c>
      <c r="F132" s="61">
        <f>IF(原始巡检表!Y132=0,0,输入条件!$C$22*原始巡检表!Y132+输入条件!$C$23*原始巡检表!U132+输入条件!$C$24*原始巡检表!X132+输入条件!$C$25)/100*输入条件!$E$9*3.517*(1-2%*输入条件!$C$6)</f>
        <v>621.33542963201</v>
      </c>
      <c r="G132" s="64">
        <f>IF(D132=0,0,EXP(更换设备!$C$17*('计算验证-时刻-改造后'!D132/(更换设备!$E$9*3.517)*100)+更换设备!$C$18*原始巡检表!E132+更换设备!$C$19*原始巡检表!H132+更换设备!$C$20))*更换设备!$D$9</f>
        <v>107.678730199088</v>
      </c>
      <c r="H132" s="64">
        <f>IF(E132=0,0,EXP(更换设备!$C$17*('计算验证-时刻-改造后'!E132/(更换设备!$E$9*3.517)*100)+更换设备!$C$18*原始巡检表!M132+更换设备!$C$19*原始巡检表!P132+更换设备!$C$20))*更换设备!$D$9</f>
        <v>139.94273483389</v>
      </c>
      <c r="I132" s="64">
        <f>IF(F132=0,0,EXP(更换设备!$C$17*('计算验证-时刻-改造后'!F132/(更换设备!$E$9*3.517)*100)+更换设备!$C$18*原始巡检表!U132+更换设备!$C$19*原始巡检表!X132+更换设备!$C$20))*更换设备!$D$9</f>
        <v>83.0599355829297</v>
      </c>
      <c r="J132" s="18">
        <f>IF(原始巡检表!I132=0,0,输入条件!$D$11*(40/50)^3/0.765)</f>
        <v>36.8104575163399</v>
      </c>
      <c r="K132" s="18">
        <f>IF(原始巡检表!Q132=0,0,输入条件!$D$11*(40/50)^3/0.765)</f>
        <v>36.8104575163399</v>
      </c>
      <c r="L132" s="19">
        <f>IF(原始巡检表!Y132=0,0,输入条件!$D$11*(40/50)^3/0.765)</f>
        <v>36.8104575163399</v>
      </c>
      <c r="M132" s="22">
        <f>IF(原始巡检表!I132=0,0,输入条件!$D$13*(40/50)^3/0.765)</f>
        <v>50.1960784313726</v>
      </c>
      <c r="N132" s="22">
        <f>IF(原始巡检表!Q132=0,0,输入条件!$D$13*(40/50)^3/0.765)</f>
        <v>50.1960784313726</v>
      </c>
      <c r="O132" s="23">
        <f>IF(原始巡检表!Y132=0,0,输入条件!$D$13*(40/50)^3/0.765)</f>
        <v>50.1960784313726</v>
      </c>
      <c r="P132" s="24">
        <f>IF(原始巡检表!I132=0,0,输入条件!$D$15*(35/50)^3/0.9)</f>
        <v>8.38444444444444</v>
      </c>
      <c r="Q132" s="24">
        <f>IF(原始巡检表!Q132=0,0,输入条件!$D$15*(35/50)^3/0.9)</f>
        <v>8.38444444444444</v>
      </c>
      <c r="R132" s="24">
        <f>IF(原始巡检表!Y132=0,0,输入条件!$D$15*(35/50)^3/0.9)</f>
        <v>8.38444444444444</v>
      </c>
      <c r="U132">
        <v>13</v>
      </c>
      <c r="V132" s="61">
        <f>IF(原始巡检表!AH132=0,0,输入条件!$C$22*原始巡检表!AH132+输入条件!$C$23*原始巡检表!AD132+输入条件!$C$24*原始巡检表!AG132+输入条件!$C$25)/100*输入条件!$E$9*3.517*(1-2%*输入条件!$C$6)</f>
        <v>783.794059221777</v>
      </c>
      <c r="W132" s="61">
        <f>IF(原始巡检表!AP132=0,0,输入条件!$C$22*原始巡检表!AP132+输入条件!$C$23*原始巡检表!AL132+输入条件!$C$24*原始巡检表!AO132+输入条件!$C$25)/100*输入条件!$E$9*3.517*(1-2%*输入条件!$C$6)</f>
        <v>945.558433469377</v>
      </c>
      <c r="X132" s="61">
        <f>IF(原始巡检表!AX132=0,0,输入条件!$C$22*原始巡检表!AX132+输入条件!$C$23*原始巡检表!AT132+输入条件!$C$24*原始巡检表!AW132+输入条件!$C$25)/100*输入条件!$E$9*3.517*(1-2%*输入条件!$C$6)</f>
        <v>621.33542963201</v>
      </c>
      <c r="Y132" s="64">
        <f>IF(V132=0,0,EXP(更换设备!$C$17*('计算验证-时刻-改造后'!V132/(更换设备!$E$9*3.517)*100)+更换设备!$C$18*原始巡检表!AD132+更换设备!$C$19*原始巡检表!AG132+更换设备!$C$20))*更换设备!$D$9</f>
        <v>107.678730199088</v>
      </c>
      <c r="Z132" s="64">
        <f>IF(W132=0,0,EXP(更换设备!$C$17*('计算验证-时刻-改造后'!W132/(更换设备!$E$9*3.517)*100)+更换设备!$C$18*原始巡检表!AL132+更换设备!$C$19*原始巡检表!AO132+更换设备!$C$20))*更换设备!$D$9</f>
        <v>139.94273483389</v>
      </c>
      <c r="AA132" s="64">
        <f>IF(X132=0,0,EXP(更换设备!$C$17*('计算验证-时刻-改造后'!X132/(更换设备!$E$9*3.517)*100)+更换设备!$C$18*原始巡检表!AT132+更换设备!$C$19*原始巡检表!AW132+更换设备!$C$20))*更换设备!$D$9</f>
        <v>83.0599355829297</v>
      </c>
      <c r="AB132" s="18">
        <f>IF(原始巡检表!AH132=0,0,输入条件!$D$11*(40/50)^3/0.765)</f>
        <v>36.8104575163399</v>
      </c>
      <c r="AC132" s="18">
        <f>IF(原始巡检表!AP132=0,0,输入条件!$D$11*(40/50)^3/0.765)</f>
        <v>36.8104575163399</v>
      </c>
      <c r="AD132" s="19">
        <f>IF(原始巡检表!AX132=0,0,输入条件!$D$11*(40/50)^3/0.765)</f>
        <v>36.8104575163399</v>
      </c>
      <c r="AE132" s="22">
        <f>IF(原始巡检表!AH132=0,0,输入条件!$D$13*(40/50)^3/0.765)</f>
        <v>50.1960784313726</v>
      </c>
      <c r="AF132" s="22">
        <f>IF(原始巡检表!AP132=0,0,输入条件!$D$13*(40/50)^3/0.765)</f>
        <v>50.1960784313726</v>
      </c>
      <c r="AG132" s="22">
        <f>IF(原始巡检表!AX132=0,0,输入条件!$D$13*(40/50)^3/0.765)</f>
        <v>50.1960784313726</v>
      </c>
      <c r="AH132" s="24">
        <f>IF(原始巡检表!AH132=0,0,输入条件!$D$15*(35/50)^3/0.9)</f>
        <v>8.38444444444444</v>
      </c>
      <c r="AI132" s="24">
        <f>IF(原始巡检表!AP132=0,0,输入条件!$D$15*(35/50)^3/0.9)</f>
        <v>8.38444444444444</v>
      </c>
      <c r="AJ132" s="24">
        <f>IF(原始巡检表!AX132=0,0,输入条件!$D$15*(35/50)^3/0.9)</f>
        <v>8.38444444444444</v>
      </c>
    </row>
    <row r="133" ht="17.25" spans="3:36">
      <c r="C133">
        <v>14</v>
      </c>
      <c r="D133" s="62">
        <f>IF(原始巡检表!I133=0,0,输入条件!$C$22*原始巡检表!I133+输入条件!$C$23*原始巡检表!E133+输入条件!$C$24*原始巡检表!H133+输入条件!$C$25)/100*输入条件!$E$9*3.517*(1-2%*输入条件!$C$6)</f>
        <v>783.794059221777</v>
      </c>
      <c r="E133" s="62">
        <f>IF(原始巡检表!Q133=0,0,输入条件!$C$22*原始巡检表!Q133+输入条件!$C$23*原始巡检表!M133+输入条件!$C$24*原始巡检表!P133+输入条件!$C$25)/100*输入条件!$E$9*3.517*(1-2%*输入条件!$C$6)</f>
        <v>945.558433469377</v>
      </c>
      <c r="F133" s="61">
        <f>IF(原始巡检表!Y133=0,0,输入条件!$C$22*原始巡检表!Y133+输入条件!$C$23*原始巡检表!U133+输入条件!$C$24*原始巡检表!X133+输入条件!$C$25)/100*输入条件!$E$9*3.517*(1-2%*输入条件!$C$6)</f>
        <v>621.33542963201</v>
      </c>
      <c r="G133" s="64">
        <f>IF(D133=0,0,EXP(更换设备!$C$17*('计算验证-时刻-改造后'!D133/(更换设备!$E$9*3.517)*100)+更换设备!$C$18*原始巡检表!E133+更换设备!$C$19*原始巡检表!H133+更换设备!$C$20))*更换设备!$D$9</f>
        <v>107.678730199088</v>
      </c>
      <c r="H133" s="64">
        <f>IF(E133=0,0,EXP(更换设备!$C$17*('计算验证-时刻-改造后'!E133/(更换设备!$E$9*3.517)*100)+更换设备!$C$18*原始巡检表!M133+更换设备!$C$19*原始巡检表!P133+更换设备!$C$20))*更换设备!$D$9</f>
        <v>139.94273483389</v>
      </c>
      <c r="I133" s="64">
        <f>IF(F133=0,0,EXP(更换设备!$C$17*('计算验证-时刻-改造后'!F133/(更换设备!$E$9*3.517)*100)+更换设备!$C$18*原始巡检表!U133+更换设备!$C$19*原始巡检表!X133+更换设备!$C$20))*更换设备!$D$9</f>
        <v>83.0599355829297</v>
      </c>
      <c r="J133" s="18">
        <f>IF(原始巡检表!I133=0,0,输入条件!$D$11*(40/50)^3/0.765)</f>
        <v>36.8104575163399</v>
      </c>
      <c r="K133" s="18">
        <f>IF(原始巡检表!Q133=0,0,输入条件!$D$11*(40/50)^3/0.765)</f>
        <v>36.8104575163399</v>
      </c>
      <c r="L133" s="19">
        <f>IF(原始巡检表!Y133=0,0,输入条件!$D$11*(40/50)^3/0.765)</f>
        <v>36.8104575163399</v>
      </c>
      <c r="M133" s="22">
        <f>IF(原始巡检表!I133=0,0,输入条件!$D$13*(40/50)^3/0.765)</f>
        <v>50.1960784313726</v>
      </c>
      <c r="N133" s="22">
        <f>IF(原始巡检表!Q133=0,0,输入条件!$D$13*(40/50)^3/0.765)</f>
        <v>50.1960784313726</v>
      </c>
      <c r="O133" s="23">
        <f>IF(原始巡检表!Y133=0,0,输入条件!$D$13*(40/50)^3/0.765)</f>
        <v>50.1960784313726</v>
      </c>
      <c r="P133" s="24">
        <f>IF(原始巡检表!I133=0,0,输入条件!$D$15*(35/50)^3/0.9)</f>
        <v>8.38444444444444</v>
      </c>
      <c r="Q133" s="24">
        <f>IF(原始巡检表!Q133=0,0,输入条件!$D$15*(35/50)^3/0.9)</f>
        <v>8.38444444444444</v>
      </c>
      <c r="R133" s="24">
        <f>IF(原始巡检表!Y133=0,0,输入条件!$D$15*(35/50)^3/0.9)</f>
        <v>8.38444444444444</v>
      </c>
      <c r="U133">
        <v>14</v>
      </c>
      <c r="V133" s="61">
        <f>IF(原始巡检表!AH133=0,0,输入条件!$C$22*原始巡检表!AH133+输入条件!$C$23*原始巡检表!AD133+输入条件!$C$24*原始巡检表!AG133+输入条件!$C$25)/100*输入条件!$E$9*3.517*(1-2%*输入条件!$C$6)</f>
        <v>783.794059221777</v>
      </c>
      <c r="W133" s="61">
        <f>IF(原始巡检表!AP133=0,0,输入条件!$C$22*原始巡检表!AP133+输入条件!$C$23*原始巡检表!AL133+输入条件!$C$24*原始巡检表!AO133+输入条件!$C$25)/100*输入条件!$E$9*3.517*(1-2%*输入条件!$C$6)</f>
        <v>945.558433469377</v>
      </c>
      <c r="X133" s="61">
        <f>IF(原始巡检表!AX133=0,0,输入条件!$C$22*原始巡检表!AX133+输入条件!$C$23*原始巡检表!AT133+输入条件!$C$24*原始巡检表!AW133+输入条件!$C$25)/100*输入条件!$E$9*3.517*(1-2%*输入条件!$C$6)</f>
        <v>621.33542963201</v>
      </c>
      <c r="Y133" s="64">
        <f>IF(V133=0,0,EXP(更换设备!$C$17*('计算验证-时刻-改造后'!V133/(更换设备!$E$9*3.517)*100)+更换设备!$C$18*原始巡检表!AD133+更换设备!$C$19*原始巡检表!AG133+更换设备!$C$20))*更换设备!$D$9</f>
        <v>107.678730199088</v>
      </c>
      <c r="Z133" s="64">
        <f>IF(W133=0,0,EXP(更换设备!$C$17*('计算验证-时刻-改造后'!W133/(更换设备!$E$9*3.517)*100)+更换设备!$C$18*原始巡检表!AL133+更换设备!$C$19*原始巡检表!AO133+更换设备!$C$20))*更换设备!$D$9</f>
        <v>139.94273483389</v>
      </c>
      <c r="AA133" s="64">
        <f>IF(X133=0,0,EXP(更换设备!$C$17*('计算验证-时刻-改造后'!X133/(更换设备!$E$9*3.517)*100)+更换设备!$C$18*原始巡检表!AT133+更换设备!$C$19*原始巡检表!AW133+更换设备!$C$20))*更换设备!$D$9</f>
        <v>83.0599355829297</v>
      </c>
      <c r="AB133" s="18">
        <f>IF(原始巡检表!AH133=0,0,输入条件!$D$11*(40/50)^3/0.765)</f>
        <v>36.8104575163399</v>
      </c>
      <c r="AC133" s="18">
        <f>IF(原始巡检表!AP133=0,0,输入条件!$D$11*(40/50)^3/0.765)</f>
        <v>36.8104575163399</v>
      </c>
      <c r="AD133" s="19">
        <f>IF(原始巡检表!AX133=0,0,输入条件!$D$11*(40/50)^3/0.765)</f>
        <v>36.8104575163399</v>
      </c>
      <c r="AE133" s="22">
        <f>IF(原始巡检表!AH133=0,0,输入条件!$D$13*(40/50)^3/0.765)</f>
        <v>50.1960784313726</v>
      </c>
      <c r="AF133" s="22">
        <f>IF(原始巡检表!AP133=0,0,输入条件!$D$13*(40/50)^3/0.765)</f>
        <v>50.1960784313726</v>
      </c>
      <c r="AG133" s="22">
        <f>IF(原始巡检表!AX133=0,0,输入条件!$D$13*(40/50)^3/0.765)</f>
        <v>50.1960784313726</v>
      </c>
      <c r="AH133" s="24">
        <f>IF(原始巡检表!AH133=0,0,输入条件!$D$15*(35/50)^3/0.9)</f>
        <v>8.38444444444444</v>
      </c>
      <c r="AI133" s="24">
        <f>IF(原始巡检表!AP133=0,0,输入条件!$D$15*(35/50)^3/0.9)</f>
        <v>8.38444444444444</v>
      </c>
      <c r="AJ133" s="24">
        <f>IF(原始巡检表!AX133=0,0,输入条件!$D$15*(35/50)^3/0.9)</f>
        <v>8.38444444444444</v>
      </c>
    </row>
    <row r="134" ht="17.25" spans="3:36">
      <c r="C134">
        <v>15</v>
      </c>
      <c r="D134" s="62">
        <f>IF(原始巡检表!I134=0,0,输入条件!$C$22*原始巡检表!I134+输入条件!$C$23*原始巡检表!E134+输入条件!$C$24*原始巡检表!H134+输入条件!$C$25)/100*输入条件!$E$9*3.517*(1-2%*输入条件!$C$6)</f>
        <v>783.794059221777</v>
      </c>
      <c r="E134" s="62">
        <f>IF(原始巡检表!Q134=0,0,输入条件!$C$22*原始巡检表!Q134+输入条件!$C$23*原始巡检表!M134+输入条件!$C$24*原始巡检表!P134+输入条件!$C$25)/100*输入条件!$E$9*3.517*(1-2%*输入条件!$C$6)</f>
        <v>945.558433469377</v>
      </c>
      <c r="F134" s="61">
        <f>IF(原始巡检表!Y134=0,0,输入条件!$C$22*原始巡检表!Y134+输入条件!$C$23*原始巡检表!U134+输入条件!$C$24*原始巡检表!X134+输入条件!$C$25)/100*输入条件!$E$9*3.517*(1-2%*输入条件!$C$6)</f>
        <v>621.33542963201</v>
      </c>
      <c r="G134" s="64">
        <f>IF(D134=0,0,EXP(更换设备!$C$17*('计算验证-时刻-改造后'!D134/(更换设备!$E$9*3.517)*100)+更换设备!$C$18*原始巡检表!E134+更换设备!$C$19*原始巡检表!H134+更换设备!$C$20))*更换设备!$D$9</f>
        <v>107.678730199088</v>
      </c>
      <c r="H134" s="64">
        <f>IF(E134=0,0,EXP(更换设备!$C$17*('计算验证-时刻-改造后'!E134/(更换设备!$E$9*3.517)*100)+更换设备!$C$18*原始巡检表!M134+更换设备!$C$19*原始巡检表!P134+更换设备!$C$20))*更换设备!$D$9</f>
        <v>139.94273483389</v>
      </c>
      <c r="I134" s="64">
        <f>IF(F134=0,0,EXP(更换设备!$C$17*('计算验证-时刻-改造后'!F134/(更换设备!$E$9*3.517)*100)+更换设备!$C$18*原始巡检表!U134+更换设备!$C$19*原始巡检表!X134+更换设备!$C$20))*更换设备!$D$9</f>
        <v>83.0599355829297</v>
      </c>
      <c r="J134" s="18">
        <f>IF(原始巡检表!I134=0,0,输入条件!$D$11*(40/50)^3/0.765)</f>
        <v>36.8104575163399</v>
      </c>
      <c r="K134" s="18">
        <f>IF(原始巡检表!Q134=0,0,输入条件!$D$11*(40/50)^3/0.765)</f>
        <v>36.8104575163399</v>
      </c>
      <c r="L134" s="19">
        <f>IF(原始巡检表!Y134=0,0,输入条件!$D$11*(40/50)^3/0.765)</f>
        <v>36.8104575163399</v>
      </c>
      <c r="M134" s="22">
        <f>IF(原始巡检表!I134=0,0,输入条件!$D$13*(40/50)^3/0.765)</f>
        <v>50.1960784313726</v>
      </c>
      <c r="N134" s="22">
        <f>IF(原始巡检表!Q134=0,0,输入条件!$D$13*(40/50)^3/0.765)</f>
        <v>50.1960784313726</v>
      </c>
      <c r="O134" s="23">
        <f>IF(原始巡检表!Y134=0,0,输入条件!$D$13*(40/50)^3/0.765)</f>
        <v>50.1960784313726</v>
      </c>
      <c r="P134" s="24">
        <f>IF(原始巡检表!I134=0,0,输入条件!$D$15*(35/50)^3/0.9)</f>
        <v>8.38444444444444</v>
      </c>
      <c r="Q134" s="24">
        <f>IF(原始巡检表!Q134=0,0,输入条件!$D$15*(35/50)^3/0.9)</f>
        <v>8.38444444444444</v>
      </c>
      <c r="R134" s="24">
        <f>IF(原始巡检表!Y134=0,0,输入条件!$D$15*(35/50)^3/0.9)</f>
        <v>8.38444444444444</v>
      </c>
      <c r="U134">
        <v>15</v>
      </c>
      <c r="V134" s="61">
        <f>IF(原始巡检表!AH134=0,0,输入条件!$C$22*原始巡检表!AH134+输入条件!$C$23*原始巡检表!AD134+输入条件!$C$24*原始巡检表!AG134+输入条件!$C$25)/100*输入条件!$E$9*3.517*(1-2%*输入条件!$C$6)</f>
        <v>783.794059221777</v>
      </c>
      <c r="W134" s="61">
        <f>IF(原始巡检表!AP134=0,0,输入条件!$C$22*原始巡检表!AP134+输入条件!$C$23*原始巡检表!AL134+输入条件!$C$24*原始巡检表!AO134+输入条件!$C$25)/100*输入条件!$E$9*3.517*(1-2%*输入条件!$C$6)</f>
        <v>945.558433469377</v>
      </c>
      <c r="X134" s="61">
        <f>IF(原始巡检表!AX134=0,0,输入条件!$C$22*原始巡检表!AX134+输入条件!$C$23*原始巡检表!AT134+输入条件!$C$24*原始巡检表!AW134+输入条件!$C$25)/100*输入条件!$E$9*3.517*(1-2%*输入条件!$C$6)</f>
        <v>621.33542963201</v>
      </c>
      <c r="Y134" s="64">
        <f>IF(V134=0,0,EXP(更换设备!$C$17*('计算验证-时刻-改造后'!V134/(更换设备!$E$9*3.517)*100)+更换设备!$C$18*原始巡检表!AD134+更换设备!$C$19*原始巡检表!AG134+更换设备!$C$20))*更换设备!$D$9</f>
        <v>107.678730199088</v>
      </c>
      <c r="Z134" s="64">
        <f>IF(W134=0,0,EXP(更换设备!$C$17*('计算验证-时刻-改造后'!W134/(更换设备!$E$9*3.517)*100)+更换设备!$C$18*原始巡检表!AL134+更换设备!$C$19*原始巡检表!AO134+更换设备!$C$20))*更换设备!$D$9</f>
        <v>139.94273483389</v>
      </c>
      <c r="AA134" s="64">
        <f>IF(X134=0,0,EXP(更换设备!$C$17*('计算验证-时刻-改造后'!X134/(更换设备!$E$9*3.517)*100)+更换设备!$C$18*原始巡检表!AT134+更换设备!$C$19*原始巡检表!AW134+更换设备!$C$20))*更换设备!$D$9</f>
        <v>83.0599355829297</v>
      </c>
      <c r="AB134" s="18">
        <f>IF(原始巡检表!AH134=0,0,输入条件!$D$11*(40/50)^3/0.765)</f>
        <v>36.8104575163399</v>
      </c>
      <c r="AC134" s="18">
        <f>IF(原始巡检表!AP134=0,0,输入条件!$D$11*(40/50)^3/0.765)</f>
        <v>36.8104575163399</v>
      </c>
      <c r="AD134" s="19">
        <f>IF(原始巡检表!AX134=0,0,输入条件!$D$11*(40/50)^3/0.765)</f>
        <v>36.8104575163399</v>
      </c>
      <c r="AE134" s="22">
        <f>IF(原始巡检表!AH134=0,0,输入条件!$D$13*(40/50)^3/0.765)</f>
        <v>50.1960784313726</v>
      </c>
      <c r="AF134" s="22">
        <f>IF(原始巡检表!AP134=0,0,输入条件!$D$13*(40/50)^3/0.765)</f>
        <v>50.1960784313726</v>
      </c>
      <c r="AG134" s="22">
        <f>IF(原始巡检表!AX134=0,0,输入条件!$D$13*(40/50)^3/0.765)</f>
        <v>50.1960784313726</v>
      </c>
      <c r="AH134" s="24">
        <f>IF(原始巡检表!AH134=0,0,输入条件!$D$15*(35/50)^3/0.9)</f>
        <v>8.38444444444444</v>
      </c>
      <c r="AI134" s="24">
        <f>IF(原始巡检表!AP134=0,0,输入条件!$D$15*(35/50)^3/0.9)</f>
        <v>8.38444444444444</v>
      </c>
      <c r="AJ134" s="24">
        <f>IF(原始巡检表!AX134=0,0,输入条件!$D$15*(35/50)^3/0.9)</f>
        <v>8.38444444444444</v>
      </c>
    </row>
    <row r="135" ht="17.25" spans="3:36">
      <c r="C135">
        <v>16</v>
      </c>
      <c r="D135" s="62">
        <f>IF(原始巡检表!I135=0,0,输入条件!$C$22*原始巡检表!I135+输入条件!$C$23*原始巡检表!E135+输入条件!$C$24*原始巡检表!H135+输入条件!$C$25)/100*输入条件!$E$9*3.517*(1-2%*输入条件!$C$6)</f>
        <v>783.794059221777</v>
      </c>
      <c r="E135" s="62">
        <f>IF(原始巡检表!Q135=0,0,输入条件!$C$22*原始巡检表!Q135+输入条件!$C$23*原始巡检表!M135+输入条件!$C$24*原始巡检表!P135+输入条件!$C$25)/100*输入条件!$E$9*3.517*(1-2%*输入条件!$C$6)</f>
        <v>945.558433469377</v>
      </c>
      <c r="F135" s="61">
        <f>IF(原始巡检表!Y135=0,0,输入条件!$C$22*原始巡检表!Y135+输入条件!$C$23*原始巡检表!U135+输入条件!$C$24*原始巡检表!X135+输入条件!$C$25)/100*输入条件!$E$9*3.517*(1-2%*输入条件!$C$6)</f>
        <v>621.33542963201</v>
      </c>
      <c r="G135" s="64">
        <f>IF(D135=0,0,EXP(更换设备!$C$17*('计算验证-时刻-改造后'!D135/(更换设备!$E$9*3.517)*100)+更换设备!$C$18*原始巡检表!E135+更换设备!$C$19*原始巡检表!H135+更换设备!$C$20))*更换设备!$D$9</f>
        <v>107.678730199088</v>
      </c>
      <c r="H135" s="64">
        <f>IF(E135=0,0,EXP(更换设备!$C$17*('计算验证-时刻-改造后'!E135/(更换设备!$E$9*3.517)*100)+更换设备!$C$18*原始巡检表!M135+更换设备!$C$19*原始巡检表!P135+更换设备!$C$20))*更换设备!$D$9</f>
        <v>139.94273483389</v>
      </c>
      <c r="I135" s="64">
        <f>IF(F135=0,0,EXP(更换设备!$C$17*('计算验证-时刻-改造后'!F135/(更换设备!$E$9*3.517)*100)+更换设备!$C$18*原始巡检表!U135+更换设备!$C$19*原始巡检表!X135+更换设备!$C$20))*更换设备!$D$9</f>
        <v>83.0599355829297</v>
      </c>
      <c r="J135" s="18">
        <f>IF(原始巡检表!I135=0,0,输入条件!$D$11*(40/50)^3/0.765)</f>
        <v>36.8104575163399</v>
      </c>
      <c r="K135" s="18">
        <f>IF(原始巡检表!Q135=0,0,输入条件!$D$11*(40/50)^3/0.765)</f>
        <v>36.8104575163399</v>
      </c>
      <c r="L135" s="19">
        <f>IF(原始巡检表!Y135=0,0,输入条件!$D$11*(40/50)^3/0.765)</f>
        <v>36.8104575163399</v>
      </c>
      <c r="M135" s="22">
        <f>IF(原始巡检表!I135=0,0,输入条件!$D$13*(40/50)^3/0.765)</f>
        <v>50.1960784313726</v>
      </c>
      <c r="N135" s="22">
        <f>IF(原始巡检表!Q135=0,0,输入条件!$D$13*(40/50)^3/0.765)</f>
        <v>50.1960784313726</v>
      </c>
      <c r="O135" s="23">
        <f>IF(原始巡检表!Y135=0,0,输入条件!$D$13*(40/50)^3/0.765)</f>
        <v>50.1960784313726</v>
      </c>
      <c r="P135" s="24">
        <f>IF(原始巡检表!I135=0,0,输入条件!$D$15*(35/50)^3/0.9)</f>
        <v>8.38444444444444</v>
      </c>
      <c r="Q135" s="24">
        <f>IF(原始巡检表!Q135=0,0,输入条件!$D$15*(35/50)^3/0.9)</f>
        <v>8.38444444444444</v>
      </c>
      <c r="R135" s="24">
        <f>IF(原始巡检表!Y135=0,0,输入条件!$D$15*(35/50)^3/0.9)</f>
        <v>8.38444444444444</v>
      </c>
      <c r="U135">
        <v>16</v>
      </c>
      <c r="V135" s="61">
        <f>IF(原始巡检表!AH135=0,0,输入条件!$C$22*原始巡检表!AH135+输入条件!$C$23*原始巡检表!AD135+输入条件!$C$24*原始巡检表!AG135+输入条件!$C$25)/100*输入条件!$E$9*3.517*(1-2%*输入条件!$C$6)</f>
        <v>783.794059221777</v>
      </c>
      <c r="W135" s="61">
        <f>IF(原始巡检表!AP135=0,0,输入条件!$C$22*原始巡检表!AP135+输入条件!$C$23*原始巡检表!AL135+输入条件!$C$24*原始巡检表!AO135+输入条件!$C$25)/100*输入条件!$E$9*3.517*(1-2%*输入条件!$C$6)</f>
        <v>945.558433469377</v>
      </c>
      <c r="X135" s="61">
        <f>IF(原始巡检表!AX135=0,0,输入条件!$C$22*原始巡检表!AX135+输入条件!$C$23*原始巡检表!AT135+输入条件!$C$24*原始巡检表!AW135+输入条件!$C$25)/100*输入条件!$E$9*3.517*(1-2%*输入条件!$C$6)</f>
        <v>621.33542963201</v>
      </c>
      <c r="Y135" s="64">
        <f>IF(V135=0,0,EXP(更换设备!$C$17*('计算验证-时刻-改造后'!V135/(更换设备!$E$9*3.517)*100)+更换设备!$C$18*原始巡检表!AD135+更换设备!$C$19*原始巡检表!AG135+更换设备!$C$20))*更换设备!$D$9</f>
        <v>107.678730199088</v>
      </c>
      <c r="Z135" s="64">
        <f>IF(W135=0,0,EXP(更换设备!$C$17*('计算验证-时刻-改造后'!W135/(更换设备!$E$9*3.517)*100)+更换设备!$C$18*原始巡检表!AL135+更换设备!$C$19*原始巡检表!AO135+更换设备!$C$20))*更换设备!$D$9</f>
        <v>139.94273483389</v>
      </c>
      <c r="AA135" s="64">
        <f>IF(X135=0,0,EXP(更换设备!$C$17*('计算验证-时刻-改造后'!X135/(更换设备!$E$9*3.517)*100)+更换设备!$C$18*原始巡检表!AT135+更换设备!$C$19*原始巡检表!AW135+更换设备!$C$20))*更换设备!$D$9</f>
        <v>83.0599355829297</v>
      </c>
      <c r="AB135" s="18">
        <f>IF(原始巡检表!AH135=0,0,输入条件!$D$11*(40/50)^3/0.765)</f>
        <v>36.8104575163399</v>
      </c>
      <c r="AC135" s="18">
        <f>IF(原始巡检表!AP135=0,0,输入条件!$D$11*(40/50)^3/0.765)</f>
        <v>36.8104575163399</v>
      </c>
      <c r="AD135" s="19">
        <f>IF(原始巡检表!AX135=0,0,输入条件!$D$11*(40/50)^3/0.765)</f>
        <v>36.8104575163399</v>
      </c>
      <c r="AE135" s="22">
        <f>IF(原始巡检表!AH135=0,0,输入条件!$D$13*(40/50)^3/0.765)</f>
        <v>50.1960784313726</v>
      </c>
      <c r="AF135" s="22">
        <f>IF(原始巡检表!AP135=0,0,输入条件!$D$13*(40/50)^3/0.765)</f>
        <v>50.1960784313726</v>
      </c>
      <c r="AG135" s="22">
        <f>IF(原始巡检表!AX135=0,0,输入条件!$D$13*(40/50)^3/0.765)</f>
        <v>50.1960784313726</v>
      </c>
      <c r="AH135" s="24">
        <f>IF(原始巡检表!AH135=0,0,输入条件!$D$15*(35/50)^3/0.9)</f>
        <v>8.38444444444444</v>
      </c>
      <c r="AI135" s="24">
        <f>IF(原始巡检表!AP135=0,0,输入条件!$D$15*(35/50)^3/0.9)</f>
        <v>8.38444444444444</v>
      </c>
      <c r="AJ135" s="24">
        <f>IF(原始巡检表!AX135=0,0,输入条件!$D$15*(35/50)^3/0.9)</f>
        <v>8.38444444444444</v>
      </c>
    </row>
    <row r="136" ht="17.25" spans="3:36">
      <c r="C136">
        <v>17</v>
      </c>
      <c r="D136" s="62">
        <f>IF(原始巡检表!I136=0,0,输入条件!$C$22*原始巡检表!I136+输入条件!$C$23*原始巡检表!E136+输入条件!$C$24*原始巡检表!H136+输入条件!$C$25)/100*输入条件!$E$9*3.517*(1-2%*输入条件!$C$6)</f>
        <v>982.621149128527</v>
      </c>
      <c r="E136" s="62">
        <f>IF(原始巡检表!Q136=0,0,输入条件!$C$22*原始巡检表!Q136+输入条件!$C$23*原始巡检表!M136+输入条件!$C$24*原始巡检表!P136+输入条件!$C$25)/100*输入条件!$E$9*3.517*(1-2%*输入条件!$C$6)</f>
        <v>678.128998715073</v>
      </c>
      <c r="F136" s="61">
        <f>IF(原始巡检表!Y136=0,0,输入条件!$C$22*原始巡检表!Y136+输入条件!$C$23*原始巡检表!U136+输入条件!$C$24*原始巡检表!X136+输入条件!$C$25)/100*输入条件!$E$9*3.517*(1-2%*输入条件!$C$6)</f>
        <v>632.662506238128</v>
      </c>
      <c r="G136" s="64">
        <f>IF(D136=0,0,EXP(更换设备!$C$17*('计算验证-时刻-改造后'!D136/(更换设备!$E$9*3.517)*100)+更换设备!$C$18*原始巡检表!E136+更换设备!$C$19*原始巡检表!H136+更换设备!$C$20))*更换设备!$D$9</f>
        <v>144.521862513691</v>
      </c>
      <c r="H136" s="64">
        <f>IF(E136=0,0,EXP(更换设备!$C$17*('计算验证-时刻-改造后'!E136/(更换设备!$E$9*3.517)*100)+更换设备!$C$18*原始巡检表!M136+更换设备!$C$19*原始巡检表!P136+更换设备!$C$20))*更换设备!$D$9</f>
        <v>91.5846815683855</v>
      </c>
      <c r="I136" s="64">
        <f>IF(F136=0,0,EXP(更换设备!$C$17*('计算验证-时刻-改造后'!F136/(更换设备!$E$9*3.517)*100)+更换设备!$C$18*原始巡检表!U136+更换设备!$C$19*原始巡检表!X136+更换设备!$C$20))*更换设备!$D$9</f>
        <v>83.1013986537647</v>
      </c>
      <c r="J136" s="18">
        <f>IF(原始巡检表!I136=0,0,输入条件!$D$11*(40/50)^3/0.765)</f>
        <v>36.8104575163399</v>
      </c>
      <c r="K136" s="18">
        <f>IF(原始巡检表!Q136=0,0,输入条件!$D$11*(40/50)^3/0.765)</f>
        <v>36.8104575163399</v>
      </c>
      <c r="L136" s="19">
        <f>IF(原始巡检表!Y136=0,0,输入条件!$D$11*(40/50)^3/0.765)</f>
        <v>36.8104575163399</v>
      </c>
      <c r="M136" s="22">
        <f>IF(原始巡检表!I136=0,0,输入条件!$D$13*(40/50)^3/0.765)</f>
        <v>50.1960784313726</v>
      </c>
      <c r="N136" s="22">
        <f>IF(原始巡检表!Q136=0,0,输入条件!$D$13*(40/50)^3/0.765)</f>
        <v>50.1960784313726</v>
      </c>
      <c r="O136" s="23">
        <f>IF(原始巡检表!Y136=0,0,输入条件!$D$13*(40/50)^3/0.765)</f>
        <v>50.1960784313726</v>
      </c>
      <c r="P136" s="24">
        <f>IF(原始巡检表!I136=0,0,输入条件!$D$15*(35/50)^3/0.9)</f>
        <v>8.38444444444444</v>
      </c>
      <c r="Q136" s="24">
        <f>IF(原始巡检表!Q136=0,0,输入条件!$D$15*(35/50)^3/0.9)</f>
        <v>8.38444444444444</v>
      </c>
      <c r="R136" s="24">
        <f>IF(原始巡检表!Y136=0,0,输入条件!$D$15*(35/50)^3/0.9)</f>
        <v>8.38444444444444</v>
      </c>
      <c r="U136">
        <v>17</v>
      </c>
      <c r="V136" s="61">
        <f>IF(原始巡检表!AH136=0,0,输入条件!$C$22*原始巡检表!AH136+输入条件!$C$23*原始巡检表!AD136+输入条件!$C$24*原始巡检表!AG136+输入条件!$C$25)/100*输入条件!$E$9*3.517*(1-2%*输入条件!$C$6)</f>
        <v>982.621149128527</v>
      </c>
      <c r="W136" s="61">
        <f>IF(原始巡检表!AP136=0,0,输入条件!$C$22*原始巡检表!AP136+输入条件!$C$23*原始巡检表!AL136+输入条件!$C$24*原始巡检表!AO136+输入条件!$C$25)/100*输入条件!$E$9*3.517*(1-2%*输入条件!$C$6)</f>
        <v>678.128998715073</v>
      </c>
      <c r="X136" s="61">
        <f>IF(原始巡检表!AX136=0,0,输入条件!$C$22*原始巡检表!AX136+输入条件!$C$23*原始巡检表!AT136+输入条件!$C$24*原始巡检表!AW136+输入条件!$C$25)/100*输入条件!$E$9*3.517*(1-2%*输入条件!$C$6)</f>
        <v>632.662506238128</v>
      </c>
      <c r="Y136" s="64">
        <f>IF(V136=0,0,EXP(更换设备!$C$17*('计算验证-时刻-改造后'!V136/(更换设备!$E$9*3.517)*100)+更换设备!$C$18*原始巡检表!AD136+更换设备!$C$19*原始巡检表!AG136+更换设备!$C$20))*更换设备!$D$9</f>
        <v>144.521862513691</v>
      </c>
      <c r="Z136" s="64">
        <f>IF(W136=0,0,EXP(更换设备!$C$17*('计算验证-时刻-改造后'!W136/(更换设备!$E$9*3.517)*100)+更换设备!$C$18*原始巡检表!AL136+更换设备!$C$19*原始巡检表!AO136+更换设备!$C$20))*更换设备!$D$9</f>
        <v>91.5846815683855</v>
      </c>
      <c r="AA136" s="64">
        <f>IF(X136=0,0,EXP(更换设备!$C$17*('计算验证-时刻-改造后'!X136/(更换设备!$E$9*3.517)*100)+更换设备!$C$18*原始巡检表!AT136+更换设备!$C$19*原始巡检表!AW136+更换设备!$C$20))*更换设备!$D$9</f>
        <v>83.1013986537647</v>
      </c>
      <c r="AB136" s="18">
        <f>IF(原始巡检表!AH136=0,0,输入条件!$D$11*(40/50)^3/0.765)</f>
        <v>36.8104575163399</v>
      </c>
      <c r="AC136" s="18">
        <f>IF(原始巡检表!AP136=0,0,输入条件!$D$11*(40/50)^3/0.765)</f>
        <v>36.8104575163399</v>
      </c>
      <c r="AD136" s="19">
        <f>IF(原始巡检表!AX136=0,0,输入条件!$D$11*(40/50)^3/0.765)</f>
        <v>36.8104575163399</v>
      </c>
      <c r="AE136" s="22">
        <f>IF(原始巡检表!AH136=0,0,输入条件!$D$13*(40/50)^3/0.765)</f>
        <v>50.1960784313726</v>
      </c>
      <c r="AF136" s="22">
        <f>IF(原始巡检表!AP136=0,0,输入条件!$D$13*(40/50)^3/0.765)</f>
        <v>50.1960784313726</v>
      </c>
      <c r="AG136" s="22">
        <f>IF(原始巡检表!AX136=0,0,输入条件!$D$13*(40/50)^3/0.765)</f>
        <v>50.1960784313726</v>
      </c>
      <c r="AH136" s="24">
        <f>IF(原始巡检表!AH136=0,0,输入条件!$D$15*(35/50)^3/0.9)</f>
        <v>8.38444444444444</v>
      </c>
      <c r="AI136" s="24">
        <f>IF(原始巡检表!AP136=0,0,输入条件!$D$15*(35/50)^3/0.9)</f>
        <v>8.38444444444444</v>
      </c>
      <c r="AJ136" s="24">
        <f>IF(原始巡检表!AX136=0,0,输入条件!$D$15*(35/50)^3/0.9)</f>
        <v>8.38444444444444</v>
      </c>
    </row>
    <row r="137" ht="17.25" spans="3:36">
      <c r="C137">
        <v>18</v>
      </c>
      <c r="D137" s="62">
        <f>IF(原始巡检表!I137=0,0,输入条件!$C$22*原始巡检表!I137+输入条件!$C$23*原始巡检表!E137+输入条件!$C$24*原始巡检表!H137+输入条件!$C$25)/100*输入条件!$E$9*3.517*(1-2%*输入条件!$C$6)</f>
        <v>982.621149128527</v>
      </c>
      <c r="E137" s="62">
        <f>IF(原始巡检表!Q137=0,0,输入条件!$C$22*原始巡检表!Q137+输入条件!$C$23*原始巡检表!M137+输入条件!$C$24*原始巡检表!P137+输入条件!$C$25)/100*输入条件!$E$9*3.517*(1-2%*输入条件!$C$6)</f>
        <v>678.128998715073</v>
      </c>
      <c r="F137" s="61">
        <f>IF(原始巡检表!Y137=0,0,输入条件!$C$22*原始巡检表!Y137+输入条件!$C$23*原始巡检表!U137+输入条件!$C$24*原始巡检表!X137+输入条件!$C$25)/100*输入条件!$E$9*3.517*(1-2%*输入条件!$C$6)</f>
        <v>632.662506238128</v>
      </c>
      <c r="G137" s="64">
        <f>IF(D137=0,0,EXP(更换设备!$C$17*('计算验证-时刻-改造后'!D137/(更换设备!$E$9*3.517)*100)+更换设备!$C$18*原始巡检表!E137+更换设备!$C$19*原始巡检表!H137+更换设备!$C$20))*更换设备!$D$9</f>
        <v>144.521862513691</v>
      </c>
      <c r="H137" s="64">
        <f>IF(E137=0,0,EXP(更换设备!$C$17*('计算验证-时刻-改造后'!E137/(更换设备!$E$9*3.517)*100)+更换设备!$C$18*原始巡检表!M137+更换设备!$C$19*原始巡检表!P137+更换设备!$C$20))*更换设备!$D$9</f>
        <v>91.5846815683855</v>
      </c>
      <c r="I137" s="64">
        <f>IF(F137=0,0,EXP(更换设备!$C$17*('计算验证-时刻-改造后'!F137/(更换设备!$E$9*3.517)*100)+更换设备!$C$18*原始巡检表!U137+更换设备!$C$19*原始巡检表!X137+更换设备!$C$20))*更换设备!$D$9</f>
        <v>83.1013986537647</v>
      </c>
      <c r="J137" s="18">
        <f>IF(原始巡检表!I137=0,0,输入条件!$D$11*(40/50)^3/0.765)</f>
        <v>36.8104575163399</v>
      </c>
      <c r="K137" s="18">
        <f>IF(原始巡检表!Q137=0,0,输入条件!$D$11*(40/50)^3/0.765)</f>
        <v>36.8104575163399</v>
      </c>
      <c r="L137" s="19">
        <f>IF(原始巡检表!Y137=0,0,输入条件!$D$11*(40/50)^3/0.765)</f>
        <v>36.8104575163399</v>
      </c>
      <c r="M137" s="22">
        <f>IF(原始巡检表!I137=0,0,输入条件!$D$13*(40/50)^3/0.765)</f>
        <v>50.1960784313726</v>
      </c>
      <c r="N137" s="22">
        <f>IF(原始巡检表!Q137=0,0,输入条件!$D$13*(40/50)^3/0.765)</f>
        <v>50.1960784313726</v>
      </c>
      <c r="O137" s="23">
        <f>IF(原始巡检表!Y137=0,0,输入条件!$D$13*(40/50)^3/0.765)</f>
        <v>50.1960784313726</v>
      </c>
      <c r="P137" s="24">
        <f>IF(原始巡检表!I137=0,0,输入条件!$D$15*(35/50)^3/0.9)</f>
        <v>8.38444444444444</v>
      </c>
      <c r="Q137" s="24">
        <f>IF(原始巡检表!Q137=0,0,输入条件!$D$15*(35/50)^3/0.9)</f>
        <v>8.38444444444444</v>
      </c>
      <c r="R137" s="24">
        <f>IF(原始巡检表!Y137=0,0,输入条件!$D$15*(35/50)^3/0.9)</f>
        <v>8.38444444444444</v>
      </c>
      <c r="U137">
        <v>18</v>
      </c>
      <c r="V137" s="61">
        <f>IF(原始巡检表!AH137=0,0,输入条件!$C$22*原始巡检表!AH137+输入条件!$C$23*原始巡检表!AD137+输入条件!$C$24*原始巡检表!AG137+输入条件!$C$25)/100*输入条件!$E$9*3.517*(1-2%*输入条件!$C$6)</f>
        <v>982.621149128527</v>
      </c>
      <c r="W137" s="61">
        <f>IF(原始巡检表!AP137=0,0,输入条件!$C$22*原始巡检表!AP137+输入条件!$C$23*原始巡检表!AL137+输入条件!$C$24*原始巡检表!AO137+输入条件!$C$25)/100*输入条件!$E$9*3.517*(1-2%*输入条件!$C$6)</f>
        <v>678.128998715073</v>
      </c>
      <c r="X137" s="61">
        <f>IF(原始巡检表!AX137=0,0,输入条件!$C$22*原始巡检表!AX137+输入条件!$C$23*原始巡检表!AT137+输入条件!$C$24*原始巡检表!AW137+输入条件!$C$25)/100*输入条件!$E$9*3.517*(1-2%*输入条件!$C$6)</f>
        <v>632.662506238128</v>
      </c>
      <c r="Y137" s="64">
        <f>IF(V137=0,0,EXP(更换设备!$C$17*('计算验证-时刻-改造后'!V137/(更换设备!$E$9*3.517)*100)+更换设备!$C$18*原始巡检表!AD137+更换设备!$C$19*原始巡检表!AG137+更换设备!$C$20))*更换设备!$D$9</f>
        <v>144.521862513691</v>
      </c>
      <c r="Z137" s="64">
        <f>IF(W137=0,0,EXP(更换设备!$C$17*('计算验证-时刻-改造后'!W137/(更换设备!$E$9*3.517)*100)+更换设备!$C$18*原始巡检表!AL137+更换设备!$C$19*原始巡检表!AO137+更换设备!$C$20))*更换设备!$D$9</f>
        <v>91.5846815683855</v>
      </c>
      <c r="AA137" s="64">
        <f>IF(X137=0,0,EXP(更换设备!$C$17*('计算验证-时刻-改造后'!X137/(更换设备!$E$9*3.517)*100)+更换设备!$C$18*原始巡检表!AT137+更换设备!$C$19*原始巡检表!AW137+更换设备!$C$20))*更换设备!$D$9</f>
        <v>83.1013986537647</v>
      </c>
      <c r="AB137" s="18">
        <f>IF(原始巡检表!AH137=0,0,输入条件!$D$11*(40/50)^3/0.765)</f>
        <v>36.8104575163399</v>
      </c>
      <c r="AC137" s="18">
        <f>IF(原始巡检表!AP137=0,0,输入条件!$D$11*(40/50)^3/0.765)</f>
        <v>36.8104575163399</v>
      </c>
      <c r="AD137" s="19">
        <f>IF(原始巡检表!AX137=0,0,输入条件!$D$11*(40/50)^3/0.765)</f>
        <v>36.8104575163399</v>
      </c>
      <c r="AE137" s="22">
        <f>IF(原始巡检表!AH137=0,0,输入条件!$D$13*(40/50)^3/0.765)</f>
        <v>50.1960784313726</v>
      </c>
      <c r="AF137" s="22">
        <f>IF(原始巡检表!AP137=0,0,输入条件!$D$13*(40/50)^3/0.765)</f>
        <v>50.1960784313726</v>
      </c>
      <c r="AG137" s="22">
        <f>IF(原始巡检表!AX137=0,0,输入条件!$D$13*(40/50)^3/0.765)</f>
        <v>50.1960784313726</v>
      </c>
      <c r="AH137" s="24">
        <f>IF(原始巡检表!AH137=0,0,输入条件!$D$15*(35/50)^3/0.9)</f>
        <v>8.38444444444444</v>
      </c>
      <c r="AI137" s="24">
        <f>IF(原始巡检表!AP137=0,0,输入条件!$D$15*(35/50)^3/0.9)</f>
        <v>8.38444444444444</v>
      </c>
      <c r="AJ137" s="24">
        <f>IF(原始巡检表!AX137=0,0,输入条件!$D$15*(35/50)^3/0.9)</f>
        <v>8.38444444444444</v>
      </c>
    </row>
    <row r="138" ht="17.25" spans="3:36">
      <c r="C138">
        <v>19</v>
      </c>
      <c r="D138" s="62">
        <f>IF(原始巡检表!I138=0,0,输入条件!$C$22*原始巡检表!I138+输入条件!$C$23*原始巡检表!E138+输入条件!$C$24*原始巡检表!H138+输入条件!$C$25)/100*输入条件!$E$9*3.517*(1-2%*输入条件!$C$6)</f>
        <v>982.621149128527</v>
      </c>
      <c r="E138" s="62">
        <f>IF(原始巡检表!Q138=0,0,输入条件!$C$22*原始巡检表!Q138+输入条件!$C$23*原始巡检表!M138+输入条件!$C$24*原始巡检表!P138+输入条件!$C$25)/100*输入条件!$E$9*3.517*(1-2%*输入条件!$C$6)</f>
        <v>678.128998715073</v>
      </c>
      <c r="F138" s="61">
        <f>IF(原始巡检表!Y138=0,0,输入条件!$C$22*原始巡检表!Y138+输入条件!$C$23*原始巡检表!U138+输入条件!$C$24*原始巡检表!X138+输入条件!$C$25)/100*输入条件!$E$9*3.517*(1-2%*输入条件!$C$6)</f>
        <v>632.662506238128</v>
      </c>
      <c r="G138" s="64">
        <f>IF(D138=0,0,EXP(更换设备!$C$17*('计算验证-时刻-改造后'!D138/(更换设备!$E$9*3.517)*100)+更换设备!$C$18*原始巡检表!E138+更换设备!$C$19*原始巡检表!H138+更换设备!$C$20))*更换设备!$D$9</f>
        <v>144.521862513691</v>
      </c>
      <c r="H138" s="64">
        <f>IF(E138=0,0,EXP(更换设备!$C$17*('计算验证-时刻-改造后'!E138/(更换设备!$E$9*3.517)*100)+更换设备!$C$18*原始巡检表!M138+更换设备!$C$19*原始巡检表!P138+更换设备!$C$20))*更换设备!$D$9</f>
        <v>91.5846815683855</v>
      </c>
      <c r="I138" s="64">
        <f>IF(F138=0,0,EXP(更换设备!$C$17*('计算验证-时刻-改造后'!F138/(更换设备!$E$9*3.517)*100)+更换设备!$C$18*原始巡检表!U138+更换设备!$C$19*原始巡检表!X138+更换设备!$C$20))*更换设备!$D$9</f>
        <v>83.1013986537647</v>
      </c>
      <c r="J138" s="18">
        <f>IF(原始巡检表!I138=0,0,输入条件!$D$11*(40/50)^3/0.765)</f>
        <v>36.8104575163399</v>
      </c>
      <c r="K138" s="18">
        <f>IF(原始巡检表!Q138=0,0,输入条件!$D$11*(40/50)^3/0.765)</f>
        <v>36.8104575163399</v>
      </c>
      <c r="L138" s="19">
        <f>IF(原始巡检表!Y138=0,0,输入条件!$D$11*(40/50)^3/0.765)</f>
        <v>36.8104575163399</v>
      </c>
      <c r="M138" s="22">
        <f>IF(原始巡检表!I138=0,0,输入条件!$D$13*(40/50)^3/0.765)</f>
        <v>50.1960784313726</v>
      </c>
      <c r="N138" s="22">
        <f>IF(原始巡检表!Q138=0,0,输入条件!$D$13*(40/50)^3/0.765)</f>
        <v>50.1960784313726</v>
      </c>
      <c r="O138" s="23">
        <f>IF(原始巡检表!Y138=0,0,输入条件!$D$13*(40/50)^3/0.765)</f>
        <v>50.1960784313726</v>
      </c>
      <c r="P138" s="24">
        <f>IF(原始巡检表!I138=0,0,输入条件!$D$15*(35/50)^3/0.9)</f>
        <v>8.38444444444444</v>
      </c>
      <c r="Q138" s="24">
        <f>IF(原始巡检表!Q138=0,0,输入条件!$D$15*(35/50)^3/0.9)</f>
        <v>8.38444444444444</v>
      </c>
      <c r="R138" s="24">
        <f>IF(原始巡检表!Y138=0,0,输入条件!$D$15*(35/50)^3/0.9)</f>
        <v>8.38444444444444</v>
      </c>
      <c r="U138">
        <v>19</v>
      </c>
      <c r="V138" s="61">
        <f>IF(原始巡检表!AH138=0,0,输入条件!$C$22*原始巡检表!AH138+输入条件!$C$23*原始巡检表!AD138+输入条件!$C$24*原始巡检表!AG138+输入条件!$C$25)/100*输入条件!$E$9*3.517*(1-2%*输入条件!$C$6)</f>
        <v>982.621149128527</v>
      </c>
      <c r="W138" s="61">
        <f>IF(原始巡检表!AP138=0,0,输入条件!$C$22*原始巡检表!AP138+输入条件!$C$23*原始巡检表!AL138+输入条件!$C$24*原始巡检表!AO138+输入条件!$C$25)/100*输入条件!$E$9*3.517*(1-2%*输入条件!$C$6)</f>
        <v>678.128998715073</v>
      </c>
      <c r="X138" s="61">
        <f>IF(原始巡检表!AX138=0,0,输入条件!$C$22*原始巡检表!AX138+输入条件!$C$23*原始巡检表!AT138+输入条件!$C$24*原始巡检表!AW138+输入条件!$C$25)/100*输入条件!$E$9*3.517*(1-2%*输入条件!$C$6)</f>
        <v>632.662506238128</v>
      </c>
      <c r="Y138" s="64">
        <f>IF(V138=0,0,EXP(更换设备!$C$17*('计算验证-时刻-改造后'!V138/(更换设备!$E$9*3.517)*100)+更换设备!$C$18*原始巡检表!AD138+更换设备!$C$19*原始巡检表!AG138+更换设备!$C$20))*更换设备!$D$9</f>
        <v>144.521862513691</v>
      </c>
      <c r="Z138" s="64">
        <f>IF(W138=0,0,EXP(更换设备!$C$17*('计算验证-时刻-改造后'!W138/(更换设备!$E$9*3.517)*100)+更换设备!$C$18*原始巡检表!AL138+更换设备!$C$19*原始巡检表!AO138+更换设备!$C$20))*更换设备!$D$9</f>
        <v>91.5846815683855</v>
      </c>
      <c r="AA138" s="64">
        <f>IF(X138=0,0,EXP(更换设备!$C$17*('计算验证-时刻-改造后'!X138/(更换设备!$E$9*3.517)*100)+更换设备!$C$18*原始巡检表!AT138+更换设备!$C$19*原始巡检表!AW138+更换设备!$C$20))*更换设备!$D$9</f>
        <v>83.1013986537647</v>
      </c>
      <c r="AB138" s="18">
        <f>IF(原始巡检表!AH138=0,0,输入条件!$D$11*(40/50)^3/0.765)</f>
        <v>36.8104575163399</v>
      </c>
      <c r="AC138" s="18">
        <f>IF(原始巡检表!AP138=0,0,输入条件!$D$11*(40/50)^3/0.765)</f>
        <v>36.8104575163399</v>
      </c>
      <c r="AD138" s="19">
        <f>IF(原始巡检表!AX138=0,0,输入条件!$D$11*(40/50)^3/0.765)</f>
        <v>36.8104575163399</v>
      </c>
      <c r="AE138" s="22">
        <f>IF(原始巡检表!AH138=0,0,输入条件!$D$13*(40/50)^3/0.765)</f>
        <v>50.1960784313726</v>
      </c>
      <c r="AF138" s="22">
        <f>IF(原始巡检表!AP138=0,0,输入条件!$D$13*(40/50)^3/0.765)</f>
        <v>50.1960784313726</v>
      </c>
      <c r="AG138" s="22">
        <f>IF(原始巡检表!AX138=0,0,输入条件!$D$13*(40/50)^3/0.765)</f>
        <v>50.1960784313726</v>
      </c>
      <c r="AH138" s="24">
        <f>IF(原始巡检表!AH138=0,0,输入条件!$D$15*(35/50)^3/0.9)</f>
        <v>8.38444444444444</v>
      </c>
      <c r="AI138" s="24">
        <f>IF(原始巡检表!AP138=0,0,输入条件!$D$15*(35/50)^3/0.9)</f>
        <v>8.38444444444444</v>
      </c>
      <c r="AJ138" s="24">
        <f>IF(原始巡检表!AX138=0,0,输入条件!$D$15*(35/50)^3/0.9)</f>
        <v>8.38444444444444</v>
      </c>
    </row>
    <row r="139" ht="17.25" spans="3:36">
      <c r="C139">
        <v>20</v>
      </c>
      <c r="D139" s="62">
        <f>IF(原始巡检表!I139=0,0,输入条件!$C$22*原始巡检表!I139+输入条件!$C$23*原始巡检表!E139+输入条件!$C$24*原始巡检表!H139+输入条件!$C$25)/100*输入条件!$E$9*3.517*(1-2%*输入条件!$C$6)</f>
        <v>982.621149128527</v>
      </c>
      <c r="E139" s="62">
        <f>IF(原始巡检表!Q139=0,0,输入条件!$C$22*原始巡检表!Q139+输入条件!$C$23*原始巡检表!M139+输入条件!$C$24*原始巡检表!P139+输入条件!$C$25)/100*输入条件!$E$9*3.517*(1-2%*输入条件!$C$6)</f>
        <v>678.128998715073</v>
      </c>
      <c r="F139" s="61">
        <f>IF(原始巡检表!Y139=0,0,输入条件!$C$22*原始巡检表!Y139+输入条件!$C$23*原始巡检表!U139+输入条件!$C$24*原始巡检表!X139+输入条件!$C$25)/100*输入条件!$E$9*3.517*(1-2%*输入条件!$C$6)</f>
        <v>632.662506238128</v>
      </c>
      <c r="G139" s="64">
        <f>IF(D139=0,0,EXP(更换设备!$C$17*('计算验证-时刻-改造后'!D139/(更换设备!$E$9*3.517)*100)+更换设备!$C$18*原始巡检表!E139+更换设备!$C$19*原始巡检表!H139+更换设备!$C$20))*更换设备!$D$9</f>
        <v>144.521862513691</v>
      </c>
      <c r="H139" s="64">
        <f>IF(E139=0,0,EXP(更换设备!$C$17*('计算验证-时刻-改造后'!E139/(更换设备!$E$9*3.517)*100)+更换设备!$C$18*原始巡检表!M139+更换设备!$C$19*原始巡检表!P139+更换设备!$C$20))*更换设备!$D$9</f>
        <v>91.5846815683855</v>
      </c>
      <c r="I139" s="64">
        <f>IF(F139=0,0,EXP(更换设备!$C$17*('计算验证-时刻-改造后'!F139/(更换设备!$E$9*3.517)*100)+更换设备!$C$18*原始巡检表!U139+更换设备!$C$19*原始巡检表!X139+更换设备!$C$20))*更换设备!$D$9</f>
        <v>83.1013986537647</v>
      </c>
      <c r="J139" s="18">
        <f>IF(原始巡检表!I139=0,0,输入条件!$D$11*(40/50)^3/0.765)</f>
        <v>36.8104575163399</v>
      </c>
      <c r="K139" s="18">
        <f>IF(原始巡检表!Q139=0,0,输入条件!$D$11*(40/50)^3/0.765)</f>
        <v>36.8104575163399</v>
      </c>
      <c r="L139" s="19">
        <f>IF(原始巡检表!Y139=0,0,输入条件!$D$11*(40/50)^3/0.765)</f>
        <v>36.8104575163399</v>
      </c>
      <c r="M139" s="22">
        <f>IF(原始巡检表!I139=0,0,输入条件!$D$13*(40/50)^3/0.765)</f>
        <v>50.1960784313726</v>
      </c>
      <c r="N139" s="22">
        <f>IF(原始巡检表!Q139=0,0,输入条件!$D$13*(40/50)^3/0.765)</f>
        <v>50.1960784313726</v>
      </c>
      <c r="O139" s="23">
        <f>IF(原始巡检表!Y139=0,0,输入条件!$D$13*(40/50)^3/0.765)</f>
        <v>50.1960784313726</v>
      </c>
      <c r="P139" s="24">
        <f>IF(原始巡检表!I139=0,0,输入条件!$D$15*(35/50)^3/0.9)</f>
        <v>8.38444444444444</v>
      </c>
      <c r="Q139" s="24">
        <f>IF(原始巡检表!Q139=0,0,输入条件!$D$15*(35/50)^3/0.9)</f>
        <v>8.38444444444444</v>
      </c>
      <c r="R139" s="24">
        <f>IF(原始巡检表!Y139=0,0,输入条件!$D$15*(35/50)^3/0.9)</f>
        <v>8.38444444444444</v>
      </c>
      <c r="U139">
        <v>20</v>
      </c>
      <c r="V139" s="61">
        <f>IF(原始巡检表!AH139=0,0,输入条件!$C$22*原始巡检表!AH139+输入条件!$C$23*原始巡检表!AD139+输入条件!$C$24*原始巡检表!AG139+输入条件!$C$25)/100*输入条件!$E$9*3.517*(1-2%*输入条件!$C$6)</f>
        <v>982.621149128527</v>
      </c>
      <c r="W139" s="61">
        <f>IF(原始巡检表!AP139=0,0,输入条件!$C$22*原始巡检表!AP139+输入条件!$C$23*原始巡检表!AL139+输入条件!$C$24*原始巡检表!AO139+输入条件!$C$25)/100*输入条件!$E$9*3.517*(1-2%*输入条件!$C$6)</f>
        <v>678.128998715073</v>
      </c>
      <c r="X139" s="61">
        <f>IF(原始巡检表!AX139=0,0,输入条件!$C$22*原始巡检表!AX139+输入条件!$C$23*原始巡检表!AT139+输入条件!$C$24*原始巡检表!AW139+输入条件!$C$25)/100*输入条件!$E$9*3.517*(1-2%*输入条件!$C$6)</f>
        <v>632.662506238128</v>
      </c>
      <c r="Y139" s="64">
        <f>IF(V139=0,0,EXP(更换设备!$C$17*('计算验证-时刻-改造后'!V139/(更换设备!$E$9*3.517)*100)+更换设备!$C$18*原始巡检表!AD139+更换设备!$C$19*原始巡检表!AG139+更换设备!$C$20))*更换设备!$D$9</f>
        <v>144.521862513691</v>
      </c>
      <c r="Z139" s="64">
        <f>IF(W139=0,0,EXP(更换设备!$C$17*('计算验证-时刻-改造后'!W139/(更换设备!$E$9*3.517)*100)+更换设备!$C$18*原始巡检表!AL139+更换设备!$C$19*原始巡检表!AO139+更换设备!$C$20))*更换设备!$D$9</f>
        <v>91.5846815683855</v>
      </c>
      <c r="AA139" s="64">
        <f>IF(X139=0,0,EXP(更换设备!$C$17*('计算验证-时刻-改造后'!X139/(更换设备!$E$9*3.517)*100)+更换设备!$C$18*原始巡检表!AT139+更换设备!$C$19*原始巡检表!AW139+更换设备!$C$20))*更换设备!$D$9</f>
        <v>83.1013986537647</v>
      </c>
      <c r="AB139" s="18">
        <f>IF(原始巡检表!AH139=0,0,输入条件!$D$11*(40/50)^3/0.765)</f>
        <v>36.8104575163399</v>
      </c>
      <c r="AC139" s="18">
        <f>IF(原始巡检表!AP139=0,0,输入条件!$D$11*(40/50)^3/0.765)</f>
        <v>36.8104575163399</v>
      </c>
      <c r="AD139" s="19">
        <f>IF(原始巡检表!AX139=0,0,输入条件!$D$11*(40/50)^3/0.765)</f>
        <v>36.8104575163399</v>
      </c>
      <c r="AE139" s="22">
        <f>IF(原始巡检表!AH139=0,0,输入条件!$D$13*(40/50)^3/0.765)</f>
        <v>50.1960784313726</v>
      </c>
      <c r="AF139" s="22">
        <f>IF(原始巡检表!AP139=0,0,输入条件!$D$13*(40/50)^3/0.765)</f>
        <v>50.1960784313726</v>
      </c>
      <c r="AG139" s="22">
        <f>IF(原始巡检表!AX139=0,0,输入条件!$D$13*(40/50)^3/0.765)</f>
        <v>50.1960784313726</v>
      </c>
      <c r="AH139" s="24">
        <f>IF(原始巡检表!AH139=0,0,输入条件!$D$15*(35/50)^3/0.9)</f>
        <v>8.38444444444444</v>
      </c>
      <c r="AI139" s="24">
        <f>IF(原始巡检表!AP139=0,0,输入条件!$D$15*(35/50)^3/0.9)</f>
        <v>8.38444444444444</v>
      </c>
      <c r="AJ139" s="24">
        <f>IF(原始巡检表!AX139=0,0,输入条件!$D$15*(35/50)^3/0.9)</f>
        <v>8.38444444444444</v>
      </c>
    </row>
    <row r="140" ht="17.25" spans="3:36">
      <c r="C140">
        <v>21</v>
      </c>
      <c r="D140" s="62">
        <f>IF(原始巡检表!I140=0,0,输入条件!$C$22*原始巡检表!I140+输入条件!$C$23*原始巡检表!E140+输入条件!$C$24*原始巡检表!H140+输入条件!$C$25)/100*输入条件!$E$9*3.517*(1-2%*输入条件!$C$6)</f>
        <v>982.621149128527</v>
      </c>
      <c r="E140" s="62">
        <f>IF(原始巡检表!Q140=0,0,输入条件!$C$22*原始巡检表!Q140+输入条件!$C$23*原始巡检表!M140+输入条件!$C$24*原始巡检表!P140+输入条件!$C$25)/100*输入条件!$E$9*3.517*(1-2%*输入条件!$C$6)</f>
        <v>678.128998715073</v>
      </c>
      <c r="F140" s="61">
        <f>IF(原始巡检表!Y140=0,0,输入条件!$C$22*原始巡检表!Y140+输入条件!$C$23*原始巡检表!U140+输入条件!$C$24*原始巡检表!X140+输入条件!$C$25)/100*输入条件!$E$9*3.517*(1-2%*输入条件!$C$6)</f>
        <v>632.662506238128</v>
      </c>
      <c r="G140" s="64">
        <f>IF(D140=0,0,EXP(更换设备!$C$17*('计算验证-时刻-改造后'!D140/(更换设备!$E$9*3.517)*100)+更换设备!$C$18*原始巡检表!E140+更换设备!$C$19*原始巡检表!H140+更换设备!$C$20))*更换设备!$D$9</f>
        <v>144.521862513691</v>
      </c>
      <c r="H140" s="64">
        <f>IF(E140=0,0,EXP(更换设备!$C$17*('计算验证-时刻-改造后'!E140/(更换设备!$E$9*3.517)*100)+更换设备!$C$18*原始巡检表!M140+更换设备!$C$19*原始巡检表!P140+更换设备!$C$20))*更换设备!$D$9</f>
        <v>91.5846815683855</v>
      </c>
      <c r="I140" s="64">
        <f>IF(F140=0,0,EXP(更换设备!$C$17*('计算验证-时刻-改造后'!F140/(更换设备!$E$9*3.517)*100)+更换设备!$C$18*原始巡检表!U140+更换设备!$C$19*原始巡检表!X140+更换设备!$C$20))*更换设备!$D$9</f>
        <v>83.1013986537647</v>
      </c>
      <c r="J140" s="18">
        <f>IF(原始巡检表!I140=0,0,输入条件!$D$11*(40/50)^3/0.765)</f>
        <v>36.8104575163399</v>
      </c>
      <c r="K140" s="18">
        <f>IF(原始巡检表!Q140=0,0,输入条件!$D$11*(40/50)^3/0.765)</f>
        <v>36.8104575163399</v>
      </c>
      <c r="L140" s="19">
        <f>IF(原始巡检表!Y140=0,0,输入条件!$D$11*(40/50)^3/0.765)</f>
        <v>36.8104575163399</v>
      </c>
      <c r="M140" s="22">
        <f>IF(原始巡检表!I140=0,0,输入条件!$D$13*(40/50)^3/0.765)</f>
        <v>50.1960784313726</v>
      </c>
      <c r="N140" s="22">
        <f>IF(原始巡检表!Q140=0,0,输入条件!$D$13*(40/50)^3/0.765)</f>
        <v>50.1960784313726</v>
      </c>
      <c r="O140" s="23">
        <f>IF(原始巡检表!Y140=0,0,输入条件!$D$13*(40/50)^3/0.765)</f>
        <v>50.1960784313726</v>
      </c>
      <c r="P140" s="24">
        <f>IF(原始巡检表!I140=0,0,输入条件!$D$15*(35/50)^3/0.9)</f>
        <v>8.38444444444444</v>
      </c>
      <c r="Q140" s="24">
        <f>IF(原始巡检表!Q140=0,0,输入条件!$D$15*(35/50)^3/0.9)</f>
        <v>8.38444444444444</v>
      </c>
      <c r="R140" s="24">
        <f>IF(原始巡检表!Y140=0,0,输入条件!$D$15*(35/50)^3/0.9)</f>
        <v>8.38444444444444</v>
      </c>
      <c r="U140">
        <v>21</v>
      </c>
      <c r="V140" s="61">
        <f>IF(原始巡检表!AH140=0,0,输入条件!$C$22*原始巡检表!AH140+输入条件!$C$23*原始巡检表!AD140+输入条件!$C$24*原始巡检表!AG140+输入条件!$C$25)/100*输入条件!$E$9*3.517*(1-2%*输入条件!$C$6)</f>
        <v>982.621149128527</v>
      </c>
      <c r="W140" s="61">
        <f>IF(原始巡检表!AP140=0,0,输入条件!$C$22*原始巡检表!AP140+输入条件!$C$23*原始巡检表!AL140+输入条件!$C$24*原始巡检表!AO140+输入条件!$C$25)/100*输入条件!$E$9*3.517*(1-2%*输入条件!$C$6)</f>
        <v>678.128998715073</v>
      </c>
      <c r="X140" s="61">
        <f>IF(原始巡检表!AX140=0,0,输入条件!$C$22*原始巡检表!AX140+输入条件!$C$23*原始巡检表!AT140+输入条件!$C$24*原始巡检表!AW140+输入条件!$C$25)/100*输入条件!$E$9*3.517*(1-2%*输入条件!$C$6)</f>
        <v>632.662506238128</v>
      </c>
      <c r="Y140" s="64">
        <f>IF(V140=0,0,EXP(更换设备!$C$17*('计算验证-时刻-改造后'!V140/(更换设备!$E$9*3.517)*100)+更换设备!$C$18*原始巡检表!AD140+更换设备!$C$19*原始巡检表!AG140+更换设备!$C$20))*更换设备!$D$9</f>
        <v>144.521862513691</v>
      </c>
      <c r="Z140" s="64">
        <f>IF(W140=0,0,EXP(更换设备!$C$17*('计算验证-时刻-改造后'!W140/(更换设备!$E$9*3.517)*100)+更换设备!$C$18*原始巡检表!AL140+更换设备!$C$19*原始巡检表!AO140+更换设备!$C$20))*更换设备!$D$9</f>
        <v>91.5846815683855</v>
      </c>
      <c r="AA140" s="64">
        <f>IF(X140=0,0,EXP(更换设备!$C$17*('计算验证-时刻-改造后'!X140/(更换设备!$E$9*3.517)*100)+更换设备!$C$18*原始巡检表!AT140+更换设备!$C$19*原始巡检表!AW140+更换设备!$C$20))*更换设备!$D$9</f>
        <v>83.1013986537647</v>
      </c>
      <c r="AB140" s="18">
        <f>IF(原始巡检表!AH140=0,0,输入条件!$D$11*(40/50)^3/0.765)</f>
        <v>36.8104575163399</v>
      </c>
      <c r="AC140" s="18">
        <f>IF(原始巡检表!AP140=0,0,输入条件!$D$11*(40/50)^3/0.765)</f>
        <v>36.8104575163399</v>
      </c>
      <c r="AD140" s="19">
        <f>IF(原始巡检表!AX140=0,0,输入条件!$D$11*(40/50)^3/0.765)</f>
        <v>36.8104575163399</v>
      </c>
      <c r="AE140" s="22">
        <f>IF(原始巡检表!AH140=0,0,输入条件!$D$13*(40/50)^3/0.765)</f>
        <v>50.1960784313726</v>
      </c>
      <c r="AF140" s="22">
        <f>IF(原始巡检表!AP140=0,0,输入条件!$D$13*(40/50)^3/0.765)</f>
        <v>50.1960784313726</v>
      </c>
      <c r="AG140" s="22">
        <f>IF(原始巡检表!AX140=0,0,输入条件!$D$13*(40/50)^3/0.765)</f>
        <v>50.1960784313726</v>
      </c>
      <c r="AH140" s="24">
        <f>IF(原始巡检表!AH140=0,0,输入条件!$D$15*(35/50)^3/0.9)</f>
        <v>8.38444444444444</v>
      </c>
      <c r="AI140" s="24">
        <f>IF(原始巡检表!AP140=0,0,输入条件!$D$15*(35/50)^3/0.9)</f>
        <v>8.38444444444444</v>
      </c>
      <c r="AJ140" s="24">
        <f>IF(原始巡检表!AX140=0,0,输入条件!$D$15*(35/50)^3/0.9)</f>
        <v>8.38444444444444</v>
      </c>
    </row>
    <row r="141" ht="17.25" spans="3:36">
      <c r="C141">
        <v>22</v>
      </c>
      <c r="D141" s="62">
        <f>IF(原始巡检表!I141=0,0,输入条件!$C$22*原始巡检表!I141+输入条件!$C$23*原始巡检表!E141+输入条件!$C$24*原始巡检表!H141+输入条件!$C$25)/100*输入条件!$E$9*3.517*(1-2%*输入条件!$C$6)</f>
        <v>982.621149128527</v>
      </c>
      <c r="E141" s="62">
        <f>IF(原始巡检表!Q141=0,0,输入条件!$C$22*原始巡检表!Q141+输入条件!$C$23*原始巡检表!M141+输入条件!$C$24*原始巡检表!P141+输入条件!$C$25)/100*输入条件!$E$9*3.517*(1-2%*输入条件!$C$6)</f>
        <v>678.128998715073</v>
      </c>
      <c r="F141" s="61">
        <f>IF(原始巡检表!Y141=0,0,输入条件!$C$22*原始巡检表!Y141+输入条件!$C$23*原始巡检表!U141+输入条件!$C$24*原始巡检表!X141+输入条件!$C$25)/100*输入条件!$E$9*3.517*(1-2%*输入条件!$C$6)</f>
        <v>632.662506238128</v>
      </c>
      <c r="G141" s="64">
        <f>IF(D141=0,0,EXP(更换设备!$C$17*('计算验证-时刻-改造后'!D141/(更换设备!$E$9*3.517)*100)+更换设备!$C$18*原始巡检表!E141+更换设备!$C$19*原始巡检表!H141+更换设备!$C$20))*更换设备!$D$9</f>
        <v>144.521862513691</v>
      </c>
      <c r="H141" s="64">
        <f>IF(E141=0,0,EXP(更换设备!$C$17*('计算验证-时刻-改造后'!E141/(更换设备!$E$9*3.517)*100)+更换设备!$C$18*原始巡检表!M141+更换设备!$C$19*原始巡检表!P141+更换设备!$C$20))*更换设备!$D$9</f>
        <v>91.5846815683855</v>
      </c>
      <c r="I141" s="64">
        <f>IF(F141=0,0,EXP(更换设备!$C$17*('计算验证-时刻-改造后'!F141/(更换设备!$E$9*3.517)*100)+更换设备!$C$18*原始巡检表!U141+更换设备!$C$19*原始巡检表!X141+更换设备!$C$20))*更换设备!$D$9</f>
        <v>83.1013986537647</v>
      </c>
      <c r="J141" s="18">
        <f>IF(原始巡检表!I141=0,0,输入条件!$D$11*(40/50)^3/0.765)</f>
        <v>36.8104575163399</v>
      </c>
      <c r="K141" s="18">
        <f>IF(原始巡检表!Q141=0,0,输入条件!$D$11*(40/50)^3/0.765)</f>
        <v>36.8104575163399</v>
      </c>
      <c r="L141" s="19">
        <f>IF(原始巡检表!Y141=0,0,输入条件!$D$11*(40/50)^3/0.765)</f>
        <v>36.8104575163399</v>
      </c>
      <c r="M141" s="22">
        <f>IF(原始巡检表!I141=0,0,输入条件!$D$13*(40/50)^3/0.765)</f>
        <v>50.1960784313726</v>
      </c>
      <c r="N141" s="22">
        <f>IF(原始巡检表!Q141=0,0,输入条件!$D$13*(40/50)^3/0.765)</f>
        <v>50.1960784313726</v>
      </c>
      <c r="O141" s="23">
        <f>IF(原始巡检表!Y141=0,0,输入条件!$D$13*(40/50)^3/0.765)</f>
        <v>50.1960784313726</v>
      </c>
      <c r="P141" s="24">
        <f>IF(原始巡检表!I141=0,0,输入条件!$D$15*(35/50)^3/0.9)</f>
        <v>8.38444444444444</v>
      </c>
      <c r="Q141" s="24">
        <f>IF(原始巡检表!Q141=0,0,输入条件!$D$15*(35/50)^3/0.9)</f>
        <v>8.38444444444444</v>
      </c>
      <c r="R141" s="24">
        <f>IF(原始巡检表!Y141=0,0,输入条件!$D$15*(35/50)^3/0.9)</f>
        <v>8.38444444444444</v>
      </c>
      <c r="U141">
        <v>22</v>
      </c>
      <c r="V141" s="61">
        <f>IF(原始巡检表!AH141=0,0,输入条件!$C$22*原始巡检表!AH141+输入条件!$C$23*原始巡检表!AD141+输入条件!$C$24*原始巡检表!AG141+输入条件!$C$25)/100*输入条件!$E$9*3.517*(1-2%*输入条件!$C$6)</f>
        <v>982.621149128527</v>
      </c>
      <c r="W141" s="61">
        <f>IF(原始巡检表!AP141=0,0,输入条件!$C$22*原始巡检表!AP141+输入条件!$C$23*原始巡检表!AL141+输入条件!$C$24*原始巡检表!AO141+输入条件!$C$25)/100*输入条件!$E$9*3.517*(1-2%*输入条件!$C$6)</f>
        <v>678.128998715073</v>
      </c>
      <c r="X141" s="61">
        <f>IF(原始巡检表!AX141=0,0,输入条件!$C$22*原始巡检表!AX141+输入条件!$C$23*原始巡检表!AT141+输入条件!$C$24*原始巡检表!AW141+输入条件!$C$25)/100*输入条件!$E$9*3.517*(1-2%*输入条件!$C$6)</f>
        <v>632.662506238128</v>
      </c>
      <c r="Y141" s="64">
        <f>IF(V141=0,0,EXP(更换设备!$C$17*('计算验证-时刻-改造后'!V141/(更换设备!$E$9*3.517)*100)+更换设备!$C$18*原始巡检表!AD141+更换设备!$C$19*原始巡检表!AG141+更换设备!$C$20))*更换设备!$D$9</f>
        <v>144.521862513691</v>
      </c>
      <c r="Z141" s="64">
        <f>IF(W141=0,0,EXP(更换设备!$C$17*('计算验证-时刻-改造后'!W141/(更换设备!$E$9*3.517)*100)+更换设备!$C$18*原始巡检表!AL141+更换设备!$C$19*原始巡检表!AO141+更换设备!$C$20))*更换设备!$D$9</f>
        <v>91.5846815683855</v>
      </c>
      <c r="AA141" s="64">
        <f>IF(X141=0,0,EXP(更换设备!$C$17*('计算验证-时刻-改造后'!X141/(更换设备!$E$9*3.517)*100)+更换设备!$C$18*原始巡检表!AT141+更换设备!$C$19*原始巡检表!AW141+更换设备!$C$20))*更换设备!$D$9</f>
        <v>83.1013986537647</v>
      </c>
      <c r="AB141" s="18">
        <f>IF(原始巡检表!AH141=0,0,输入条件!$D$11*(40/50)^3/0.765)</f>
        <v>36.8104575163399</v>
      </c>
      <c r="AC141" s="18">
        <f>IF(原始巡检表!AP141=0,0,输入条件!$D$11*(40/50)^3/0.765)</f>
        <v>36.8104575163399</v>
      </c>
      <c r="AD141" s="19">
        <f>IF(原始巡检表!AX141=0,0,输入条件!$D$11*(40/50)^3/0.765)</f>
        <v>36.8104575163399</v>
      </c>
      <c r="AE141" s="22">
        <f>IF(原始巡检表!AH141=0,0,输入条件!$D$13*(40/50)^3/0.765)</f>
        <v>50.1960784313726</v>
      </c>
      <c r="AF141" s="22">
        <f>IF(原始巡检表!AP141=0,0,输入条件!$D$13*(40/50)^3/0.765)</f>
        <v>50.1960784313726</v>
      </c>
      <c r="AG141" s="22">
        <f>IF(原始巡检表!AX141=0,0,输入条件!$D$13*(40/50)^3/0.765)</f>
        <v>50.1960784313726</v>
      </c>
      <c r="AH141" s="24">
        <f>IF(原始巡检表!AH141=0,0,输入条件!$D$15*(35/50)^3/0.9)</f>
        <v>8.38444444444444</v>
      </c>
      <c r="AI141" s="24">
        <f>IF(原始巡检表!AP141=0,0,输入条件!$D$15*(35/50)^3/0.9)</f>
        <v>8.38444444444444</v>
      </c>
      <c r="AJ141" s="24">
        <f>IF(原始巡检表!AX141=0,0,输入条件!$D$15*(35/50)^3/0.9)</f>
        <v>8.38444444444444</v>
      </c>
    </row>
    <row r="142" ht="17.25" spans="3:36">
      <c r="C142">
        <v>23</v>
      </c>
      <c r="D142" s="62">
        <f>IF(原始巡检表!I142=0,0,输入条件!$C$22*原始巡检表!I142+输入条件!$C$23*原始巡检表!E142+输入条件!$C$24*原始巡检表!H142+输入条件!$C$25)/100*输入条件!$E$9*3.517*(1-2%*输入条件!$C$6)</f>
        <v>982.621149128527</v>
      </c>
      <c r="E142" s="62">
        <f>IF(原始巡检表!Q142=0,0,输入条件!$C$22*原始巡检表!Q142+输入条件!$C$23*原始巡检表!M142+输入条件!$C$24*原始巡检表!P142+输入条件!$C$25)/100*输入条件!$E$9*3.517*(1-2%*输入条件!$C$6)</f>
        <v>678.128998715073</v>
      </c>
      <c r="F142" s="61">
        <f>IF(原始巡检表!Y142=0,0,输入条件!$C$22*原始巡检表!Y142+输入条件!$C$23*原始巡检表!U142+输入条件!$C$24*原始巡检表!X142+输入条件!$C$25)/100*输入条件!$E$9*3.517*(1-2%*输入条件!$C$6)</f>
        <v>632.662506238128</v>
      </c>
      <c r="G142" s="64">
        <f>IF(D142=0,0,EXP(更换设备!$C$17*('计算验证-时刻-改造后'!D142/(更换设备!$E$9*3.517)*100)+更换设备!$C$18*原始巡检表!E142+更换设备!$C$19*原始巡检表!H142+更换设备!$C$20))*更换设备!$D$9</f>
        <v>144.521862513691</v>
      </c>
      <c r="H142" s="64">
        <f>IF(E142=0,0,EXP(更换设备!$C$17*('计算验证-时刻-改造后'!E142/(更换设备!$E$9*3.517)*100)+更换设备!$C$18*原始巡检表!M142+更换设备!$C$19*原始巡检表!P142+更换设备!$C$20))*更换设备!$D$9</f>
        <v>91.5846815683855</v>
      </c>
      <c r="I142" s="64">
        <f>IF(F142=0,0,EXP(更换设备!$C$17*('计算验证-时刻-改造后'!F142/(更换设备!$E$9*3.517)*100)+更换设备!$C$18*原始巡检表!U142+更换设备!$C$19*原始巡检表!X142+更换设备!$C$20))*更换设备!$D$9</f>
        <v>83.1013986537647</v>
      </c>
      <c r="J142" s="18">
        <f>IF(原始巡检表!I142=0,0,输入条件!$D$11*(40/50)^3/0.765)</f>
        <v>36.8104575163399</v>
      </c>
      <c r="K142" s="18">
        <f>IF(原始巡检表!Q142=0,0,输入条件!$D$11*(40/50)^3/0.765)</f>
        <v>36.8104575163399</v>
      </c>
      <c r="L142" s="19">
        <f>IF(原始巡检表!Y142=0,0,输入条件!$D$11*(40/50)^3/0.765)</f>
        <v>36.8104575163399</v>
      </c>
      <c r="M142" s="22">
        <f>IF(原始巡检表!I142=0,0,输入条件!$D$13*(40/50)^3/0.765)</f>
        <v>50.1960784313726</v>
      </c>
      <c r="N142" s="22">
        <f>IF(原始巡检表!Q142=0,0,输入条件!$D$13*(40/50)^3/0.765)</f>
        <v>50.1960784313726</v>
      </c>
      <c r="O142" s="23">
        <f>IF(原始巡检表!Y142=0,0,输入条件!$D$13*(40/50)^3/0.765)</f>
        <v>50.1960784313726</v>
      </c>
      <c r="P142" s="24">
        <f>IF(原始巡检表!I142=0,0,输入条件!$D$15*(35/50)^3/0.9)</f>
        <v>8.38444444444444</v>
      </c>
      <c r="Q142" s="24">
        <f>IF(原始巡检表!Q142=0,0,输入条件!$D$15*(35/50)^3/0.9)</f>
        <v>8.38444444444444</v>
      </c>
      <c r="R142" s="24">
        <f>IF(原始巡检表!Y142=0,0,输入条件!$D$15*(35/50)^3/0.9)</f>
        <v>8.38444444444444</v>
      </c>
      <c r="U142">
        <v>23</v>
      </c>
      <c r="V142" s="61">
        <f>IF(原始巡检表!AH142=0,0,输入条件!$C$22*原始巡检表!AH142+输入条件!$C$23*原始巡检表!AD142+输入条件!$C$24*原始巡检表!AG142+输入条件!$C$25)/100*输入条件!$E$9*3.517*(1-2%*输入条件!$C$6)</f>
        <v>982.621149128527</v>
      </c>
      <c r="W142" s="61">
        <f>IF(原始巡检表!AP142=0,0,输入条件!$C$22*原始巡检表!AP142+输入条件!$C$23*原始巡检表!AL142+输入条件!$C$24*原始巡检表!AO142+输入条件!$C$25)/100*输入条件!$E$9*3.517*(1-2%*输入条件!$C$6)</f>
        <v>678.128998715073</v>
      </c>
      <c r="X142" s="61">
        <f>IF(原始巡检表!AX142=0,0,输入条件!$C$22*原始巡检表!AX142+输入条件!$C$23*原始巡检表!AT142+输入条件!$C$24*原始巡检表!AW142+输入条件!$C$25)/100*输入条件!$E$9*3.517*(1-2%*输入条件!$C$6)</f>
        <v>632.662506238128</v>
      </c>
      <c r="Y142" s="64">
        <f>IF(V142=0,0,EXP(更换设备!$C$17*('计算验证-时刻-改造后'!V142/(更换设备!$E$9*3.517)*100)+更换设备!$C$18*原始巡检表!AD142+更换设备!$C$19*原始巡检表!AG142+更换设备!$C$20))*更换设备!$D$9</f>
        <v>144.521862513691</v>
      </c>
      <c r="Z142" s="64">
        <f>IF(W142=0,0,EXP(更换设备!$C$17*('计算验证-时刻-改造后'!W142/(更换设备!$E$9*3.517)*100)+更换设备!$C$18*原始巡检表!AL142+更换设备!$C$19*原始巡检表!AO142+更换设备!$C$20))*更换设备!$D$9</f>
        <v>91.5846815683855</v>
      </c>
      <c r="AA142" s="64">
        <f>IF(X142=0,0,EXP(更换设备!$C$17*('计算验证-时刻-改造后'!X142/(更换设备!$E$9*3.517)*100)+更换设备!$C$18*原始巡检表!AT142+更换设备!$C$19*原始巡检表!AW142+更换设备!$C$20))*更换设备!$D$9</f>
        <v>83.1013986537647</v>
      </c>
      <c r="AB142" s="18">
        <f>IF(原始巡检表!AH142=0,0,输入条件!$D$11*(40/50)^3/0.765)</f>
        <v>36.8104575163399</v>
      </c>
      <c r="AC142" s="18">
        <f>IF(原始巡检表!AP142=0,0,输入条件!$D$11*(40/50)^3/0.765)</f>
        <v>36.8104575163399</v>
      </c>
      <c r="AD142" s="19">
        <f>IF(原始巡检表!AX142=0,0,输入条件!$D$11*(40/50)^3/0.765)</f>
        <v>36.8104575163399</v>
      </c>
      <c r="AE142" s="22">
        <f>IF(原始巡检表!AH142=0,0,输入条件!$D$13*(40/50)^3/0.765)</f>
        <v>50.1960784313726</v>
      </c>
      <c r="AF142" s="22">
        <f>IF(原始巡检表!AP142=0,0,输入条件!$D$13*(40/50)^3/0.765)</f>
        <v>50.1960784313726</v>
      </c>
      <c r="AG142" s="22">
        <f>IF(原始巡检表!AX142=0,0,输入条件!$D$13*(40/50)^3/0.765)</f>
        <v>50.1960784313726</v>
      </c>
      <c r="AH142" s="24">
        <f>IF(原始巡检表!AH142=0,0,输入条件!$D$15*(35/50)^3/0.9)</f>
        <v>8.38444444444444</v>
      </c>
      <c r="AI142" s="24">
        <f>IF(原始巡检表!AP142=0,0,输入条件!$D$15*(35/50)^3/0.9)</f>
        <v>8.38444444444444</v>
      </c>
      <c r="AJ142" s="24">
        <f>IF(原始巡检表!AX142=0,0,输入条件!$D$15*(35/50)^3/0.9)</f>
        <v>8.38444444444444</v>
      </c>
    </row>
    <row r="143" spans="4:30">
      <c r="D143" s="61"/>
      <c r="E143" s="61"/>
      <c r="F143" s="61"/>
      <c r="G143" s="12"/>
      <c r="H143" s="12"/>
      <c r="I143" s="12"/>
      <c r="J143" s="16"/>
      <c r="K143" s="16"/>
      <c r="L143" s="17"/>
      <c r="V143" s="61"/>
      <c r="W143" s="61"/>
      <c r="X143" s="61"/>
      <c r="Y143" s="12"/>
      <c r="Z143" s="12"/>
      <c r="AA143" s="12"/>
      <c r="AB143" s="16"/>
      <c r="AC143" s="16"/>
      <c r="AD143" s="17"/>
    </row>
    <row r="144" spans="2:30">
      <c r="B144" t="s">
        <v>78</v>
      </c>
      <c r="D144" s="61"/>
      <c r="E144" s="61"/>
      <c r="F144" s="61"/>
      <c r="G144" s="12"/>
      <c r="H144" s="12"/>
      <c r="I144" s="12"/>
      <c r="J144" s="16"/>
      <c r="K144" s="16"/>
      <c r="L144" s="17"/>
      <c r="T144" t="s">
        <v>78</v>
      </c>
      <c r="V144" s="61"/>
      <c r="W144" s="61"/>
      <c r="X144" s="61"/>
      <c r="Y144" s="12"/>
      <c r="Z144" s="12"/>
      <c r="AA144" s="12"/>
      <c r="AB144" s="16"/>
      <c r="AC144" s="16"/>
      <c r="AD144" s="17"/>
    </row>
    <row r="145" spans="4:30">
      <c r="D145" s="61"/>
      <c r="E145" s="61"/>
      <c r="F145" s="61"/>
      <c r="G145" s="12"/>
      <c r="H145" s="12"/>
      <c r="I145" s="12"/>
      <c r="J145" s="16"/>
      <c r="K145" s="16"/>
      <c r="L145" s="17"/>
      <c r="V145" s="61"/>
      <c r="W145" s="61"/>
      <c r="X145" s="61"/>
      <c r="Y145" s="12"/>
      <c r="Z145" s="12"/>
      <c r="AA145" s="12"/>
      <c r="AB145" s="16"/>
      <c r="AC145" s="16"/>
      <c r="AD145" s="17"/>
    </row>
    <row r="146" spans="4:30">
      <c r="D146" s="61" t="s">
        <v>85</v>
      </c>
      <c r="E146" s="61"/>
      <c r="F146" s="61"/>
      <c r="G146" s="12"/>
      <c r="H146" s="12"/>
      <c r="I146" s="12"/>
      <c r="J146" s="16"/>
      <c r="K146" s="16"/>
      <c r="L146" s="17"/>
      <c r="V146" s="61"/>
      <c r="W146" s="61"/>
      <c r="X146" s="61"/>
      <c r="Y146" s="12"/>
      <c r="Z146" s="12"/>
      <c r="AA146" s="12"/>
      <c r="AB146" s="16"/>
      <c r="AC146" s="16"/>
      <c r="AD146" s="17"/>
    </row>
    <row r="147" ht="17.25" spans="3:36">
      <c r="C147">
        <v>0</v>
      </c>
      <c r="D147" s="62">
        <f>IF(原始巡检表!I147=0,0,输入条件!$C$22*原始巡检表!I147+输入条件!$C$23*原始巡检表!E147+输入条件!$C$24*原始巡检表!H147+输入条件!$C$25)/100*输入条件!$E$9*3.517*(1-2%*输入条件!$C$6)</f>
        <v>0</v>
      </c>
      <c r="E147" s="62">
        <f>IF(原始巡检表!Q147=0,0,输入条件!$C$22*原始巡检表!Q147+输入条件!$C$23*原始巡检表!M147+输入条件!$C$24*原始巡检表!P147+输入条件!$C$25)/100*输入条件!$E$9*3.517*(1-2%*输入条件!$C$6)</f>
        <v>0</v>
      </c>
      <c r="F147" s="61">
        <f>IF(原始巡检表!Y147=0,0,输入条件!$C$22*原始巡检表!Y147+输入条件!$C$23*原始巡检表!U147+输入条件!$C$24*原始巡检表!X147+输入条件!$C$25)/100*输入条件!$E$9*3.517*(1-2%*输入条件!$C$6)</f>
        <v>0</v>
      </c>
      <c r="G147" s="64">
        <f>IF(D147=0,0,EXP(更换设备!$C$17*('计算验证-时刻-改造后'!D147/(更换设备!$E$9*3.517)*100)+更换设备!$C$18*原始巡检表!E147+更换设备!$C$19*原始巡检表!H147+更换设备!$C$20))*更换设备!$D$9</f>
        <v>0</v>
      </c>
      <c r="H147" s="64">
        <f>IF(E147=0,0,EXP(更换设备!$C$17*('计算验证-时刻-改造后'!E147/(更换设备!$E$9*3.517)*100)+更换设备!$C$18*原始巡检表!M147+更换设备!$C$19*原始巡检表!P147+更换设备!$C$20))*更换设备!$D$9</f>
        <v>0</v>
      </c>
      <c r="I147" s="64">
        <f>IF(F147=0,0,EXP(更换设备!$C$17*('计算验证-时刻-改造后'!F147/(更换设备!$E$9*3.517)*100)+更换设备!$C$18*原始巡检表!U147+更换设备!$C$19*原始巡检表!X147+更换设备!$C$20))*更换设备!$D$9</f>
        <v>0</v>
      </c>
      <c r="J147" s="18">
        <f>IF(原始巡检表!I147=0,0,输入条件!$D$11*(40/50)^3/0.765)</f>
        <v>0</v>
      </c>
      <c r="K147" s="18">
        <f>IF(原始巡检表!Q147=0,0,输入条件!$D$11*(40/50)^3/0.765)</f>
        <v>0</v>
      </c>
      <c r="L147" s="19">
        <f>IF(原始巡检表!Y147=0,0,输入条件!$D$11*(40/50)^3/0.765)</f>
        <v>0</v>
      </c>
      <c r="M147" s="22">
        <f>IF(原始巡检表!I147=0,0,输入条件!$D$13*(40/50)^3/0.765)</f>
        <v>0</v>
      </c>
      <c r="N147" s="22">
        <f>IF(原始巡检表!Q147=0,0,输入条件!$D$13*(40/50)^3/0.765)</f>
        <v>0</v>
      </c>
      <c r="O147" s="23">
        <f>IF(原始巡检表!Y147=0,0,输入条件!$D$13*(40/50)^3/0.765)</f>
        <v>0</v>
      </c>
      <c r="P147" s="24">
        <f>IF(原始巡检表!I147=0,0,输入条件!$D$15*(35/50)^3/0.9)</f>
        <v>0</v>
      </c>
      <c r="Q147" s="24">
        <f>IF(原始巡检表!Q147=0,0,输入条件!$D$15*(35/50)^3/0.9)</f>
        <v>0</v>
      </c>
      <c r="R147" s="24">
        <f>IF(原始巡检表!Y147=0,0,输入条件!$D$15*(35/50)^3/0.9)</f>
        <v>0</v>
      </c>
      <c r="U147">
        <v>0</v>
      </c>
      <c r="V147" s="61">
        <f>IF(原始巡检表!AH147=0,0,输入条件!$C$22*原始巡检表!AH147+输入条件!$C$23*原始巡检表!AD147+输入条件!$C$24*原始巡检表!AG147+输入条件!$C$25)/100*输入条件!$E$9*3.517*(1-2%*输入条件!$C$6)</f>
        <v>0</v>
      </c>
      <c r="W147" s="61">
        <f>IF(原始巡检表!AP147=0,0,输入条件!$C$22*原始巡检表!AP147+输入条件!$C$23*原始巡检表!AL147+输入条件!$C$24*原始巡检表!AO147+输入条件!$C$25)/100*输入条件!$E$9*3.517*(1-2%*输入条件!$C$6)</f>
        <v>0</v>
      </c>
      <c r="X147" s="61">
        <f>IF(原始巡检表!AX147=0,0,输入条件!$C$22*原始巡检表!AX147+输入条件!$C$23*原始巡检表!AT147+输入条件!$C$24*原始巡检表!AW147+输入条件!$C$25)/100*输入条件!$E$9*3.517*(1-2%*输入条件!$C$6)</f>
        <v>0</v>
      </c>
      <c r="Y147" s="64">
        <f>IF(V147=0,0,EXP(更换设备!$C$17*('计算验证-时刻-改造后'!V147/(更换设备!$E$9*3.517)*100)+更换设备!$C$18*原始巡检表!AD147+更换设备!$C$19*原始巡检表!AG147+更换设备!$C$20))*更换设备!$D$9</f>
        <v>0</v>
      </c>
      <c r="Z147" s="64">
        <f>IF(W147=0,0,EXP(更换设备!$C$17*('计算验证-时刻-改造后'!W147/(更换设备!$E$9*3.517)*100)+更换设备!$C$18*原始巡检表!AL147+更换设备!$C$19*原始巡检表!AO147+更换设备!$C$20))*更换设备!$D$9</f>
        <v>0</v>
      </c>
      <c r="AA147" s="64">
        <f>IF(X147=0,0,EXP(更换设备!$C$17*('计算验证-时刻-改造后'!X147/(更换设备!$E$9*3.517)*100)+更换设备!$C$18*原始巡检表!AT147+更换设备!$C$19*原始巡检表!AW147+更换设备!$C$20))*更换设备!$D$9</f>
        <v>0</v>
      </c>
      <c r="AB147" s="18">
        <f>IF(原始巡检表!AH147=0,0,输入条件!$D$11*(40/50)^3/0.765)</f>
        <v>0</v>
      </c>
      <c r="AC147" s="18">
        <f>IF(原始巡检表!AP147=0,0,输入条件!$D$11*(40/50)^3/0.765)</f>
        <v>0</v>
      </c>
      <c r="AD147" s="19">
        <f>IF(原始巡检表!AX147=0,0,输入条件!$D$11*(40/50)^3/0.765)</f>
        <v>0</v>
      </c>
      <c r="AE147" s="22">
        <f>IF(原始巡检表!AH147=0,0,输入条件!$D$13*(40/50)^3/0.765)</f>
        <v>0</v>
      </c>
      <c r="AF147" s="22">
        <f>IF(原始巡检表!AP147=0,0,输入条件!$D$13*(40/50)^3/0.765)</f>
        <v>0</v>
      </c>
      <c r="AG147" s="22">
        <f>IF(原始巡检表!AX147=0,0,输入条件!$D$13*(40/50)^3/0.765)</f>
        <v>0</v>
      </c>
      <c r="AH147" s="24">
        <f>IF(原始巡检表!AH147=0,0,输入条件!$D$15*(35/50)^3/0.9)</f>
        <v>0</v>
      </c>
      <c r="AI147" s="24">
        <f>IF(原始巡检表!AP147=0,0,输入条件!$D$15*(35/50)^3/0.9)</f>
        <v>0</v>
      </c>
      <c r="AJ147" s="24">
        <f>IF(原始巡检表!AX147=0,0,输入条件!$D$15*(35/50)^3/0.9)</f>
        <v>0</v>
      </c>
    </row>
    <row r="148" ht="17.25" spans="3:36">
      <c r="C148">
        <v>1</v>
      </c>
      <c r="D148" s="62">
        <f>IF(原始巡检表!I148=0,0,输入条件!$C$22*原始巡检表!I148+输入条件!$C$23*原始巡检表!E148+输入条件!$C$24*原始巡检表!H148+输入条件!$C$25)/100*输入条件!$E$9*3.517*(1-2%*输入条件!$C$6)</f>
        <v>0</v>
      </c>
      <c r="E148" s="62">
        <f>IF(原始巡检表!Q148=0,0,输入条件!$C$22*原始巡检表!Q148+输入条件!$C$23*原始巡检表!M148+输入条件!$C$24*原始巡检表!P148+输入条件!$C$25)/100*输入条件!$E$9*3.517*(1-2%*输入条件!$C$6)</f>
        <v>0</v>
      </c>
      <c r="F148" s="61">
        <f>IF(原始巡检表!Y148=0,0,输入条件!$C$22*原始巡检表!Y148+输入条件!$C$23*原始巡检表!U148+输入条件!$C$24*原始巡检表!X148+输入条件!$C$25)/100*输入条件!$E$9*3.517*(1-2%*输入条件!$C$6)</f>
        <v>0</v>
      </c>
      <c r="G148" s="64">
        <f>IF(D148=0,0,EXP(更换设备!$C$17*('计算验证-时刻-改造后'!D148/(更换设备!$E$9*3.517)*100)+更换设备!$C$18*原始巡检表!E148+更换设备!$C$19*原始巡检表!H148+更换设备!$C$20))*更换设备!$D$9</f>
        <v>0</v>
      </c>
      <c r="H148" s="64">
        <f>IF(E148=0,0,EXP(更换设备!$C$17*('计算验证-时刻-改造后'!E148/(更换设备!$E$9*3.517)*100)+更换设备!$C$18*原始巡检表!M148+更换设备!$C$19*原始巡检表!P148+更换设备!$C$20))*更换设备!$D$9</f>
        <v>0</v>
      </c>
      <c r="I148" s="64">
        <f>IF(F148=0,0,EXP(更换设备!$C$17*('计算验证-时刻-改造后'!F148/(更换设备!$E$9*3.517)*100)+更换设备!$C$18*原始巡检表!U148+更换设备!$C$19*原始巡检表!X148+更换设备!$C$20))*更换设备!$D$9</f>
        <v>0</v>
      </c>
      <c r="J148" s="18">
        <f>IF(原始巡检表!I148=0,0,输入条件!$D$11*(40/50)^3/0.765)</f>
        <v>0</v>
      </c>
      <c r="K148" s="18">
        <f>IF(原始巡检表!Q148=0,0,输入条件!$D$11*(40/50)^3/0.765)</f>
        <v>0</v>
      </c>
      <c r="L148" s="19">
        <f>IF(原始巡检表!Y148=0,0,输入条件!$D$11*(40/50)^3/0.765)</f>
        <v>0</v>
      </c>
      <c r="M148" s="22">
        <f>IF(原始巡检表!I148=0,0,输入条件!$D$13*(40/50)^3/0.765)</f>
        <v>0</v>
      </c>
      <c r="N148" s="22">
        <f>IF(原始巡检表!Q148=0,0,输入条件!$D$13*(40/50)^3/0.765)</f>
        <v>0</v>
      </c>
      <c r="O148" s="23">
        <f>IF(原始巡检表!Y148=0,0,输入条件!$D$13*(40/50)^3/0.765)</f>
        <v>0</v>
      </c>
      <c r="P148" s="24">
        <f>IF(原始巡检表!I148=0,0,输入条件!$D$15*(35/50)^3/0.9)</f>
        <v>0</v>
      </c>
      <c r="Q148" s="24">
        <f>IF(原始巡检表!Q148=0,0,输入条件!$D$15*(35/50)^3/0.9)</f>
        <v>0</v>
      </c>
      <c r="R148" s="24">
        <f>IF(原始巡检表!Y148=0,0,输入条件!$D$15*(35/50)^3/0.9)</f>
        <v>0</v>
      </c>
      <c r="U148">
        <v>1</v>
      </c>
      <c r="V148" s="61">
        <f>IF(原始巡检表!AH148=0,0,输入条件!$C$22*原始巡检表!AH148+输入条件!$C$23*原始巡检表!AD148+输入条件!$C$24*原始巡检表!AG148+输入条件!$C$25)/100*输入条件!$E$9*3.517*(1-2%*输入条件!$C$6)</f>
        <v>0</v>
      </c>
      <c r="W148" s="61">
        <f>IF(原始巡检表!AP148=0,0,输入条件!$C$22*原始巡检表!AP148+输入条件!$C$23*原始巡检表!AL148+输入条件!$C$24*原始巡检表!AO148+输入条件!$C$25)/100*输入条件!$E$9*3.517*(1-2%*输入条件!$C$6)</f>
        <v>0</v>
      </c>
      <c r="X148" s="61">
        <f>IF(原始巡检表!AX148=0,0,输入条件!$C$22*原始巡检表!AX148+输入条件!$C$23*原始巡检表!AT148+输入条件!$C$24*原始巡检表!AW148+输入条件!$C$25)/100*输入条件!$E$9*3.517*(1-2%*输入条件!$C$6)</f>
        <v>0</v>
      </c>
      <c r="Y148" s="64">
        <f>IF(V148=0,0,EXP(更换设备!$C$17*('计算验证-时刻-改造后'!V148/(更换设备!$E$9*3.517)*100)+更换设备!$C$18*原始巡检表!AD148+更换设备!$C$19*原始巡检表!AG148+更换设备!$C$20))*更换设备!$D$9</f>
        <v>0</v>
      </c>
      <c r="Z148" s="64">
        <f>IF(W148=0,0,EXP(更换设备!$C$17*('计算验证-时刻-改造后'!W148/(更换设备!$E$9*3.517)*100)+更换设备!$C$18*原始巡检表!AL148+更换设备!$C$19*原始巡检表!AO148+更换设备!$C$20))*更换设备!$D$9</f>
        <v>0</v>
      </c>
      <c r="AA148" s="64">
        <f>IF(X148=0,0,EXP(更换设备!$C$17*('计算验证-时刻-改造后'!X148/(更换设备!$E$9*3.517)*100)+更换设备!$C$18*原始巡检表!AT148+更换设备!$C$19*原始巡检表!AW148+更换设备!$C$20))*更换设备!$D$9</f>
        <v>0</v>
      </c>
      <c r="AB148" s="18">
        <f>IF(原始巡检表!AH148=0,0,输入条件!$D$11*(40/50)^3/0.765)</f>
        <v>0</v>
      </c>
      <c r="AC148" s="18">
        <f>IF(原始巡检表!AP148=0,0,输入条件!$D$11*(40/50)^3/0.765)</f>
        <v>0</v>
      </c>
      <c r="AD148" s="19">
        <f>IF(原始巡检表!AX148=0,0,输入条件!$D$11*(40/50)^3/0.765)</f>
        <v>0</v>
      </c>
      <c r="AE148" s="22">
        <f>IF(原始巡检表!AH148=0,0,输入条件!$D$13*(40/50)^3/0.765)</f>
        <v>0</v>
      </c>
      <c r="AF148" s="22">
        <f>IF(原始巡检表!AP148=0,0,输入条件!$D$13*(40/50)^3/0.765)</f>
        <v>0</v>
      </c>
      <c r="AG148" s="22">
        <f>IF(原始巡检表!AX148=0,0,输入条件!$D$13*(40/50)^3/0.765)</f>
        <v>0</v>
      </c>
      <c r="AH148" s="24">
        <f>IF(原始巡检表!AH148=0,0,输入条件!$D$15*(35/50)^3/0.9)</f>
        <v>0</v>
      </c>
      <c r="AI148" s="24">
        <f>IF(原始巡检表!AP148=0,0,输入条件!$D$15*(35/50)^3/0.9)</f>
        <v>0</v>
      </c>
      <c r="AJ148" s="24">
        <f>IF(原始巡检表!AX148=0,0,输入条件!$D$15*(35/50)^3/0.9)</f>
        <v>0</v>
      </c>
    </row>
    <row r="149" ht="17.25" spans="3:36">
      <c r="C149">
        <v>2</v>
      </c>
      <c r="D149" s="62">
        <f>IF(原始巡检表!I149=0,0,输入条件!$C$22*原始巡检表!I149+输入条件!$C$23*原始巡检表!E149+输入条件!$C$24*原始巡检表!H149+输入条件!$C$25)/100*输入条件!$E$9*3.517*(1-2%*输入条件!$C$6)</f>
        <v>0</v>
      </c>
      <c r="E149" s="62">
        <f>IF(原始巡检表!Q149=0,0,输入条件!$C$22*原始巡检表!Q149+输入条件!$C$23*原始巡检表!M149+输入条件!$C$24*原始巡检表!P149+输入条件!$C$25)/100*输入条件!$E$9*3.517*(1-2%*输入条件!$C$6)</f>
        <v>0</v>
      </c>
      <c r="F149" s="61">
        <f>IF(原始巡检表!Y149=0,0,输入条件!$C$22*原始巡检表!Y149+输入条件!$C$23*原始巡检表!U149+输入条件!$C$24*原始巡检表!X149+输入条件!$C$25)/100*输入条件!$E$9*3.517*(1-2%*输入条件!$C$6)</f>
        <v>0</v>
      </c>
      <c r="G149" s="64">
        <f>IF(D149=0,0,EXP(更换设备!$C$17*('计算验证-时刻-改造后'!D149/(更换设备!$E$9*3.517)*100)+更换设备!$C$18*原始巡检表!E149+更换设备!$C$19*原始巡检表!H149+更换设备!$C$20))*更换设备!$D$9</f>
        <v>0</v>
      </c>
      <c r="H149" s="64">
        <f>IF(E149=0,0,EXP(更换设备!$C$17*('计算验证-时刻-改造后'!E149/(更换设备!$E$9*3.517)*100)+更换设备!$C$18*原始巡检表!M149+更换设备!$C$19*原始巡检表!P149+更换设备!$C$20))*更换设备!$D$9</f>
        <v>0</v>
      </c>
      <c r="I149" s="64">
        <f>IF(F149=0,0,EXP(更换设备!$C$17*('计算验证-时刻-改造后'!F149/(更换设备!$E$9*3.517)*100)+更换设备!$C$18*原始巡检表!U149+更换设备!$C$19*原始巡检表!X149+更换设备!$C$20))*更换设备!$D$9</f>
        <v>0</v>
      </c>
      <c r="J149" s="18">
        <f>IF(原始巡检表!I149=0,0,输入条件!$D$11*(40/50)^3/0.765)</f>
        <v>0</v>
      </c>
      <c r="K149" s="18">
        <f>IF(原始巡检表!Q149=0,0,输入条件!$D$11*(40/50)^3/0.765)</f>
        <v>0</v>
      </c>
      <c r="L149" s="19">
        <f>IF(原始巡检表!Y149=0,0,输入条件!$D$11*(40/50)^3/0.765)</f>
        <v>0</v>
      </c>
      <c r="M149" s="22">
        <f>IF(原始巡检表!I149=0,0,输入条件!$D$13*(40/50)^3/0.765)</f>
        <v>0</v>
      </c>
      <c r="N149" s="22">
        <f>IF(原始巡检表!Q149=0,0,输入条件!$D$13*(40/50)^3/0.765)</f>
        <v>0</v>
      </c>
      <c r="O149" s="23">
        <f>IF(原始巡检表!Y149=0,0,输入条件!$D$13*(40/50)^3/0.765)</f>
        <v>0</v>
      </c>
      <c r="P149" s="24">
        <f>IF(原始巡检表!I149=0,0,输入条件!$D$15*(35/50)^3/0.9)</f>
        <v>0</v>
      </c>
      <c r="Q149" s="24">
        <f>IF(原始巡检表!Q149=0,0,输入条件!$D$15*(35/50)^3/0.9)</f>
        <v>0</v>
      </c>
      <c r="R149" s="24">
        <f>IF(原始巡检表!Y149=0,0,输入条件!$D$15*(35/50)^3/0.9)</f>
        <v>0</v>
      </c>
      <c r="U149">
        <v>2</v>
      </c>
      <c r="V149" s="61">
        <f>IF(原始巡检表!AH149=0,0,输入条件!$C$22*原始巡检表!AH149+输入条件!$C$23*原始巡检表!AD149+输入条件!$C$24*原始巡检表!AG149+输入条件!$C$25)/100*输入条件!$E$9*3.517*(1-2%*输入条件!$C$6)</f>
        <v>0</v>
      </c>
      <c r="W149" s="61">
        <f>IF(原始巡检表!AP149=0,0,输入条件!$C$22*原始巡检表!AP149+输入条件!$C$23*原始巡检表!AL149+输入条件!$C$24*原始巡检表!AO149+输入条件!$C$25)/100*输入条件!$E$9*3.517*(1-2%*输入条件!$C$6)</f>
        <v>0</v>
      </c>
      <c r="X149" s="61">
        <f>IF(原始巡检表!AX149=0,0,输入条件!$C$22*原始巡检表!AX149+输入条件!$C$23*原始巡检表!AT149+输入条件!$C$24*原始巡检表!AW149+输入条件!$C$25)/100*输入条件!$E$9*3.517*(1-2%*输入条件!$C$6)</f>
        <v>0</v>
      </c>
      <c r="Y149" s="64">
        <f>IF(V149=0,0,EXP(更换设备!$C$17*('计算验证-时刻-改造后'!V149/(更换设备!$E$9*3.517)*100)+更换设备!$C$18*原始巡检表!AD149+更换设备!$C$19*原始巡检表!AG149+更换设备!$C$20))*更换设备!$D$9</f>
        <v>0</v>
      </c>
      <c r="Z149" s="64">
        <f>IF(W149=0,0,EXP(更换设备!$C$17*('计算验证-时刻-改造后'!W149/(更换设备!$E$9*3.517)*100)+更换设备!$C$18*原始巡检表!AL149+更换设备!$C$19*原始巡检表!AO149+更换设备!$C$20))*更换设备!$D$9</f>
        <v>0</v>
      </c>
      <c r="AA149" s="64">
        <f>IF(X149=0,0,EXP(更换设备!$C$17*('计算验证-时刻-改造后'!X149/(更换设备!$E$9*3.517)*100)+更换设备!$C$18*原始巡检表!AT149+更换设备!$C$19*原始巡检表!AW149+更换设备!$C$20))*更换设备!$D$9</f>
        <v>0</v>
      </c>
      <c r="AB149" s="18">
        <f>IF(原始巡检表!AH149=0,0,输入条件!$D$11*(40/50)^3/0.765)</f>
        <v>0</v>
      </c>
      <c r="AC149" s="18">
        <f>IF(原始巡检表!AP149=0,0,输入条件!$D$11*(40/50)^3/0.765)</f>
        <v>0</v>
      </c>
      <c r="AD149" s="19">
        <f>IF(原始巡检表!AX149=0,0,输入条件!$D$11*(40/50)^3/0.765)</f>
        <v>0</v>
      </c>
      <c r="AE149" s="22">
        <f>IF(原始巡检表!AH149=0,0,输入条件!$D$13*(40/50)^3/0.765)</f>
        <v>0</v>
      </c>
      <c r="AF149" s="22">
        <f>IF(原始巡检表!AP149=0,0,输入条件!$D$13*(40/50)^3/0.765)</f>
        <v>0</v>
      </c>
      <c r="AG149" s="22">
        <f>IF(原始巡检表!AX149=0,0,输入条件!$D$13*(40/50)^3/0.765)</f>
        <v>0</v>
      </c>
      <c r="AH149" s="24">
        <f>IF(原始巡检表!AH149=0,0,输入条件!$D$15*(35/50)^3/0.9)</f>
        <v>0</v>
      </c>
      <c r="AI149" s="24">
        <f>IF(原始巡检表!AP149=0,0,输入条件!$D$15*(35/50)^3/0.9)</f>
        <v>0</v>
      </c>
      <c r="AJ149" s="24">
        <f>IF(原始巡检表!AX149=0,0,输入条件!$D$15*(35/50)^3/0.9)</f>
        <v>0</v>
      </c>
    </row>
    <row r="150" ht="17.25" spans="3:36">
      <c r="C150">
        <v>3</v>
      </c>
      <c r="D150" s="62">
        <f>IF(原始巡检表!I150=0,0,输入条件!$C$22*原始巡检表!I150+输入条件!$C$23*原始巡检表!E150+输入条件!$C$24*原始巡检表!H150+输入条件!$C$25)/100*输入条件!$E$9*3.517*(1-2%*输入条件!$C$6)</f>
        <v>0</v>
      </c>
      <c r="E150" s="62">
        <f>IF(原始巡检表!Q150=0,0,输入条件!$C$22*原始巡检表!Q150+输入条件!$C$23*原始巡检表!M150+输入条件!$C$24*原始巡检表!P150+输入条件!$C$25)/100*输入条件!$E$9*3.517*(1-2%*输入条件!$C$6)</f>
        <v>0</v>
      </c>
      <c r="F150" s="61">
        <f>IF(原始巡检表!Y150=0,0,输入条件!$C$22*原始巡检表!Y150+输入条件!$C$23*原始巡检表!U150+输入条件!$C$24*原始巡检表!X150+输入条件!$C$25)/100*输入条件!$E$9*3.517*(1-2%*输入条件!$C$6)</f>
        <v>0</v>
      </c>
      <c r="G150" s="64">
        <f>IF(D150=0,0,EXP(更换设备!$C$17*('计算验证-时刻-改造后'!D150/(更换设备!$E$9*3.517)*100)+更换设备!$C$18*原始巡检表!E150+更换设备!$C$19*原始巡检表!H150+更换设备!$C$20))*更换设备!$D$9</f>
        <v>0</v>
      </c>
      <c r="H150" s="64">
        <f>IF(E150=0,0,EXP(更换设备!$C$17*('计算验证-时刻-改造后'!E150/(更换设备!$E$9*3.517)*100)+更换设备!$C$18*原始巡检表!M150+更换设备!$C$19*原始巡检表!P150+更换设备!$C$20))*更换设备!$D$9</f>
        <v>0</v>
      </c>
      <c r="I150" s="64">
        <f>IF(F150=0,0,EXP(更换设备!$C$17*('计算验证-时刻-改造后'!F150/(更换设备!$E$9*3.517)*100)+更换设备!$C$18*原始巡检表!U150+更换设备!$C$19*原始巡检表!X150+更换设备!$C$20))*更换设备!$D$9</f>
        <v>0</v>
      </c>
      <c r="J150" s="18">
        <f>IF(原始巡检表!I150=0,0,输入条件!$D$11*(40/50)^3/0.765)</f>
        <v>0</v>
      </c>
      <c r="K150" s="18">
        <f>IF(原始巡检表!Q150=0,0,输入条件!$D$11*(40/50)^3/0.765)</f>
        <v>0</v>
      </c>
      <c r="L150" s="19">
        <f>IF(原始巡检表!Y150=0,0,输入条件!$D$11*(40/50)^3/0.765)</f>
        <v>0</v>
      </c>
      <c r="M150" s="22">
        <f>IF(原始巡检表!I150=0,0,输入条件!$D$13*(40/50)^3/0.765)</f>
        <v>0</v>
      </c>
      <c r="N150" s="22">
        <f>IF(原始巡检表!Q150=0,0,输入条件!$D$13*(40/50)^3/0.765)</f>
        <v>0</v>
      </c>
      <c r="O150" s="23">
        <f>IF(原始巡检表!Y150=0,0,输入条件!$D$13*(40/50)^3/0.765)</f>
        <v>0</v>
      </c>
      <c r="P150" s="24">
        <f>IF(原始巡检表!I150=0,0,输入条件!$D$15*(35/50)^3/0.9)</f>
        <v>0</v>
      </c>
      <c r="Q150" s="24">
        <f>IF(原始巡检表!Q150=0,0,输入条件!$D$15*(35/50)^3/0.9)</f>
        <v>0</v>
      </c>
      <c r="R150" s="24">
        <f>IF(原始巡检表!Y150=0,0,输入条件!$D$15*(35/50)^3/0.9)</f>
        <v>0</v>
      </c>
      <c r="U150">
        <v>3</v>
      </c>
      <c r="V150" s="61">
        <f>IF(原始巡检表!AH150=0,0,输入条件!$C$22*原始巡检表!AH150+输入条件!$C$23*原始巡检表!AD150+输入条件!$C$24*原始巡检表!AG150+输入条件!$C$25)/100*输入条件!$E$9*3.517*(1-2%*输入条件!$C$6)</f>
        <v>0</v>
      </c>
      <c r="W150" s="61">
        <f>IF(原始巡检表!AP150=0,0,输入条件!$C$22*原始巡检表!AP150+输入条件!$C$23*原始巡检表!AL150+输入条件!$C$24*原始巡检表!AO150+输入条件!$C$25)/100*输入条件!$E$9*3.517*(1-2%*输入条件!$C$6)</f>
        <v>0</v>
      </c>
      <c r="X150" s="61">
        <f>IF(原始巡检表!AX150=0,0,输入条件!$C$22*原始巡检表!AX150+输入条件!$C$23*原始巡检表!AT150+输入条件!$C$24*原始巡检表!AW150+输入条件!$C$25)/100*输入条件!$E$9*3.517*(1-2%*输入条件!$C$6)</f>
        <v>0</v>
      </c>
      <c r="Y150" s="64">
        <f>IF(V150=0,0,EXP(更换设备!$C$17*('计算验证-时刻-改造后'!V150/(更换设备!$E$9*3.517)*100)+更换设备!$C$18*原始巡检表!AD150+更换设备!$C$19*原始巡检表!AG150+更换设备!$C$20))*更换设备!$D$9</f>
        <v>0</v>
      </c>
      <c r="Z150" s="64">
        <f>IF(W150=0,0,EXP(更换设备!$C$17*('计算验证-时刻-改造后'!W150/(更换设备!$E$9*3.517)*100)+更换设备!$C$18*原始巡检表!AL150+更换设备!$C$19*原始巡检表!AO150+更换设备!$C$20))*更换设备!$D$9</f>
        <v>0</v>
      </c>
      <c r="AA150" s="64">
        <f>IF(X150=0,0,EXP(更换设备!$C$17*('计算验证-时刻-改造后'!X150/(更换设备!$E$9*3.517)*100)+更换设备!$C$18*原始巡检表!AT150+更换设备!$C$19*原始巡检表!AW150+更换设备!$C$20))*更换设备!$D$9</f>
        <v>0</v>
      </c>
      <c r="AB150" s="18">
        <f>IF(原始巡检表!AH150=0,0,输入条件!$D$11*(40/50)^3/0.765)</f>
        <v>0</v>
      </c>
      <c r="AC150" s="18">
        <f>IF(原始巡检表!AP150=0,0,输入条件!$D$11*(40/50)^3/0.765)</f>
        <v>0</v>
      </c>
      <c r="AD150" s="19">
        <f>IF(原始巡检表!AX150=0,0,输入条件!$D$11*(40/50)^3/0.765)</f>
        <v>0</v>
      </c>
      <c r="AE150" s="22">
        <f>IF(原始巡检表!AH150=0,0,输入条件!$D$13*(40/50)^3/0.765)</f>
        <v>0</v>
      </c>
      <c r="AF150" s="22">
        <f>IF(原始巡检表!AP150=0,0,输入条件!$D$13*(40/50)^3/0.765)</f>
        <v>0</v>
      </c>
      <c r="AG150" s="22">
        <f>IF(原始巡检表!AX150=0,0,输入条件!$D$13*(40/50)^3/0.765)</f>
        <v>0</v>
      </c>
      <c r="AH150" s="24">
        <f>IF(原始巡检表!AH150=0,0,输入条件!$D$15*(35/50)^3/0.9)</f>
        <v>0</v>
      </c>
      <c r="AI150" s="24">
        <f>IF(原始巡检表!AP150=0,0,输入条件!$D$15*(35/50)^3/0.9)</f>
        <v>0</v>
      </c>
      <c r="AJ150" s="24">
        <f>IF(原始巡检表!AX150=0,0,输入条件!$D$15*(35/50)^3/0.9)</f>
        <v>0</v>
      </c>
    </row>
    <row r="151" ht="17.25" spans="3:36">
      <c r="C151">
        <v>4</v>
      </c>
      <c r="D151" s="62">
        <f>IF(原始巡检表!I151=0,0,输入条件!$C$22*原始巡检表!I151+输入条件!$C$23*原始巡检表!E151+输入条件!$C$24*原始巡检表!H151+输入条件!$C$25)/100*输入条件!$E$9*3.517*(1-2%*输入条件!$C$6)</f>
        <v>0</v>
      </c>
      <c r="E151" s="62">
        <f>IF(原始巡检表!Q151=0,0,输入条件!$C$22*原始巡检表!Q151+输入条件!$C$23*原始巡检表!M151+输入条件!$C$24*原始巡检表!P151+输入条件!$C$25)/100*输入条件!$E$9*3.517*(1-2%*输入条件!$C$6)</f>
        <v>0</v>
      </c>
      <c r="F151" s="61">
        <f>IF(原始巡检表!Y151=0,0,输入条件!$C$22*原始巡检表!Y151+输入条件!$C$23*原始巡检表!U151+输入条件!$C$24*原始巡检表!X151+输入条件!$C$25)/100*输入条件!$E$9*3.517*(1-2%*输入条件!$C$6)</f>
        <v>0</v>
      </c>
      <c r="G151" s="64">
        <f>IF(D151=0,0,EXP(更换设备!$C$17*('计算验证-时刻-改造后'!D151/(更换设备!$E$9*3.517)*100)+更换设备!$C$18*原始巡检表!E151+更换设备!$C$19*原始巡检表!H151+更换设备!$C$20))*更换设备!$D$9</f>
        <v>0</v>
      </c>
      <c r="H151" s="64">
        <f>IF(E151=0,0,EXP(更换设备!$C$17*('计算验证-时刻-改造后'!E151/(更换设备!$E$9*3.517)*100)+更换设备!$C$18*原始巡检表!M151+更换设备!$C$19*原始巡检表!P151+更换设备!$C$20))*更换设备!$D$9</f>
        <v>0</v>
      </c>
      <c r="I151" s="64">
        <f>IF(F151=0,0,EXP(更换设备!$C$17*('计算验证-时刻-改造后'!F151/(更换设备!$E$9*3.517)*100)+更换设备!$C$18*原始巡检表!U151+更换设备!$C$19*原始巡检表!X151+更换设备!$C$20))*更换设备!$D$9</f>
        <v>0</v>
      </c>
      <c r="J151" s="18">
        <f>IF(原始巡检表!I151=0,0,输入条件!$D$11*(40/50)^3/0.765)</f>
        <v>0</v>
      </c>
      <c r="K151" s="18">
        <f>IF(原始巡检表!Q151=0,0,输入条件!$D$11*(40/50)^3/0.765)</f>
        <v>0</v>
      </c>
      <c r="L151" s="19">
        <f>IF(原始巡检表!Y151=0,0,输入条件!$D$11*(40/50)^3/0.765)</f>
        <v>0</v>
      </c>
      <c r="M151" s="22">
        <f>IF(原始巡检表!I151=0,0,输入条件!$D$13*(40/50)^3/0.765)</f>
        <v>0</v>
      </c>
      <c r="N151" s="22">
        <f>IF(原始巡检表!Q151=0,0,输入条件!$D$13*(40/50)^3/0.765)</f>
        <v>0</v>
      </c>
      <c r="O151" s="23">
        <f>IF(原始巡检表!Y151=0,0,输入条件!$D$13*(40/50)^3/0.765)</f>
        <v>0</v>
      </c>
      <c r="P151" s="24">
        <f>IF(原始巡检表!I151=0,0,输入条件!$D$15*(35/50)^3/0.9)</f>
        <v>0</v>
      </c>
      <c r="Q151" s="24">
        <f>IF(原始巡检表!Q151=0,0,输入条件!$D$15*(35/50)^3/0.9)</f>
        <v>0</v>
      </c>
      <c r="R151" s="24">
        <f>IF(原始巡检表!Y151=0,0,输入条件!$D$15*(35/50)^3/0.9)</f>
        <v>0</v>
      </c>
      <c r="U151">
        <v>4</v>
      </c>
      <c r="V151" s="61">
        <f>IF(原始巡检表!AH151=0,0,输入条件!$C$22*原始巡检表!AH151+输入条件!$C$23*原始巡检表!AD151+输入条件!$C$24*原始巡检表!AG151+输入条件!$C$25)/100*输入条件!$E$9*3.517*(1-2%*输入条件!$C$6)</f>
        <v>0</v>
      </c>
      <c r="W151" s="61">
        <f>IF(原始巡检表!AP151=0,0,输入条件!$C$22*原始巡检表!AP151+输入条件!$C$23*原始巡检表!AL151+输入条件!$C$24*原始巡检表!AO151+输入条件!$C$25)/100*输入条件!$E$9*3.517*(1-2%*输入条件!$C$6)</f>
        <v>0</v>
      </c>
      <c r="X151" s="61">
        <f>IF(原始巡检表!AX151=0,0,输入条件!$C$22*原始巡检表!AX151+输入条件!$C$23*原始巡检表!AT151+输入条件!$C$24*原始巡检表!AW151+输入条件!$C$25)/100*输入条件!$E$9*3.517*(1-2%*输入条件!$C$6)</f>
        <v>0</v>
      </c>
      <c r="Y151" s="64">
        <f>IF(V151=0,0,EXP(更换设备!$C$17*('计算验证-时刻-改造后'!V151/(更换设备!$E$9*3.517)*100)+更换设备!$C$18*原始巡检表!AD151+更换设备!$C$19*原始巡检表!AG151+更换设备!$C$20))*更换设备!$D$9</f>
        <v>0</v>
      </c>
      <c r="Z151" s="64">
        <f>IF(W151=0,0,EXP(更换设备!$C$17*('计算验证-时刻-改造后'!W151/(更换设备!$E$9*3.517)*100)+更换设备!$C$18*原始巡检表!AL151+更换设备!$C$19*原始巡检表!AO151+更换设备!$C$20))*更换设备!$D$9</f>
        <v>0</v>
      </c>
      <c r="AA151" s="64">
        <f>IF(X151=0,0,EXP(更换设备!$C$17*('计算验证-时刻-改造后'!X151/(更换设备!$E$9*3.517)*100)+更换设备!$C$18*原始巡检表!AT151+更换设备!$C$19*原始巡检表!AW151+更换设备!$C$20))*更换设备!$D$9</f>
        <v>0</v>
      </c>
      <c r="AB151" s="18">
        <f>IF(原始巡检表!AH151=0,0,输入条件!$D$11*(40/50)^3/0.765)</f>
        <v>0</v>
      </c>
      <c r="AC151" s="18">
        <f>IF(原始巡检表!AP151=0,0,输入条件!$D$11*(40/50)^3/0.765)</f>
        <v>0</v>
      </c>
      <c r="AD151" s="19">
        <f>IF(原始巡检表!AX151=0,0,输入条件!$D$11*(40/50)^3/0.765)</f>
        <v>0</v>
      </c>
      <c r="AE151" s="22">
        <f>IF(原始巡检表!AH151=0,0,输入条件!$D$13*(40/50)^3/0.765)</f>
        <v>0</v>
      </c>
      <c r="AF151" s="22">
        <f>IF(原始巡检表!AP151=0,0,输入条件!$D$13*(40/50)^3/0.765)</f>
        <v>0</v>
      </c>
      <c r="AG151" s="22">
        <f>IF(原始巡检表!AX151=0,0,输入条件!$D$13*(40/50)^3/0.765)</f>
        <v>0</v>
      </c>
      <c r="AH151" s="24">
        <f>IF(原始巡检表!AH151=0,0,输入条件!$D$15*(35/50)^3/0.9)</f>
        <v>0</v>
      </c>
      <c r="AI151" s="24">
        <f>IF(原始巡检表!AP151=0,0,输入条件!$D$15*(35/50)^3/0.9)</f>
        <v>0</v>
      </c>
      <c r="AJ151" s="24">
        <f>IF(原始巡检表!AX151=0,0,输入条件!$D$15*(35/50)^3/0.9)</f>
        <v>0</v>
      </c>
    </row>
    <row r="152" ht="17.25" spans="3:36">
      <c r="C152">
        <v>5</v>
      </c>
      <c r="D152" s="62">
        <f>IF(原始巡检表!I152=0,0,输入条件!$C$22*原始巡检表!I152+输入条件!$C$23*原始巡检表!E152+输入条件!$C$24*原始巡检表!H152+输入条件!$C$25)/100*输入条件!$E$9*3.517*(1-2%*输入条件!$C$6)</f>
        <v>0</v>
      </c>
      <c r="E152" s="62">
        <f>IF(原始巡检表!Q152=0,0,输入条件!$C$22*原始巡检表!Q152+输入条件!$C$23*原始巡检表!M152+输入条件!$C$24*原始巡检表!P152+输入条件!$C$25)/100*输入条件!$E$9*3.517*(1-2%*输入条件!$C$6)</f>
        <v>0</v>
      </c>
      <c r="F152" s="61">
        <f>IF(原始巡检表!Y152=0,0,输入条件!$C$22*原始巡检表!Y152+输入条件!$C$23*原始巡检表!U152+输入条件!$C$24*原始巡检表!X152+输入条件!$C$25)/100*输入条件!$E$9*3.517*(1-2%*输入条件!$C$6)</f>
        <v>0</v>
      </c>
      <c r="G152" s="64">
        <f>IF(D152=0,0,EXP(更换设备!$C$17*('计算验证-时刻-改造后'!D152/(更换设备!$E$9*3.517)*100)+更换设备!$C$18*原始巡检表!E152+更换设备!$C$19*原始巡检表!H152+更换设备!$C$20))*更换设备!$D$9</f>
        <v>0</v>
      </c>
      <c r="H152" s="64">
        <f>IF(E152=0,0,EXP(更换设备!$C$17*('计算验证-时刻-改造后'!E152/(更换设备!$E$9*3.517)*100)+更换设备!$C$18*原始巡检表!M152+更换设备!$C$19*原始巡检表!P152+更换设备!$C$20))*更换设备!$D$9</f>
        <v>0</v>
      </c>
      <c r="I152" s="64">
        <f>IF(F152=0,0,EXP(更换设备!$C$17*('计算验证-时刻-改造后'!F152/(更换设备!$E$9*3.517)*100)+更换设备!$C$18*原始巡检表!U152+更换设备!$C$19*原始巡检表!X152+更换设备!$C$20))*更换设备!$D$9</f>
        <v>0</v>
      </c>
      <c r="J152" s="18">
        <f>IF(原始巡检表!I152=0,0,输入条件!$D$11*(40/50)^3/0.765)</f>
        <v>0</v>
      </c>
      <c r="K152" s="18">
        <f>IF(原始巡检表!Q152=0,0,输入条件!$D$11*(40/50)^3/0.765)</f>
        <v>0</v>
      </c>
      <c r="L152" s="19">
        <f>IF(原始巡检表!Y152=0,0,输入条件!$D$11*(40/50)^3/0.765)</f>
        <v>0</v>
      </c>
      <c r="M152" s="22">
        <f>IF(原始巡检表!I152=0,0,输入条件!$D$13*(40/50)^3/0.765)</f>
        <v>0</v>
      </c>
      <c r="N152" s="22">
        <f>IF(原始巡检表!Q152=0,0,输入条件!$D$13*(40/50)^3/0.765)</f>
        <v>0</v>
      </c>
      <c r="O152" s="23">
        <f>IF(原始巡检表!Y152=0,0,输入条件!$D$13*(40/50)^3/0.765)</f>
        <v>0</v>
      </c>
      <c r="P152" s="24">
        <f>IF(原始巡检表!I152=0,0,输入条件!$D$15*(35/50)^3/0.9)</f>
        <v>0</v>
      </c>
      <c r="Q152" s="24">
        <f>IF(原始巡检表!Q152=0,0,输入条件!$D$15*(35/50)^3/0.9)</f>
        <v>0</v>
      </c>
      <c r="R152" s="24">
        <f>IF(原始巡检表!Y152=0,0,输入条件!$D$15*(35/50)^3/0.9)</f>
        <v>0</v>
      </c>
      <c r="U152">
        <v>5</v>
      </c>
      <c r="V152" s="61">
        <f>IF(原始巡检表!AH152=0,0,输入条件!$C$22*原始巡检表!AH152+输入条件!$C$23*原始巡检表!AD152+输入条件!$C$24*原始巡检表!AG152+输入条件!$C$25)/100*输入条件!$E$9*3.517*(1-2%*输入条件!$C$6)</f>
        <v>0</v>
      </c>
      <c r="W152" s="61">
        <f>IF(原始巡检表!AP152=0,0,输入条件!$C$22*原始巡检表!AP152+输入条件!$C$23*原始巡检表!AL152+输入条件!$C$24*原始巡检表!AO152+输入条件!$C$25)/100*输入条件!$E$9*3.517*(1-2%*输入条件!$C$6)</f>
        <v>0</v>
      </c>
      <c r="X152" s="61">
        <f>IF(原始巡检表!AX152=0,0,输入条件!$C$22*原始巡检表!AX152+输入条件!$C$23*原始巡检表!AT152+输入条件!$C$24*原始巡检表!AW152+输入条件!$C$25)/100*输入条件!$E$9*3.517*(1-2%*输入条件!$C$6)</f>
        <v>0</v>
      </c>
      <c r="Y152" s="64">
        <f>IF(V152=0,0,EXP(更换设备!$C$17*('计算验证-时刻-改造后'!V152/(更换设备!$E$9*3.517)*100)+更换设备!$C$18*原始巡检表!AD152+更换设备!$C$19*原始巡检表!AG152+更换设备!$C$20))*更换设备!$D$9</f>
        <v>0</v>
      </c>
      <c r="Z152" s="64">
        <f>IF(W152=0,0,EXP(更换设备!$C$17*('计算验证-时刻-改造后'!W152/(更换设备!$E$9*3.517)*100)+更换设备!$C$18*原始巡检表!AL152+更换设备!$C$19*原始巡检表!AO152+更换设备!$C$20))*更换设备!$D$9</f>
        <v>0</v>
      </c>
      <c r="AA152" s="64">
        <f>IF(X152=0,0,EXP(更换设备!$C$17*('计算验证-时刻-改造后'!X152/(更换设备!$E$9*3.517)*100)+更换设备!$C$18*原始巡检表!AT152+更换设备!$C$19*原始巡检表!AW152+更换设备!$C$20))*更换设备!$D$9</f>
        <v>0</v>
      </c>
      <c r="AB152" s="18">
        <f>IF(原始巡检表!AH152=0,0,输入条件!$D$11*(40/50)^3/0.765)</f>
        <v>0</v>
      </c>
      <c r="AC152" s="18">
        <f>IF(原始巡检表!AP152=0,0,输入条件!$D$11*(40/50)^3/0.765)</f>
        <v>0</v>
      </c>
      <c r="AD152" s="19">
        <f>IF(原始巡检表!AX152=0,0,输入条件!$D$11*(40/50)^3/0.765)</f>
        <v>0</v>
      </c>
      <c r="AE152" s="22">
        <f>IF(原始巡检表!AH152=0,0,输入条件!$D$13*(40/50)^3/0.765)</f>
        <v>0</v>
      </c>
      <c r="AF152" s="22">
        <f>IF(原始巡检表!AP152=0,0,输入条件!$D$13*(40/50)^3/0.765)</f>
        <v>0</v>
      </c>
      <c r="AG152" s="22">
        <f>IF(原始巡检表!AX152=0,0,输入条件!$D$13*(40/50)^3/0.765)</f>
        <v>0</v>
      </c>
      <c r="AH152" s="24">
        <f>IF(原始巡检表!AH152=0,0,输入条件!$D$15*(35/50)^3/0.9)</f>
        <v>0</v>
      </c>
      <c r="AI152" s="24">
        <f>IF(原始巡检表!AP152=0,0,输入条件!$D$15*(35/50)^3/0.9)</f>
        <v>0</v>
      </c>
      <c r="AJ152" s="24">
        <f>IF(原始巡检表!AX152=0,0,输入条件!$D$15*(35/50)^3/0.9)</f>
        <v>0</v>
      </c>
    </row>
    <row r="153" ht="17.25" spans="3:36">
      <c r="C153">
        <v>6</v>
      </c>
      <c r="D153" s="62">
        <f>IF(原始巡检表!I153=0,0,输入条件!$C$22*原始巡检表!I153+输入条件!$C$23*原始巡检表!E153+输入条件!$C$24*原始巡检表!H153+输入条件!$C$25)/100*输入条件!$E$9*3.517*(1-2%*输入条件!$C$6)</f>
        <v>0</v>
      </c>
      <c r="E153" s="62">
        <f>IF(原始巡检表!Q153=0,0,输入条件!$C$22*原始巡检表!Q153+输入条件!$C$23*原始巡检表!M153+输入条件!$C$24*原始巡检表!P153+输入条件!$C$25)/100*输入条件!$E$9*3.517*(1-2%*输入条件!$C$6)</f>
        <v>0</v>
      </c>
      <c r="F153" s="61">
        <f>IF(原始巡检表!Y153=0,0,输入条件!$C$22*原始巡检表!Y153+输入条件!$C$23*原始巡检表!U153+输入条件!$C$24*原始巡检表!X153+输入条件!$C$25)/100*输入条件!$E$9*3.517*(1-2%*输入条件!$C$6)</f>
        <v>0</v>
      </c>
      <c r="G153" s="64">
        <f>IF(D153=0,0,EXP(更换设备!$C$17*('计算验证-时刻-改造后'!D153/(更换设备!$E$9*3.517)*100)+更换设备!$C$18*原始巡检表!E153+更换设备!$C$19*原始巡检表!H153+更换设备!$C$20))*更换设备!$D$9</f>
        <v>0</v>
      </c>
      <c r="H153" s="64">
        <f>IF(E153=0,0,EXP(更换设备!$C$17*('计算验证-时刻-改造后'!E153/(更换设备!$E$9*3.517)*100)+更换设备!$C$18*原始巡检表!M153+更换设备!$C$19*原始巡检表!P153+更换设备!$C$20))*更换设备!$D$9</f>
        <v>0</v>
      </c>
      <c r="I153" s="64">
        <f>IF(F153=0,0,EXP(更换设备!$C$17*('计算验证-时刻-改造后'!F153/(更换设备!$E$9*3.517)*100)+更换设备!$C$18*原始巡检表!U153+更换设备!$C$19*原始巡检表!X153+更换设备!$C$20))*更换设备!$D$9</f>
        <v>0</v>
      </c>
      <c r="J153" s="18">
        <f>IF(原始巡检表!I153=0,0,输入条件!$D$11*(40/50)^3/0.765)</f>
        <v>0</v>
      </c>
      <c r="K153" s="18">
        <f>IF(原始巡检表!Q153=0,0,输入条件!$D$11*(40/50)^3/0.765)</f>
        <v>0</v>
      </c>
      <c r="L153" s="19">
        <f>IF(原始巡检表!Y153=0,0,输入条件!$D$11*(40/50)^3/0.765)</f>
        <v>0</v>
      </c>
      <c r="M153" s="22">
        <f>IF(原始巡检表!I153=0,0,输入条件!$D$13*(40/50)^3/0.765)</f>
        <v>0</v>
      </c>
      <c r="N153" s="22">
        <f>IF(原始巡检表!Q153=0,0,输入条件!$D$13*(40/50)^3/0.765)</f>
        <v>0</v>
      </c>
      <c r="O153" s="23">
        <f>IF(原始巡检表!Y153=0,0,输入条件!$D$13*(40/50)^3/0.765)</f>
        <v>0</v>
      </c>
      <c r="P153" s="24">
        <f>IF(原始巡检表!I153=0,0,输入条件!$D$15*(35/50)^3/0.9)</f>
        <v>0</v>
      </c>
      <c r="Q153" s="24">
        <f>IF(原始巡检表!Q153=0,0,输入条件!$D$15*(35/50)^3/0.9)</f>
        <v>0</v>
      </c>
      <c r="R153" s="24">
        <f>IF(原始巡检表!Y153=0,0,输入条件!$D$15*(35/50)^3/0.9)</f>
        <v>0</v>
      </c>
      <c r="U153">
        <v>6</v>
      </c>
      <c r="V153" s="61">
        <f>IF(原始巡检表!AH153=0,0,输入条件!$C$22*原始巡检表!AH153+输入条件!$C$23*原始巡检表!AD153+输入条件!$C$24*原始巡检表!AG153+输入条件!$C$25)/100*输入条件!$E$9*3.517*(1-2%*输入条件!$C$6)</f>
        <v>0</v>
      </c>
      <c r="W153" s="61">
        <f>IF(原始巡检表!AP153=0,0,输入条件!$C$22*原始巡检表!AP153+输入条件!$C$23*原始巡检表!AL153+输入条件!$C$24*原始巡检表!AO153+输入条件!$C$25)/100*输入条件!$E$9*3.517*(1-2%*输入条件!$C$6)</f>
        <v>0</v>
      </c>
      <c r="X153" s="61">
        <f>IF(原始巡检表!AX153=0,0,输入条件!$C$22*原始巡检表!AX153+输入条件!$C$23*原始巡检表!AT153+输入条件!$C$24*原始巡检表!AW153+输入条件!$C$25)/100*输入条件!$E$9*3.517*(1-2%*输入条件!$C$6)</f>
        <v>0</v>
      </c>
      <c r="Y153" s="64">
        <f>IF(V153=0,0,EXP(更换设备!$C$17*('计算验证-时刻-改造后'!V153/(更换设备!$E$9*3.517)*100)+更换设备!$C$18*原始巡检表!AD153+更换设备!$C$19*原始巡检表!AG153+更换设备!$C$20))*更换设备!$D$9</f>
        <v>0</v>
      </c>
      <c r="Z153" s="64">
        <f>IF(W153=0,0,EXP(更换设备!$C$17*('计算验证-时刻-改造后'!W153/(更换设备!$E$9*3.517)*100)+更换设备!$C$18*原始巡检表!AL153+更换设备!$C$19*原始巡检表!AO153+更换设备!$C$20))*更换设备!$D$9</f>
        <v>0</v>
      </c>
      <c r="AA153" s="64">
        <f>IF(X153=0,0,EXP(更换设备!$C$17*('计算验证-时刻-改造后'!X153/(更换设备!$E$9*3.517)*100)+更换设备!$C$18*原始巡检表!AT153+更换设备!$C$19*原始巡检表!AW153+更换设备!$C$20))*更换设备!$D$9</f>
        <v>0</v>
      </c>
      <c r="AB153" s="18">
        <f>IF(原始巡检表!AH153=0,0,输入条件!$D$11*(40/50)^3/0.765)</f>
        <v>0</v>
      </c>
      <c r="AC153" s="18">
        <f>IF(原始巡检表!AP153=0,0,输入条件!$D$11*(40/50)^3/0.765)</f>
        <v>0</v>
      </c>
      <c r="AD153" s="19">
        <f>IF(原始巡检表!AX153=0,0,输入条件!$D$11*(40/50)^3/0.765)</f>
        <v>0</v>
      </c>
      <c r="AE153" s="22">
        <f>IF(原始巡检表!AH153=0,0,输入条件!$D$13*(40/50)^3/0.765)</f>
        <v>0</v>
      </c>
      <c r="AF153" s="22">
        <f>IF(原始巡检表!AP153=0,0,输入条件!$D$13*(40/50)^3/0.765)</f>
        <v>0</v>
      </c>
      <c r="AG153" s="22">
        <f>IF(原始巡检表!AX153=0,0,输入条件!$D$13*(40/50)^3/0.765)</f>
        <v>0</v>
      </c>
      <c r="AH153" s="24">
        <f>IF(原始巡检表!AH153=0,0,输入条件!$D$15*(35/50)^3/0.9)</f>
        <v>0</v>
      </c>
      <c r="AI153" s="24">
        <f>IF(原始巡检表!AP153=0,0,输入条件!$D$15*(35/50)^3/0.9)</f>
        <v>0</v>
      </c>
      <c r="AJ153" s="24">
        <f>IF(原始巡检表!AX153=0,0,输入条件!$D$15*(35/50)^3/0.9)</f>
        <v>0</v>
      </c>
    </row>
    <row r="154" ht="17.25" spans="3:36">
      <c r="C154">
        <v>7</v>
      </c>
      <c r="D154" s="62">
        <f>IF(原始巡检表!I154=0,0,输入条件!$C$22*原始巡检表!I154+输入条件!$C$23*原始巡检表!E154+输入条件!$C$24*原始巡检表!H154+输入条件!$C$25)/100*输入条件!$E$9*3.517*(1-2%*输入条件!$C$6)</f>
        <v>843.332638834872</v>
      </c>
      <c r="E154" s="62">
        <f>IF(原始巡检表!Q154=0,0,输入条件!$C$22*原始巡检表!Q154+输入条件!$C$23*原始巡检表!M154+输入条件!$C$24*原始巡检表!P154+输入条件!$C$25)/100*输入条件!$E$9*3.517*(1-2%*输入条件!$C$6)</f>
        <v>928.90906588626</v>
      </c>
      <c r="F154" s="61">
        <f>IF(原始巡检表!Y154=0,0,输入条件!$C$22*原始巡检表!Y154+输入条件!$C$23*原始巡检表!U154+输入条件!$C$24*原始巡检表!X154+输入条件!$C$25)/100*输入条件!$E$9*3.517*(1-2%*输入条件!$C$6)</f>
        <v>884.912433206751</v>
      </c>
      <c r="G154" s="64">
        <f>IF(D154=0,0,EXP(更换设备!$C$17*('计算验证-时刻-改造后'!D154/(更换设备!$E$9*3.517)*100)+更换设备!$C$18*原始巡检表!E154+更换设备!$C$19*原始巡检表!H154+更换设备!$C$20))*更换设备!$D$9</f>
        <v>116.757379344993</v>
      </c>
      <c r="H154" s="64">
        <f>IF(E154=0,0,EXP(更换设备!$C$17*('计算验证-时刻-改造后'!E154/(更换设备!$E$9*3.517)*100)+更换设备!$C$18*原始巡检表!M154+更换设备!$C$19*原始巡检表!P154+更换设备!$C$20))*更换设备!$D$9</f>
        <v>135.155979092504</v>
      </c>
      <c r="I154" s="64">
        <f>IF(F154=0,0,EXP(更换设备!$C$17*('计算验证-时刻-改造后'!F154/(更换设备!$E$9*3.517)*100)+更换设备!$C$18*原始巡检表!U154+更换设备!$C$19*原始巡检表!X154+更换设备!$C$20))*更换设备!$D$9</f>
        <v>128.872904278432</v>
      </c>
      <c r="J154" s="18">
        <f>IF(原始巡检表!I154=0,0,输入条件!$D$11*(40/50)^3/0.765)</f>
        <v>36.8104575163399</v>
      </c>
      <c r="K154" s="18">
        <f>IF(原始巡检表!Q154=0,0,输入条件!$D$11*(40/50)^3/0.765)</f>
        <v>36.8104575163399</v>
      </c>
      <c r="L154" s="19">
        <f>IF(原始巡检表!Y154=0,0,输入条件!$D$11*(40/50)^3/0.765)</f>
        <v>36.8104575163399</v>
      </c>
      <c r="M154" s="22">
        <f>IF(原始巡检表!I154=0,0,输入条件!$D$13*(40/50)^3/0.765)</f>
        <v>50.1960784313726</v>
      </c>
      <c r="N154" s="22">
        <f>IF(原始巡检表!Q154=0,0,输入条件!$D$13*(40/50)^3/0.765)</f>
        <v>50.1960784313726</v>
      </c>
      <c r="O154" s="23">
        <f>IF(原始巡检表!Y154=0,0,输入条件!$D$13*(40/50)^3/0.765)</f>
        <v>50.1960784313726</v>
      </c>
      <c r="P154" s="24">
        <f>IF(原始巡检表!I154=0,0,输入条件!$D$15*(35/50)^3/0.9)</f>
        <v>8.38444444444444</v>
      </c>
      <c r="Q154" s="24">
        <f>IF(原始巡检表!Q154=0,0,输入条件!$D$15*(35/50)^3/0.9)</f>
        <v>8.38444444444444</v>
      </c>
      <c r="R154" s="24">
        <f>IF(原始巡检表!Y154=0,0,输入条件!$D$15*(35/50)^3/0.9)</f>
        <v>8.38444444444444</v>
      </c>
      <c r="U154">
        <v>7</v>
      </c>
      <c r="V154" s="61">
        <f>IF(原始巡检表!AH154=0,0,输入条件!$C$22*原始巡检表!AH154+输入条件!$C$23*原始巡检表!AD154+输入条件!$C$24*原始巡检表!AG154+输入条件!$C$25)/100*输入条件!$E$9*3.517*(1-2%*输入条件!$C$6)</f>
        <v>843.332638834872</v>
      </c>
      <c r="W154" s="61">
        <f>IF(原始巡检表!AP154=0,0,输入条件!$C$22*原始巡检表!AP154+输入条件!$C$23*原始巡检表!AL154+输入条件!$C$24*原始巡检表!AO154+输入条件!$C$25)/100*输入条件!$E$9*3.517*(1-2%*输入条件!$C$6)</f>
        <v>928.90906588626</v>
      </c>
      <c r="X154" s="61">
        <f>IF(原始巡检表!AX154=0,0,输入条件!$C$22*原始巡检表!AX154+输入条件!$C$23*原始巡检表!AT154+输入条件!$C$24*原始巡检表!AW154+输入条件!$C$25)/100*输入条件!$E$9*3.517*(1-2%*输入条件!$C$6)</f>
        <v>884.912433206751</v>
      </c>
      <c r="Y154" s="64">
        <f>IF(V154=0,0,EXP(更换设备!$C$17*('计算验证-时刻-改造后'!V154/(更换设备!$E$9*3.517)*100)+更换设备!$C$18*原始巡检表!AD154+更换设备!$C$19*原始巡检表!AG154+更换设备!$C$20))*更换设备!$D$9</f>
        <v>116.757379344993</v>
      </c>
      <c r="Z154" s="64">
        <f>IF(W154=0,0,EXP(更换设备!$C$17*('计算验证-时刻-改造后'!W154/(更换设备!$E$9*3.517)*100)+更换设备!$C$18*原始巡检表!AL154+更换设备!$C$19*原始巡检表!AO154+更换设备!$C$20))*更换设备!$D$9</f>
        <v>135.155979092504</v>
      </c>
      <c r="AA154" s="64">
        <f>IF(X154=0,0,EXP(更换设备!$C$17*('计算验证-时刻-改造后'!X154/(更换设备!$E$9*3.517)*100)+更换设备!$C$18*原始巡检表!AT154+更换设备!$C$19*原始巡检表!AW154+更换设备!$C$20))*更换设备!$D$9</f>
        <v>128.872904278432</v>
      </c>
      <c r="AB154" s="18">
        <f>IF(原始巡检表!AH154=0,0,输入条件!$D$11*(40/50)^3/0.765)</f>
        <v>36.8104575163399</v>
      </c>
      <c r="AC154" s="18">
        <f>IF(原始巡检表!AP154=0,0,输入条件!$D$11*(40/50)^3/0.765)</f>
        <v>36.8104575163399</v>
      </c>
      <c r="AD154" s="19">
        <f>IF(原始巡检表!AX154=0,0,输入条件!$D$11*(40/50)^3/0.765)</f>
        <v>36.8104575163399</v>
      </c>
      <c r="AE154" s="22">
        <f>IF(原始巡检表!AH154=0,0,输入条件!$D$13*(40/50)^3/0.765)</f>
        <v>50.1960784313726</v>
      </c>
      <c r="AF154" s="22">
        <f>IF(原始巡检表!AP154=0,0,输入条件!$D$13*(40/50)^3/0.765)</f>
        <v>50.1960784313726</v>
      </c>
      <c r="AG154" s="22">
        <f>IF(原始巡检表!AX154=0,0,输入条件!$D$13*(40/50)^3/0.765)</f>
        <v>50.1960784313726</v>
      </c>
      <c r="AH154" s="24">
        <f>IF(原始巡检表!AH154=0,0,输入条件!$D$15*(35/50)^3/0.9)</f>
        <v>8.38444444444444</v>
      </c>
      <c r="AI154" s="24">
        <f>IF(原始巡检表!AP154=0,0,输入条件!$D$15*(35/50)^3/0.9)</f>
        <v>8.38444444444444</v>
      </c>
      <c r="AJ154" s="24">
        <f>IF(原始巡检表!AX154=0,0,输入条件!$D$15*(35/50)^3/0.9)</f>
        <v>8.38444444444444</v>
      </c>
    </row>
    <row r="155" ht="17.25" spans="3:36">
      <c r="C155">
        <v>8</v>
      </c>
      <c r="D155" s="62">
        <f>IF(原始巡检表!I155=0,0,输入条件!$C$22*原始巡检表!I155+输入条件!$C$23*原始巡检表!E155+输入条件!$C$24*原始巡检表!H155+输入条件!$C$25)/100*输入条件!$E$9*3.517*(1-2%*输入条件!$C$6)</f>
        <v>843.332638834872</v>
      </c>
      <c r="E155" s="62">
        <f>IF(原始巡检表!Q155=0,0,输入条件!$C$22*原始巡检表!Q155+输入条件!$C$23*原始巡检表!M155+输入条件!$C$24*原始巡检表!P155+输入条件!$C$25)/100*输入条件!$E$9*3.517*(1-2%*输入条件!$C$6)</f>
        <v>928.90906588626</v>
      </c>
      <c r="F155" s="61">
        <f>IF(原始巡检表!Y155=0,0,输入条件!$C$22*原始巡检表!Y155+输入条件!$C$23*原始巡检表!U155+输入条件!$C$24*原始巡检表!X155+输入条件!$C$25)/100*输入条件!$E$9*3.517*(1-2%*输入条件!$C$6)</f>
        <v>884.912433206751</v>
      </c>
      <c r="G155" s="64">
        <f>IF(D155=0,0,EXP(更换设备!$C$17*('计算验证-时刻-改造后'!D155/(更换设备!$E$9*3.517)*100)+更换设备!$C$18*原始巡检表!E155+更换设备!$C$19*原始巡检表!H155+更换设备!$C$20))*更换设备!$D$9</f>
        <v>116.757379344993</v>
      </c>
      <c r="H155" s="64">
        <f>IF(E155=0,0,EXP(更换设备!$C$17*('计算验证-时刻-改造后'!E155/(更换设备!$E$9*3.517)*100)+更换设备!$C$18*原始巡检表!M155+更换设备!$C$19*原始巡检表!P155+更换设备!$C$20))*更换设备!$D$9</f>
        <v>135.155979092504</v>
      </c>
      <c r="I155" s="64">
        <f>IF(F155=0,0,EXP(更换设备!$C$17*('计算验证-时刻-改造后'!F155/(更换设备!$E$9*3.517)*100)+更换设备!$C$18*原始巡检表!U155+更换设备!$C$19*原始巡检表!X155+更换设备!$C$20))*更换设备!$D$9</f>
        <v>128.872904278432</v>
      </c>
      <c r="J155" s="18">
        <f>IF(原始巡检表!I155=0,0,输入条件!$D$11*(40/50)^3/0.765)</f>
        <v>36.8104575163399</v>
      </c>
      <c r="K155" s="18">
        <f>IF(原始巡检表!Q155=0,0,输入条件!$D$11*(40/50)^3/0.765)</f>
        <v>36.8104575163399</v>
      </c>
      <c r="L155" s="19">
        <f>IF(原始巡检表!Y155=0,0,输入条件!$D$11*(40/50)^3/0.765)</f>
        <v>36.8104575163399</v>
      </c>
      <c r="M155" s="22">
        <f>IF(原始巡检表!I155=0,0,输入条件!$D$13*(40/50)^3/0.765)</f>
        <v>50.1960784313726</v>
      </c>
      <c r="N155" s="22">
        <f>IF(原始巡检表!Q155=0,0,输入条件!$D$13*(40/50)^3/0.765)</f>
        <v>50.1960784313726</v>
      </c>
      <c r="O155" s="23">
        <f>IF(原始巡检表!Y155=0,0,输入条件!$D$13*(40/50)^3/0.765)</f>
        <v>50.1960784313726</v>
      </c>
      <c r="P155" s="24">
        <f>IF(原始巡检表!I155=0,0,输入条件!$D$15*(35/50)^3/0.9)</f>
        <v>8.38444444444444</v>
      </c>
      <c r="Q155" s="24">
        <f>IF(原始巡检表!Q155=0,0,输入条件!$D$15*(35/50)^3/0.9)</f>
        <v>8.38444444444444</v>
      </c>
      <c r="R155" s="24">
        <f>IF(原始巡检表!Y155=0,0,输入条件!$D$15*(35/50)^3/0.9)</f>
        <v>8.38444444444444</v>
      </c>
      <c r="U155">
        <v>8</v>
      </c>
      <c r="V155" s="61">
        <f>IF(原始巡检表!AH155=0,0,输入条件!$C$22*原始巡检表!AH155+输入条件!$C$23*原始巡检表!AD155+输入条件!$C$24*原始巡检表!AG155+输入条件!$C$25)/100*输入条件!$E$9*3.517*(1-2%*输入条件!$C$6)</f>
        <v>843.332638834872</v>
      </c>
      <c r="W155" s="61">
        <f>IF(原始巡检表!AP155=0,0,输入条件!$C$22*原始巡检表!AP155+输入条件!$C$23*原始巡检表!AL155+输入条件!$C$24*原始巡检表!AO155+输入条件!$C$25)/100*输入条件!$E$9*3.517*(1-2%*输入条件!$C$6)</f>
        <v>928.90906588626</v>
      </c>
      <c r="X155" s="61">
        <f>IF(原始巡检表!AX155=0,0,输入条件!$C$22*原始巡检表!AX155+输入条件!$C$23*原始巡检表!AT155+输入条件!$C$24*原始巡检表!AW155+输入条件!$C$25)/100*输入条件!$E$9*3.517*(1-2%*输入条件!$C$6)</f>
        <v>884.912433206751</v>
      </c>
      <c r="Y155" s="64">
        <f>IF(V155=0,0,EXP(更换设备!$C$17*('计算验证-时刻-改造后'!V155/(更换设备!$E$9*3.517)*100)+更换设备!$C$18*原始巡检表!AD155+更换设备!$C$19*原始巡检表!AG155+更换设备!$C$20))*更换设备!$D$9</f>
        <v>116.757379344993</v>
      </c>
      <c r="Z155" s="64">
        <f>IF(W155=0,0,EXP(更换设备!$C$17*('计算验证-时刻-改造后'!W155/(更换设备!$E$9*3.517)*100)+更换设备!$C$18*原始巡检表!AL155+更换设备!$C$19*原始巡检表!AO155+更换设备!$C$20))*更换设备!$D$9</f>
        <v>135.155979092504</v>
      </c>
      <c r="AA155" s="64">
        <f>IF(X155=0,0,EXP(更换设备!$C$17*('计算验证-时刻-改造后'!X155/(更换设备!$E$9*3.517)*100)+更换设备!$C$18*原始巡检表!AT155+更换设备!$C$19*原始巡检表!AW155+更换设备!$C$20))*更换设备!$D$9</f>
        <v>128.872904278432</v>
      </c>
      <c r="AB155" s="18">
        <f>IF(原始巡检表!AH155=0,0,输入条件!$D$11*(40/50)^3/0.765)</f>
        <v>36.8104575163399</v>
      </c>
      <c r="AC155" s="18">
        <f>IF(原始巡检表!AP155=0,0,输入条件!$D$11*(40/50)^3/0.765)</f>
        <v>36.8104575163399</v>
      </c>
      <c r="AD155" s="19">
        <f>IF(原始巡检表!AX155=0,0,输入条件!$D$11*(40/50)^3/0.765)</f>
        <v>36.8104575163399</v>
      </c>
      <c r="AE155" s="22">
        <f>IF(原始巡检表!AH155=0,0,输入条件!$D$13*(40/50)^3/0.765)</f>
        <v>50.1960784313726</v>
      </c>
      <c r="AF155" s="22">
        <f>IF(原始巡检表!AP155=0,0,输入条件!$D$13*(40/50)^3/0.765)</f>
        <v>50.1960784313726</v>
      </c>
      <c r="AG155" s="22">
        <f>IF(原始巡检表!AX155=0,0,输入条件!$D$13*(40/50)^3/0.765)</f>
        <v>50.1960784313726</v>
      </c>
      <c r="AH155" s="24">
        <f>IF(原始巡检表!AH155=0,0,输入条件!$D$15*(35/50)^3/0.9)</f>
        <v>8.38444444444444</v>
      </c>
      <c r="AI155" s="24">
        <f>IF(原始巡检表!AP155=0,0,输入条件!$D$15*(35/50)^3/0.9)</f>
        <v>8.38444444444444</v>
      </c>
      <c r="AJ155" s="24">
        <f>IF(原始巡检表!AX155=0,0,输入条件!$D$15*(35/50)^3/0.9)</f>
        <v>8.38444444444444</v>
      </c>
    </row>
    <row r="156" ht="17.25" spans="3:36">
      <c r="C156">
        <v>9</v>
      </c>
      <c r="D156" s="62">
        <f>IF(原始巡检表!I156=0,0,输入条件!$C$22*原始巡检表!I156+输入条件!$C$23*原始巡检表!E156+输入条件!$C$24*原始巡检表!H156+输入条件!$C$25)/100*输入条件!$E$9*3.517*(1-2%*输入条件!$C$6)</f>
        <v>843.332638834872</v>
      </c>
      <c r="E156" s="62">
        <f>IF(原始巡检表!Q156=0,0,输入条件!$C$22*原始巡检表!Q156+输入条件!$C$23*原始巡检表!M156+输入条件!$C$24*原始巡检表!P156+输入条件!$C$25)/100*输入条件!$E$9*3.517*(1-2%*输入条件!$C$6)</f>
        <v>928.90906588626</v>
      </c>
      <c r="F156" s="61">
        <f>IF(原始巡检表!Y156=0,0,输入条件!$C$22*原始巡检表!Y156+输入条件!$C$23*原始巡检表!U156+输入条件!$C$24*原始巡检表!X156+输入条件!$C$25)/100*输入条件!$E$9*3.517*(1-2%*输入条件!$C$6)</f>
        <v>884.912433206751</v>
      </c>
      <c r="G156" s="64">
        <f>IF(D156=0,0,EXP(更换设备!$C$17*('计算验证-时刻-改造后'!D156/(更换设备!$E$9*3.517)*100)+更换设备!$C$18*原始巡检表!E156+更换设备!$C$19*原始巡检表!H156+更换设备!$C$20))*更换设备!$D$9</f>
        <v>116.757379344993</v>
      </c>
      <c r="H156" s="64">
        <f>IF(E156=0,0,EXP(更换设备!$C$17*('计算验证-时刻-改造后'!E156/(更换设备!$E$9*3.517)*100)+更换设备!$C$18*原始巡检表!M156+更换设备!$C$19*原始巡检表!P156+更换设备!$C$20))*更换设备!$D$9</f>
        <v>135.155979092504</v>
      </c>
      <c r="I156" s="64">
        <f>IF(F156=0,0,EXP(更换设备!$C$17*('计算验证-时刻-改造后'!F156/(更换设备!$E$9*3.517)*100)+更换设备!$C$18*原始巡检表!U156+更换设备!$C$19*原始巡检表!X156+更换设备!$C$20))*更换设备!$D$9</f>
        <v>128.872904278432</v>
      </c>
      <c r="J156" s="18">
        <f>IF(原始巡检表!I156=0,0,输入条件!$D$11*(40/50)^3/0.765)</f>
        <v>36.8104575163399</v>
      </c>
      <c r="K156" s="18">
        <f>IF(原始巡检表!Q156=0,0,输入条件!$D$11*(40/50)^3/0.765)</f>
        <v>36.8104575163399</v>
      </c>
      <c r="L156" s="19">
        <f>IF(原始巡检表!Y156=0,0,输入条件!$D$11*(40/50)^3/0.765)</f>
        <v>36.8104575163399</v>
      </c>
      <c r="M156" s="22">
        <f>IF(原始巡检表!I156=0,0,输入条件!$D$13*(40/50)^3/0.765)</f>
        <v>50.1960784313726</v>
      </c>
      <c r="N156" s="22">
        <f>IF(原始巡检表!Q156=0,0,输入条件!$D$13*(40/50)^3/0.765)</f>
        <v>50.1960784313726</v>
      </c>
      <c r="O156" s="23">
        <f>IF(原始巡检表!Y156=0,0,输入条件!$D$13*(40/50)^3/0.765)</f>
        <v>50.1960784313726</v>
      </c>
      <c r="P156" s="24">
        <f>IF(原始巡检表!I156=0,0,输入条件!$D$15*(35/50)^3/0.9)</f>
        <v>8.38444444444444</v>
      </c>
      <c r="Q156" s="24">
        <f>IF(原始巡检表!Q156=0,0,输入条件!$D$15*(35/50)^3/0.9)</f>
        <v>8.38444444444444</v>
      </c>
      <c r="R156" s="24">
        <f>IF(原始巡检表!Y156=0,0,输入条件!$D$15*(35/50)^3/0.9)</f>
        <v>8.38444444444444</v>
      </c>
      <c r="U156">
        <v>9</v>
      </c>
      <c r="V156" s="61">
        <f>IF(原始巡检表!AH156=0,0,输入条件!$C$22*原始巡检表!AH156+输入条件!$C$23*原始巡检表!AD156+输入条件!$C$24*原始巡检表!AG156+输入条件!$C$25)/100*输入条件!$E$9*3.517*(1-2%*输入条件!$C$6)</f>
        <v>843.332638834872</v>
      </c>
      <c r="W156" s="61">
        <f>IF(原始巡检表!AP156=0,0,输入条件!$C$22*原始巡检表!AP156+输入条件!$C$23*原始巡检表!AL156+输入条件!$C$24*原始巡检表!AO156+输入条件!$C$25)/100*输入条件!$E$9*3.517*(1-2%*输入条件!$C$6)</f>
        <v>928.90906588626</v>
      </c>
      <c r="X156" s="61">
        <f>IF(原始巡检表!AX156=0,0,输入条件!$C$22*原始巡检表!AX156+输入条件!$C$23*原始巡检表!AT156+输入条件!$C$24*原始巡检表!AW156+输入条件!$C$25)/100*输入条件!$E$9*3.517*(1-2%*输入条件!$C$6)</f>
        <v>884.912433206751</v>
      </c>
      <c r="Y156" s="64">
        <f>IF(V156=0,0,EXP(更换设备!$C$17*('计算验证-时刻-改造后'!V156/(更换设备!$E$9*3.517)*100)+更换设备!$C$18*原始巡检表!AD156+更换设备!$C$19*原始巡检表!AG156+更换设备!$C$20))*更换设备!$D$9</f>
        <v>116.757379344993</v>
      </c>
      <c r="Z156" s="64">
        <f>IF(W156=0,0,EXP(更换设备!$C$17*('计算验证-时刻-改造后'!W156/(更换设备!$E$9*3.517)*100)+更换设备!$C$18*原始巡检表!AL156+更换设备!$C$19*原始巡检表!AO156+更换设备!$C$20))*更换设备!$D$9</f>
        <v>135.155979092504</v>
      </c>
      <c r="AA156" s="64">
        <f>IF(X156=0,0,EXP(更换设备!$C$17*('计算验证-时刻-改造后'!X156/(更换设备!$E$9*3.517)*100)+更换设备!$C$18*原始巡检表!AT156+更换设备!$C$19*原始巡检表!AW156+更换设备!$C$20))*更换设备!$D$9</f>
        <v>128.872904278432</v>
      </c>
      <c r="AB156" s="18">
        <f>IF(原始巡检表!AH156=0,0,输入条件!$D$11*(40/50)^3/0.765)</f>
        <v>36.8104575163399</v>
      </c>
      <c r="AC156" s="18">
        <f>IF(原始巡检表!AP156=0,0,输入条件!$D$11*(40/50)^3/0.765)</f>
        <v>36.8104575163399</v>
      </c>
      <c r="AD156" s="19">
        <f>IF(原始巡检表!AX156=0,0,输入条件!$D$11*(40/50)^3/0.765)</f>
        <v>36.8104575163399</v>
      </c>
      <c r="AE156" s="22">
        <f>IF(原始巡检表!AH156=0,0,输入条件!$D$13*(40/50)^3/0.765)</f>
        <v>50.1960784313726</v>
      </c>
      <c r="AF156" s="22">
        <f>IF(原始巡检表!AP156=0,0,输入条件!$D$13*(40/50)^3/0.765)</f>
        <v>50.1960784313726</v>
      </c>
      <c r="AG156" s="22">
        <f>IF(原始巡检表!AX156=0,0,输入条件!$D$13*(40/50)^3/0.765)</f>
        <v>50.1960784313726</v>
      </c>
      <c r="AH156" s="24">
        <f>IF(原始巡检表!AH156=0,0,输入条件!$D$15*(35/50)^3/0.9)</f>
        <v>8.38444444444444</v>
      </c>
      <c r="AI156" s="24">
        <f>IF(原始巡检表!AP156=0,0,输入条件!$D$15*(35/50)^3/0.9)</f>
        <v>8.38444444444444</v>
      </c>
      <c r="AJ156" s="24">
        <f>IF(原始巡检表!AX156=0,0,输入条件!$D$15*(35/50)^3/0.9)</f>
        <v>8.38444444444444</v>
      </c>
    </row>
    <row r="157" ht="17.25" spans="3:36">
      <c r="C157">
        <v>10</v>
      </c>
      <c r="D157" s="62">
        <f>IF(原始巡检表!I157=0,0,输入条件!$C$22*原始巡检表!I157+输入条件!$C$23*原始巡检表!E157+输入条件!$C$24*原始巡检表!H157+输入条件!$C$25)/100*输入条件!$E$9*3.517*(1-2%*输入条件!$C$6)</f>
        <v>843.332638834872</v>
      </c>
      <c r="E157" s="62">
        <f>IF(原始巡检表!Q157=0,0,输入条件!$C$22*原始巡检表!Q157+输入条件!$C$23*原始巡检表!M157+输入条件!$C$24*原始巡检表!P157+输入条件!$C$25)/100*输入条件!$E$9*3.517*(1-2%*输入条件!$C$6)</f>
        <v>928.90906588626</v>
      </c>
      <c r="F157" s="61">
        <f>IF(原始巡检表!Y157=0,0,输入条件!$C$22*原始巡检表!Y157+输入条件!$C$23*原始巡检表!U157+输入条件!$C$24*原始巡检表!X157+输入条件!$C$25)/100*输入条件!$E$9*3.517*(1-2%*输入条件!$C$6)</f>
        <v>884.912433206751</v>
      </c>
      <c r="G157" s="64">
        <f>IF(D157=0,0,EXP(更换设备!$C$17*('计算验证-时刻-改造后'!D157/(更换设备!$E$9*3.517)*100)+更换设备!$C$18*原始巡检表!E157+更换设备!$C$19*原始巡检表!H157+更换设备!$C$20))*更换设备!$D$9</f>
        <v>116.757379344993</v>
      </c>
      <c r="H157" s="64">
        <f>IF(E157=0,0,EXP(更换设备!$C$17*('计算验证-时刻-改造后'!E157/(更换设备!$E$9*3.517)*100)+更换设备!$C$18*原始巡检表!M157+更换设备!$C$19*原始巡检表!P157+更换设备!$C$20))*更换设备!$D$9</f>
        <v>135.155979092504</v>
      </c>
      <c r="I157" s="64">
        <f>IF(F157=0,0,EXP(更换设备!$C$17*('计算验证-时刻-改造后'!F157/(更换设备!$E$9*3.517)*100)+更换设备!$C$18*原始巡检表!U157+更换设备!$C$19*原始巡检表!X157+更换设备!$C$20))*更换设备!$D$9</f>
        <v>128.872904278432</v>
      </c>
      <c r="J157" s="18">
        <f>IF(原始巡检表!I157=0,0,输入条件!$D$11*(40/50)^3/0.765)</f>
        <v>36.8104575163399</v>
      </c>
      <c r="K157" s="18">
        <f>IF(原始巡检表!Q157=0,0,输入条件!$D$11*(40/50)^3/0.765)</f>
        <v>36.8104575163399</v>
      </c>
      <c r="L157" s="19">
        <f>IF(原始巡检表!Y157=0,0,输入条件!$D$11*(40/50)^3/0.765)</f>
        <v>36.8104575163399</v>
      </c>
      <c r="M157" s="22">
        <f>IF(原始巡检表!I157=0,0,输入条件!$D$13*(40/50)^3/0.765)</f>
        <v>50.1960784313726</v>
      </c>
      <c r="N157" s="22">
        <f>IF(原始巡检表!Q157=0,0,输入条件!$D$13*(40/50)^3/0.765)</f>
        <v>50.1960784313726</v>
      </c>
      <c r="O157" s="23">
        <f>IF(原始巡检表!Y157=0,0,输入条件!$D$13*(40/50)^3/0.765)</f>
        <v>50.1960784313726</v>
      </c>
      <c r="P157" s="24">
        <f>IF(原始巡检表!I157=0,0,输入条件!$D$15*(35/50)^3/0.9)</f>
        <v>8.38444444444444</v>
      </c>
      <c r="Q157" s="24">
        <f>IF(原始巡检表!Q157=0,0,输入条件!$D$15*(35/50)^3/0.9)</f>
        <v>8.38444444444444</v>
      </c>
      <c r="R157" s="24">
        <f>IF(原始巡检表!Y157=0,0,输入条件!$D$15*(35/50)^3/0.9)</f>
        <v>8.38444444444444</v>
      </c>
      <c r="U157">
        <v>10</v>
      </c>
      <c r="V157" s="61">
        <f>IF(原始巡检表!AH157=0,0,输入条件!$C$22*原始巡检表!AH157+输入条件!$C$23*原始巡检表!AD157+输入条件!$C$24*原始巡检表!AG157+输入条件!$C$25)/100*输入条件!$E$9*3.517*(1-2%*输入条件!$C$6)</f>
        <v>843.332638834872</v>
      </c>
      <c r="W157" s="61">
        <f>IF(原始巡检表!AP157=0,0,输入条件!$C$22*原始巡检表!AP157+输入条件!$C$23*原始巡检表!AL157+输入条件!$C$24*原始巡检表!AO157+输入条件!$C$25)/100*输入条件!$E$9*3.517*(1-2%*输入条件!$C$6)</f>
        <v>928.90906588626</v>
      </c>
      <c r="X157" s="61">
        <f>IF(原始巡检表!AX157=0,0,输入条件!$C$22*原始巡检表!AX157+输入条件!$C$23*原始巡检表!AT157+输入条件!$C$24*原始巡检表!AW157+输入条件!$C$25)/100*输入条件!$E$9*3.517*(1-2%*输入条件!$C$6)</f>
        <v>884.912433206751</v>
      </c>
      <c r="Y157" s="64">
        <f>IF(V157=0,0,EXP(更换设备!$C$17*('计算验证-时刻-改造后'!V157/(更换设备!$E$9*3.517)*100)+更换设备!$C$18*原始巡检表!AD157+更换设备!$C$19*原始巡检表!AG157+更换设备!$C$20))*更换设备!$D$9</f>
        <v>116.757379344993</v>
      </c>
      <c r="Z157" s="64">
        <f>IF(W157=0,0,EXP(更换设备!$C$17*('计算验证-时刻-改造后'!W157/(更换设备!$E$9*3.517)*100)+更换设备!$C$18*原始巡检表!AL157+更换设备!$C$19*原始巡检表!AO157+更换设备!$C$20))*更换设备!$D$9</f>
        <v>135.155979092504</v>
      </c>
      <c r="AA157" s="64">
        <f>IF(X157=0,0,EXP(更换设备!$C$17*('计算验证-时刻-改造后'!X157/(更换设备!$E$9*3.517)*100)+更换设备!$C$18*原始巡检表!AT157+更换设备!$C$19*原始巡检表!AW157+更换设备!$C$20))*更换设备!$D$9</f>
        <v>128.872904278432</v>
      </c>
      <c r="AB157" s="18">
        <f>IF(原始巡检表!AH157=0,0,输入条件!$D$11*(40/50)^3/0.765)</f>
        <v>36.8104575163399</v>
      </c>
      <c r="AC157" s="18">
        <f>IF(原始巡检表!AP157=0,0,输入条件!$D$11*(40/50)^3/0.765)</f>
        <v>36.8104575163399</v>
      </c>
      <c r="AD157" s="19">
        <f>IF(原始巡检表!AX157=0,0,输入条件!$D$11*(40/50)^3/0.765)</f>
        <v>36.8104575163399</v>
      </c>
      <c r="AE157" s="22">
        <f>IF(原始巡检表!AH157=0,0,输入条件!$D$13*(40/50)^3/0.765)</f>
        <v>50.1960784313726</v>
      </c>
      <c r="AF157" s="22">
        <f>IF(原始巡检表!AP157=0,0,输入条件!$D$13*(40/50)^3/0.765)</f>
        <v>50.1960784313726</v>
      </c>
      <c r="AG157" s="22">
        <f>IF(原始巡检表!AX157=0,0,输入条件!$D$13*(40/50)^3/0.765)</f>
        <v>50.1960784313726</v>
      </c>
      <c r="AH157" s="24">
        <f>IF(原始巡检表!AH157=0,0,输入条件!$D$15*(35/50)^3/0.9)</f>
        <v>8.38444444444444</v>
      </c>
      <c r="AI157" s="24">
        <f>IF(原始巡检表!AP157=0,0,输入条件!$D$15*(35/50)^3/0.9)</f>
        <v>8.38444444444444</v>
      </c>
      <c r="AJ157" s="24">
        <f>IF(原始巡检表!AX157=0,0,输入条件!$D$15*(35/50)^3/0.9)</f>
        <v>8.38444444444444</v>
      </c>
    </row>
    <row r="158" ht="17.25" spans="3:36">
      <c r="C158">
        <v>11</v>
      </c>
      <c r="D158" s="62">
        <f>IF(原始巡检表!I158=0,0,输入条件!$C$22*原始巡检表!I158+输入条件!$C$23*原始巡检表!E158+输入条件!$C$24*原始巡检表!H158+输入条件!$C$25)/100*输入条件!$E$9*3.517*(1-2%*输入条件!$C$6)</f>
        <v>756.864804919431</v>
      </c>
      <c r="E158" s="62">
        <f>IF(原始巡检表!Q158=0,0,输入条件!$C$22*原始巡检表!Q158+输入条件!$C$23*原始巡检表!M158+输入条件!$C$24*原始巡检表!P158+输入条件!$C$25)/100*输入条件!$E$9*3.517*(1-2%*输入条件!$C$6)</f>
        <v>842.810772692269</v>
      </c>
      <c r="F158" s="61">
        <f>IF(原始巡检表!Y158=0,0,输入条件!$C$22*原始巡检表!Y158+输入条件!$C$23*原始巡检表!U158+输入条件!$C$24*原始巡检表!X158+输入条件!$C$25)/100*输入条件!$E$9*3.517*(1-2%*输入条件!$C$6)</f>
        <v>812.262761744613</v>
      </c>
      <c r="G158" s="64">
        <f>IF(D158=0,0,EXP(更换设备!$C$17*('计算验证-时刻-改造后'!D158/(更换设备!$E$9*3.517)*100)+更换设备!$C$18*原始巡检表!E158+更换设备!$C$19*原始巡检表!H158+更换设备!$C$20))*更换设备!$D$9</f>
        <v>102.602028353503</v>
      </c>
      <c r="H158" s="64">
        <f>IF(E158=0,0,EXP(更换设备!$C$17*('计算验证-时刻-改造后'!E158/(更换设备!$E$9*3.517)*100)+更换设备!$C$18*原始巡检表!M158+更换设备!$C$19*原始巡检表!P158+更换设备!$C$20))*更换设备!$D$9</f>
        <v>120.645974933918</v>
      </c>
      <c r="I158" s="64">
        <f>IF(F158=0,0,EXP(更换设备!$C$17*('计算验证-时刻-改造后'!F158/(更换设备!$E$9*3.517)*100)+更换设备!$C$18*原始巡检表!U158+更换设备!$C$19*原始巡检表!X158+更换设备!$C$20))*更换设备!$D$9</f>
        <v>117.449711140456</v>
      </c>
      <c r="J158" s="18">
        <f>IF(原始巡检表!I158=0,0,输入条件!$D$11*(40/50)^3/0.765)</f>
        <v>36.8104575163399</v>
      </c>
      <c r="K158" s="18">
        <f>IF(原始巡检表!Q158=0,0,输入条件!$D$11*(40/50)^3/0.765)</f>
        <v>36.8104575163399</v>
      </c>
      <c r="L158" s="19">
        <f>IF(原始巡检表!Y158=0,0,输入条件!$D$11*(40/50)^3/0.765)</f>
        <v>36.8104575163399</v>
      </c>
      <c r="M158" s="22">
        <f>IF(原始巡检表!I158=0,0,输入条件!$D$13*(40/50)^3/0.765)</f>
        <v>50.1960784313726</v>
      </c>
      <c r="N158" s="22">
        <f>IF(原始巡检表!Q158=0,0,输入条件!$D$13*(40/50)^3/0.765)</f>
        <v>50.1960784313726</v>
      </c>
      <c r="O158" s="23">
        <f>IF(原始巡检表!Y158=0,0,输入条件!$D$13*(40/50)^3/0.765)</f>
        <v>50.1960784313726</v>
      </c>
      <c r="P158" s="24">
        <f>IF(原始巡检表!I158=0,0,输入条件!$D$15*(35/50)^3/0.9)</f>
        <v>8.38444444444444</v>
      </c>
      <c r="Q158" s="24">
        <f>IF(原始巡检表!Q158=0,0,输入条件!$D$15*(35/50)^3/0.9)</f>
        <v>8.38444444444444</v>
      </c>
      <c r="R158" s="24">
        <f>IF(原始巡检表!Y158=0,0,输入条件!$D$15*(35/50)^3/0.9)</f>
        <v>8.38444444444444</v>
      </c>
      <c r="U158">
        <v>11</v>
      </c>
      <c r="V158" s="61">
        <f>IF(原始巡检表!AH158=0,0,输入条件!$C$22*原始巡检表!AH158+输入条件!$C$23*原始巡检表!AD158+输入条件!$C$24*原始巡检表!AG158+输入条件!$C$25)/100*输入条件!$E$9*3.517*(1-2%*输入条件!$C$6)</f>
        <v>756.864804919431</v>
      </c>
      <c r="W158" s="61">
        <f>IF(原始巡检表!AP158=0,0,输入条件!$C$22*原始巡检表!AP158+输入条件!$C$23*原始巡检表!AL158+输入条件!$C$24*原始巡检表!AO158+输入条件!$C$25)/100*输入条件!$E$9*3.517*(1-2%*输入条件!$C$6)</f>
        <v>842.810772692269</v>
      </c>
      <c r="X158" s="61">
        <f>IF(原始巡检表!AX158=0,0,输入条件!$C$22*原始巡检表!AX158+输入条件!$C$23*原始巡检表!AT158+输入条件!$C$24*原始巡检表!AW158+输入条件!$C$25)/100*输入条件!$E$9*3.517*(1-2%*输入条件!$C$6)</f>
        <v>812.262761744613</v>
      </c>
      <c r="Y158" s="64">
        <f>IF(V158=0,0,EXP(更换设备!$C$17*('计算验证-时刻-改造后'!V158/(更换设备!$E$9*3.517)*100)+更换设备!$C$18*原始巡检表!AD158+更换设备!$C$19*原始巡检表!AG158+更换设备!$C$20))*更换设备!$D$9</f>
        <v>102.602028353503</v>
      </c>
      <c r="Z158" s="64">
        <f>IF(W158=0,0,EXP(更换设备!$C$17*('计算验证-时刻-改造后'!W158/(更换设备!$E$9*3.517)*100)+更换设备!$C$18*原始巡检表!AL158+更换设备!$C$19*原始巡检表!AO158+更换设备!$C$20))*更换设备!$D$9</f>
        <v>120.645974933918</v>
      </c>
      <c r="AA158" s="64">
        <f>IF(X158=0,0,EXP(更换设备!$C$17*('计算验证-时刻-改造后'!X158/(更换设备!$E$9*3.517)*100)+更换设备!$C$18*原始巡检表!AT158+更换设备!$C$19*原始巡检表!AW158+更换设备!$C$20))*更换设备!$D$9</f>
        <v>117.449711140456</v>
      </c>
      <c r="AB158" s="18">
        <f>IF(原始巡检表!AH158=0,0,输入条件!$D$11*(40/50)^3/0.765)</f>
        <v>36.8104575163399</v>
      </c>
      <c r="AC158" s="18">
        <f>IF(原始巡检表!AP158=0,0,输入条件!$D$11*(40/50)^3/0.765)</f>
        <v>36.8104575163399</v>
      </c>
      <c r="AD158" s="19">
        <f>IF(原始巡检表!AX158=0,0,输入条件!$D$11*(40/50)^3/0.765)</f>
        <v>36.8104575163399</v>
      </c>
      <c r="AE158" s="22">
        <f>IF(原始巡检表!AH158=0,0,输入条件!$D$13*(40/50)^3/0.765)</f>
        <v>50.1960784313726</v>
      </c>
      <c r="AF158" s="22">
        <f>IF(原始巡检表!AP158=0,0,输入条件!$D$13*(40/50)^3/0.765)</f>
        <v>50.1960784313726</v>
      </c>
      <c r="AG158" s="22">
        <f>IF(原始巡检表!AX158=0,0,输入条件!$D$13*(40/50)^3/0.765)</f>
        <v>50.1960784313726</v>
      </c>
      <c r="AH158" s="24">
        <f>IF(原始巡检表!AH158=0,0,输入条件!$D$15*(35/50)^3/0.9)</f>
        <v>8.38444444444444</v>
      </c>
      <c r="AI158" s="24">
        <f>IF(原始巡检表!AP158=0,0,输入条件!$D$15*(35/50)^3/0.9)</f>
        <v>8.38444444444444</v>
      </c>
      <c r="AJ158" s="24">
        <f>IF(原始巡检表!AX158=0,0,输入条件!$D$15*(35/50)^3/0.9)</f>
        <v>8.38444444444444</v>
      </c>
    </row>
    <row r="159" ht="17.25" spans="3:36">
      <c r="C159">
        <v>12</v>
      </c>
      <c r="D159" s="62">
        <f>IF(原始巡检表!I159=0,0,输入条件!$C$22*原始巡检表!I159+输入条件!$C$23*原始巡检表!E159+输入条件!$C$24*原始巡检表!H159+输入条件!$C$25)/100*输入条件!$E$9*3.517*(1-2%*输入条件!$C$6)</f>
        <v>756.864804919431</v>
      </c>
      <c r="E159" s="62">
        <f>IF(原始巡检表!Q159=0,0,输入条件!$C$22*原始巡检表!Q159+输入条件!$C$23*原始巡检表!M159+输入条件!$C$24*原始巡检表!P159+输入条件!$C$25)/100*输入条件!$E$9*3.517*(1-2%*输入条件!$C$6)</f>
        <v>842.810772692269</v>
      </c>
      <c r="F159" s="61">
        <f>IF(原始巡检表!Y159=0,0,输入条件!$C$22*原始巡检表!Y159+输入条件!$C$23*原始巡检表!U159+输入条件!$C$24*原始巡检表!X159+输入条件!$C$25)/100*输入条件!$E$9*3.517*(1-2%*输入条件!$C$6)</f>
        <v>812.262761744613</v>
      </c>
      <c r="G159" s="64">
        <f>IF(D159=0,0,EXP(更换设备!$C$17*('计算验证-时刻-改造后'!D159/(更换设备!$E$9*3.517)*100)+更换设备!$C$18*原始巡检表!E159+更换设备!$C$19*原始巡检表!H159+更换设备!$C$20))*更换设备!$D$9</f>
        <v>102.602028353503</v>
      </c>
      <c r="H159" s="64">
        <f>IF(E159=0,0,EXP(更换设备!$C$17*('计算验证-时刻-改造后'!E159/(更换设备!$E$9*3.517)*100)+更换设备!$C$18*原始巡检表!M159+更换设备!$C$19*原始巡检表!P159+更换设备!$C$20))*更换设备!$D$9</f>
        <v>120.645974933918</v>
      </c>
      <c r="I159" s="64">
        <f>IF(F159=0,0,EXP(更换设备!$C$17*('计算验证-时刻-改造后'!F159/(更换设备!$E$9*3.517)*100)+更换设备!$C$18*原始巡检表!U159+更换设备!$C$19*原始巡检表!X159+更换设备!$C$20))*更换设备!$D$9</f>
        <v>117.449711140456</v>
      </c>
      <c r="J159" s="18">
        <f>IF(原始巡检表!I159=0,0,输入条件!$D$11*(40/50)^3/0.765)</f>
        <v>36.8104575163399</v>
      </c>
      <c r="K159" s="18">
        <f>IF(原始巡检表!Q159=0,0,输入条件!$D$11*(40/50)^3/0.765)</f>
        <v>36.8104575163399</v>
      </c>
      <c r="L159" s="19">
        <f>IF(原始巡检表!Y159=0,0,输入条件!$D$11*(40/50)^3/0.765)</f>
        <v>36.8104575163399</v>
      </c>
      <c r="M159" s="22">
        <f>IF(原始巡检表!I159=0,0,输入条件!$D$13*(40/50)^3/0.765)</f>
        <v>50.1960784313726</v>
      </c>
      <c r="N159" s="22">
        <f>IF(原始巡检表!Q159=0,0,输入条件!$D$13*(40/50)^3/0.765)</f>
        <v>50.1960784313726</v>
      </c>
      <c r="O159" s="23">
        <f>IF(原始巡检表!Y159=0,0,输入条件!$D$13*(40/50)^3/0.765)</f>
        <v>50.1960784313726</v>
      </c>
      <c r="P159" s="24">
        <f>IF(原始巡检表!I159=0,0,输入条件!$D$15*(35/50)^3/0.9)</f>
        <v>8.38444444444444</v>
      </c>
      <c r="Q159" s="24">
        <f>IF(原始巡检表!Q159=0,0,输入条件!$D$15*(35/50)^3/0.9)</f>
        <v>8.38444444444444</v>
      </c>
      <c r="R159" s="24">
        <f>IF(原始巡检表!Y159=0,0,输入条件!$D$15*(35/50)^3/0.9)</f>
        <v>8.38444444444444</v>
      </c>
      <c r="U159">
        <v>12</v>
      </c>
      <c r="V159" s="61">
        <f>IF(原始巡检表!AH159=0,0,输入条件!$C$22*原始巡检表!AH159+输入条件!$C$23*原始巡检表!AD159+输入条件!$C$24*原始巡检表!AG159+输入条件!$C$25)/100*输入条件!$E$9*3.517*(1-2%*输入条件!$C$6)</f>
        <v>756.864804919431</v>
      </c>
      <c r="W159" s="61">
        <f>IF(原始巡检表!AP159=0,0,输入条件!$C$22*原始巡检表!AP159+输入条件!$C$23*原始巡检表!AL159+输入条件!$C$24*原始巡检表!AO159+输入条件!$C$25)/100*输入条件!$E$9*3.517*(1-2%*输入条件!$C$6)</f>
        <v>842.810772692269</v>
      </c>
      <c r="X159" s="61">
        <f>IF(原始巡检表!AX159=0,0,输入条件!$C$22*原始巡检表!AX159+输入条件!$C$23*原始巡检表!AT159+输入条件!$C$24*原始巡检表!AW159+输入条件!$C$25)/100*输入条件!$E$9*3.517*(1-2%*输入条件!$C$6)</f>
        <v>812.262761744613</v>
      </c>
      <c r="Y159" s="64">
        <f>IF(V159=0,0,EXP(更换设备!$C$17*('计算验证-时刻-改造后'!V159/(更换设备!$E$9*3.517)*100)+更换设备!$C$18*原始巡检表!AD159+更换设备!$C$19*原始巡检表!AG159+更换设备!$C$20))*更换设备!$D$9</f>
        <v>102.602028353503</v>
      </c>
      <c r="Z159" s="64">
        <f>IF(W159=0,0,EXP(更换设备!$C$17*('计算验证-时刻-改造后'!W159/(更换设备!$E$9*3.517)*100)+更换设备!$C$18*原始巡检表!AL159+更换设备!$C$19*原始巡检表!AO159+更换设备!$C$20))*更换设备!$D$9</f>
        <v>120.645974933918</v>
      </c>
      <c r="AA159" s="64">
        <f>IF(X159=0,0,EXP(更换设备!$C$17*('计算验证-时刻-改造后'!X159/(更换设备!$E$9*3.517)*100)+更换设备!$C$18*原始巡检表!AT159+更换设备!$C$19*原始巡检表!AW159+更换设备!$C$20))*更换设备!$D$9</f>
        <v>117.449711140456</v>
      </c>
      <c r="AB159" s="18">
        <f>IF(原始巡检表!AH159=0,0,输入条件!$D$11*(40/50)^3/0.765)</f>
        <v>36.8104575163399</v>
      </c>
      <c r="AC159" s="18">
        <f>IF(原始巡检表!AP159=0,0,输入条件!$D$11*(40/50)^3/0.765)</f>
        <v>36.8104575163399</v>
      </c>
      <c r="AD159" s="19">
        <f>IF(原始巡检表!AX159=0,0,输入条件!$D$11*(40/50)^3/0.765)</f>
        <v>36.8104575163399</v>
      </c>
      <c r="AE159" s="22">
        <f>IF(原始巡检表!AH159=0,0,输入条件!$D$13*(40/50)^3/0.765)</f>
        <v>50.1960784313726</v>
      </c>
      <c r="AF159" s="22">
        <f>IF(原始巡检表!AP159=0,0,输入条件!$D$13*(40/50)^3/0.765)</f>
        <v>50.1960784313726</v>
      </c>
      <c r="AG159" s="22">
        <f>IF(原始巡检表!AX159=0,0,输入条件!$D$13*(40/50)^3/0.765)</f>
        <v>50.1960784313726</v>
      </c>
      <c r="AH159" s="24">
        <f>IF(原始巡检表!AH159=0,0,输入条件!$D$15*(35/50)^3/0.9)</f>
        <v>8.38444444444444</v>
      </c>
      <c r="AI159" s="24">
        <f>IF(原始巡检表!AP159=0,0,输入条件!$D$15*(35/50)^3/0.9)</f>
        <v>8.38444444444444</v>
      </c>
      <c r="AJ159" s="24">
        <f>IF(原始巡检表!AX159=0,0,输入条件!$D$15*(35/50)^3/0.9)</f>
        <v>8.38444444444444</v>
      </c>
    </row>
    <row r="160" ht="17.25" spans="3:36">
      <c r="C160">
        <v>13</v>
      </c>
      <c r="D160" s="62">
        <f>IF(原始巡检表!I160=0,0,输入条件!$C$22*原始巡检表!I160+输入条件!$C$23*原始巡检表!E160+输入条件!$C$24*原始巡检表!H160+输入条件!$C$25)/100*输入条件!$E$9*3.517*(1-2%*输入条件!$C$6)</f>
        <v>756.864804919431</v>
      </c>
      <c r="E160" s="62">
        <f>IF(原始巡检表!Q160=0,0,输入条件!$C$22*原始巡检表!Q160+输入条件!$C$23*原始巡检表!M160+输入条件!$C$24*原始巡检表!P160+输入条件!$C$25)/100*输入条件!$E$9*3.517*(1-2%*输入条件!$C$6)</f>
        <v>842.810772692269</v>
      </c>
      <c r="F160" s="61">
        <f>IF(原始巡检表!Y160=0,0,输入条件!$C$22*原始巡检表!Y160+输入条件!$C$23*原始巡检表!U160+输入条件!$C$24*原始巡检表!X160+输入条件!$C$25)/100*输入条件!$E$9*3.517*(1-2%*输入条件!$C$6)</f>
        <v>812.262761744613</v>
      </c>
      <c r="G160" s="64">
        <f>IF(D160=0,0,EXP(更换设备!$C$17*('计算验证-时刻-改造后'!D160/(更换设备!$E$9*3.517)*100)+更换设备!$C$18*原始巡检表!E160+更换设备!$C$19*原始巡检表!H160+更换设备!$C$20))*更换设备!$D$9</f>
        <v>102.602028353503</v>
      </c>
      <c r="H160" s="64">
        <f>IF(E160=0,0,EXP(更换设备!$C$17*('计算验证-时刻-改造后'!E160/(更换设备!$E$9*3.517)*100)+更换设备!$C$18*原始巡检表!M160+更换设备!$C$19*原始巡检表!P160+更换设备!$C$20))*更换设备!$D$9</f>
        <v>120.645974933918</v>
      </c>
      <c r="I160" s="64">
        <f>IF(F160=0,0,EXP(更换设备!$C$17*('计算验证-时刻-改造后'!F160/(更换设备!$E$9*3.517)*100)+更换设备!$C$18*原始巡检表!U160+更换设备!$C$19*原始巡检表!X160+更换设备!$C$20))*更换设备!$D$9</f>
        <v>117.449711140456</v>
      </c>
      <c r="J160" s="18">
        <f>IF(原始巡检表!I160=0,0,输入条件!$D$11*(40/50)^3/0.765)</f>
        <v>36.8104575163399</v>
      </c>
      <c r="K160" s="18">
        <f>IF(原始巡检表!Q160=0,0,输入条件!$D$11*(40/50)^3/0.765)</f>
        <v>36.8104575163399</v>
      </c>
      <c r="L160" s="19">
        <f>IF(原始巡检表!Y160=0,0,输入条件!$D$11*(40/50)^3/0.765)</f>
        <v>36.8104575163399</v>
      </c>
      <c r="M160" s="22">
        <f>IF(原始巡检表!I160=0,0,输入条件!$D$13*(40/50)^3/0.765)</f>
        <v>50.1960784313726</v>
      </c>
      <c r="N160" s="22">
        <f>IF(原始巡检表!Q160=0,0,输入条件!$D$13*(40/50)^3/0.765)</f>
        <v>50.1960784313726</v>
      </c>
      <c r="O160" s="23">
        <f>IF(原始巡检表!Y160=0,0,输入条件!$D$13*(40/50)^3/0.765)</f>
        <v>50.1960784313726</v>
      </c>
      <c r="P160" s="24">
        <f>IF(原始巡检表!I160=0,0,输入条件!$D$15*(35/50)^3/0.9)</f>
        <v>8.38444444444444</v>
      </c>
      <c r="Q160" s="24">
        <f>IF(原始巡检表!Q160=0,0,输入条件!$D$15*(35/50)^3/0.9)</f>
        <v>8.38444444444444</v>
      </c>
      <c r="R160" s="24">
        <f>IF(原始巡检表!Y160=0,0,输入条件!$D$15*(35/50)^3/0.9)</f>
        <v>8.38444444444444</v>
      </c>
      <c r="U160">
        <v>13</v>
      </c>
      <c r="V160" s="61">
        <f>IF(原始巡检表!AH160=0,0,输入条件!$C$22*原始巡检表!AH160+输入条件!$C$23*原始巡检表!AD160+输入条件!$C$24*原始巡检表!AG160+输入条件!$C$25)/100*输入条件!$E$9*3.517*(1-2%*输入条件!$C$6)</f>
        <v>756.864804919431</v>
      </c>
      <c r="W160" s="61">
        <f>IF(原始巡检表!AP160=0,0,输入条件!$C$22*原始巡检表!AP160+输入条件!$C$23*原始巡检表!AL160+输入条件!$C$24*原始巡检表!AO160+输入条件!$C$25)/100*输入条件!$E$9*3.517*(1-2%*输入条件!$C$6)</f>
        <v>842.810772692269</v>
      </c>
      <c r="X160" s="61">
        <f>IF(原始巡检表!AX160=0,0,输入条件!$C$22*原始巡检表!AX160+输入条件!$C$23*原始巡检表!AT160+输入条件!$C$24*原始巡检表!AW160+输入条件!$C$25)/100*输入条件!$E$9*3.517*(1-2%*输入条件!$C$6)</f>
        <v>812.262761744613</v>
      </c>
      <c r="Y160" s="64">
        <f>IF(V160=0,0,EXP(更换设备!$C$17*('计算验证-时刻-改造后'!V160/(更换设备!$E$9*3.517)*100)+更换设备!$C$18*原始巡检表!AD160+更换设备!$C$19*原始巡检表!AG160+更换设备!$C$20))*更换设备!$D$9</f>
        <v>102.602028353503</v>
      </c>
      <c r="Z160" s="64">
        <f>IF(W160=0,0,EXP(更换设备!$C$17*('计算验证-时刻-改造后'!W160/(更换设备!$E$9*3.517)*100)+更换设备!$C$18*原始巡检表!AL160+更换设备!$C$19*原始巡检表!AO160+更换设备!$C$20))*更换设备!$D$9</f>
        <v>120.645974933918</v>
      </c>
      <c r="AA160" s="64">
        <f>IF(X160=0,0,EXP(更换设备!$C$17*('计算验证-时刻-改造后'!X160/(更换设备!$E$9*3.517)*100)+更换设备!$C$18*原始巡检表!AT160+更换设备!$C$19*原始巡检表!AW160+更换设备!$C$20))*更换设备!$D$9</f>
        <v>117.449711140456</v>
      </c>
      <c r="AB160" s="18">
        <f>IF(原始巡检表!AH160=0,0,输入条件!$D$11*(40/50)^3/0.765)</f>
        <v>36.8104575163399</v>
      </c>
      <c r="AC160" s="18">
        <f>IF(原始巡检表!AP160=0,0,输入条件!$D$11*(40/50)^3/0.765)</f>
        <v>36.8104575163399</v>
      </c>
      <c r="AD160" s="19">
        <f>IF(原始巡检表!AX160=0,0,输入条件!$D$11*(40/50)^3/0.765)</f>
        <v>36.8104575163399</v>
      </c>
      <c r="AE160" s="22">
        <f>IF(原始巡检表!AH160=0,0,输入条件!$D$13*(40/50)^3/0.765)</f>
        <v>50.1960784313726</v>
      </c>
      <c r="AF160" s="22">
        <f>IF(原始巡检表!AP160=0,0,输入条件!$D$13*(40/50)^3/0.765)</f>
        <v>50.1960784313726</v>
      </c>
      <c r="AG160" s="22">
        <f>IF(原始巡检表!AX160=0,0,输入条件!$D$13*(40/50)^3/0.765)</f>
        <v>50.1960784313726</v>
      </c>
      <c r="AH160" s="24">
        <f>IF(原始巡检表!AH160=0,0,输入条件!$D$15*(35/50)^3/0.9)</f>
        <v>8.38444444444444</v>
      </c>
      <c r="AI160" s="24">
        <f>IF(原始巡检表!AP160=0,0,输入条件!$D$15*(35/50)^3/0.9)</f>
        <v>8.38444444444444</v>
      </c>
      <c r="AJ160" s="24">
        <f>IF(原始巡检表!AX160=0,0,输入条件!$D$15*(35/50)^3/0.9)</f>
        <v>8.38444444444444</v>
      </c>
    </row>
    <row r="161" ht="17.25" spans="3:36">
      <c r="C161">
        <v>14</v>
      </c>
      <c r="D161" s="62">
        <f>IF(原始巡检表!I161=0,0,输入条件!$C$22*原始巡检表!I161+输入条件!$C$23*原始巡检表!E161+输入条件!$C$24*原始巡检表!H161+输入条件!$C$25)/100*输入条件!$E$9*3.517*(1-2%*输入条件!$C$6)</f>
        <v>756.864804919431</v>
      </c>
      <c r="E161" s="62">
        <f>IF(原始巡检表!Q161=0,0,输入条件!$C$22*原始巡检表!Q161+输入条件!$C$23*原始巡检表!M161+输入条件!$C$24*原始巡检表!P161+输入条件!$C$25)/100*输入条件!$E$9*3.517*(1-2%*输入条件!$C$6)</f>
        <v>842.810772692269</v>
      </c>
      <c r="F161" s="61">
        <f>IF(原始巡检表!Y161=0,0,输入条件!$C$22*原始巡检表!Y161+输入条件!$C$23*原始巡检表!U161+输入条件!$C$24*原始巡检表!X161+输入条件!$C$25)/100*输入条件!$E$9*3.517*(1-2%*输入条件!$C$6)</f>
        <v>812.262761744613</v>
      </c>
      <c r="G161" s="64">
        <f>IF(D161=0,0,EXP(更换设备!$C$17*('计算验证-时刻-改造后'!D161/(更换设备!$E$9*3.517)*100)+更换设备!$C$18*原始巡检表!E161+更换设备!$C$19*原始巡检表!H161+更换设备!$C$20))*更换设备!$D$9</f>
        <v>102.602028353503</v>
      </c>
      <c r="H161" s="64">
        <f>IF(E161=0,0,EXP(更换设备!$C$17*('计算验证-时刻-改造后'!E161/(更换设备!$E$9*3.517)*100)+更换设备!$C$18*原始巡检表!M161+更换设备!$C$19*原始巡检表!P161+更换设备!$C$20))*更换设备!$D$9</f>
        <v>120.645974933918</v>
      </c>
      <c r="I161" s="64">
        <f>IF(F161=0,0,EXP(更换设备!$C$17*('计算验证-时刻-改造后'!F161/(更换设备!$E$9*3.517)*100)+更换设备!$C$18*原始巡检表!U161+更换设备!$C$19*原始巡检表!X161+更换设备!$C$20))*更换设备!$D$9</f>
        <v>117.449711140456</v>
      </c>
      <c r="J161" s="18">
        <f>IF(原始巡检表!I161=0,0,输入条件!$D$11*(40/50)^3/0.765)</f>
        <v>36.8104575163399</v>
      </c>
      <c r="K161" s="18">
        <f>IF(原始巡检表!Q161=0,0,输入条件!$D$11*(40/50)^3/0.765)</f>
        <v>36.8104575163399</v>
      </c>
      <c r="L161" s="19">
        <f>IF(原始巡检表!Y161=0,0,输入条件!$D$11*(40/50)^3/0.765)</f>
        <v>36.8104575163399</v>
      </c>
      <c r="M161" s="22">
        <f>IF(原始巡检表!I161=0,0,输入条件!$D$13*(40/50)^3/0.765)</f>
        <v>50.1960784313726</v>
      </c>
      <c r="N161" s="22">
        <f>IF(原始巡检表!Q161=0,0,输入条件!$D$13*(40/50)^3/0.765)</f>
        <v>50.1960784313726</v>
      </c>
      <c r="O161" s="23">
        <f>IF(原始巡检表!Y161=0,0,输入条件!$D$13*(40/50)^3/0.765)</f>
        <v>50.1960784313726</v>
      </c>
      <c r="P161" s="24">
        <f>IF(原始巡检表!I161=0,0,输入条件!$D$15*(35/50)^3/0.9)</f>
        <v>8.38444444444444</v>
      </c>
      <c r="Q161" s="24">
        <f>IF(原始巡检表!Q161=0,0,输入条件!$D$15*(35/50)^3/0.9)</f>
        <v>8.38444444444444</v>
      </c>
      <c r="R161" s="24">
        <f>IF(原始巡检表!Y161=0,0,输入条件!$D$15*(35/50)^3/0.9)</f>
        <v>8.38444444444444</v>
      </c>
      <c r="U161">
        <v>14</v>
      </c>
      <c r="V161" s="61">
        <f>IF(原始巡检表!AH161=0,0,输入条件!$C$22*原始巡检表!AH161+输入条件!$C$23*原始巡检表!AD161+输入条件!$C$24*原始巡检表!AG161+输入条件!$C$25)/100*输入条件!$E$9*3.517*(1-2%*输入条件!$C$6)</f>
        <v>756.864804919431</v>
      </c>
      <c r="W161" s="61">
        <f>IF(原始巡检表!AP161=0,0,输入条件!$C$22*原始巡检表!AP161+输入条件!$C$23*原始巡检表!AL161+输入条件!$C$24*原始巡检表!AO161+输入条件!$C$25)/100*输入条件!$E$9*3.517*(1-2%*输入条件!$C$6)</f>
        <v>842.810772692269</v>
      </c>
      <c r="X161" s="61">
        <f>IF(原始巡检表!AX161=0,0,输入条件!$C$22*原始巡检表!AX161+输入条件!$C$23*原始巡检表!AT161+输入条件!$C$24*原始巡检表!AW161+输入条件!$C$25)/100*输入条件!$E$9*3.517*(1-2%*输入条件!$C$6)</f>
        <v>812.262761744613</v>
      </c>
      <c r="Y161" s="64">
        <f>IF(V161=0,0,EXP(更换设备!$C$17*('计算验证-时刻-改造后'!V161/(更换设备!$E$9*3.517)*100)+更换设备!$C$18*原始巡检表!AD161+更换设备!$C$19*原始巡检表!AG161+更换设备!$C$20))*更换设备!$D$9</f>
        <v>102.602028353503</v>
      </c>
      <c r="Z161" s="64">
        <f>IF(W161=0,0,EXP(更换设备!$C$17*('计算验证-时刻-改造后'!W161/(更换设备!$E$9*3.517)*100)+更换设备!$C$18*原始巡检表!AL161+更换设备!$C$19*原始巡检表!AO161+更换设备!$C$20))*更换设备!$D$9</f>
        <v>120.645974933918</v>
      </c>
      <c r="AA161" s="64">
        <f>IF(X161=0,0,EXP(更换设备!$C$17*('计算验证-时刻-改造后'!X161/(更换设备!$E$9*3.517)*100)+更换设备!$C$18*原始巡检表!AT161+更换设备!$C$19*原始巡检表!AW161+更换设备!$C$20))*更换设备!$D$9</f>
        <v>117.449711140456</v>
      </c>
      <c r="AB161" s="18">
        <f>IF(原始巡检表!AH161=0,0,输入条件!$D$11*(40/50)^3/0.765)</f>
        <v>36.8104575163399</v>
      </c>
      <c r="AC161" s="18">
        <f>IF(原始巡检表!AP161=0,0,输入条件!$D$11*(40/50)^3/0.765)</f>
        <v>36.8104575163399</v>
      </c>
      <c r="AD161" s="19">
        <f>IF(原始巡检表!AX161=0,0,输入条件!$D$11*(40/50)^3/0.765)</f>
        <v>36.8104575163399</v>
      </c>
      <c r="AE161" s="22">
        <f>IF(原始巡检表!AH161=0,0,输入条件!$D$13*(40/50)^3/0.765)</f>
        <v>50.1960784313726</v>
      </c>
      <c r="AF161" s="22">
        <f>IF(原始巡检表!AP161=0,0,输入条件!$D$13*(40/50)^3/0.765)</f>
        <v>50.1960784313726</v>
      </c>
      <c r="AG161" s="22">
        <f>IF(原始巡检表!AX161=0,0,输入条件!$D$13*(40/50)^3/0.765)</f>
        <v>50.1960784313726</v>
      </c>
      <c r="AH161" s="24">
        <f>IF(原始巡检表!AH161=0,0,输入条件!$D$15*(35/50)^3/0.9)</f>
        <v>8.38444444444444</v>
      </c>
      <c r="AI161" s="24">
        <f>IF(原始巡检表!AP161=0,0,输入条件!$D$15*(35/50)^3/0.9)</f>
        <v>8.38444444444444</v>
      </c>
      <c r="AJ161" s="24">
        <f>IF(原始巡检表!AX161=0,0,输入条件!$D$15*(35/50)^3/0.9)</f>
        <v>8.38444444444444</v>
      </c>
    </row>
    <row r="162" ht="17.25" spans="3:36">
      <c r="C162">
        <v>15</v>
      </c>
      <c r="D162" s="62">
        <f>IF(原始巡检表!I162=0,0,输入条件!$C$22*原始巡检表!I162+输入条件!$C$23*原始巡检表!E162+输入条件!$C$24*原始巡检表!H162+输入条件!$C$25)/100*输入条件!$E$9*3.517*(1-2%*输入条件!$C$6)</f>
        <v>756.864804919431</v>
      </c>
      <c r="E162" s="62">
        <f>IF(原始巡检表!Q162=0,0,输入条件!$C$22*原始巡检表!Q162+输入条件!$C$23*原始巡检表!M162+输入条件!$C$24*原始巡检表!P162+输入条件!$C$25)/100*输入条件!$E$9*3.517*(1-2%*输入条件!$C$6)</f>
        <v>842.810772692269</v>
      </c>
      <c r="F162" s="61">
        <f>IF(原始巡检表!Y162=0,0,输入条件!$C$22*原始巡检表!Y162+输入条件!$C$23*原始巡检表!U162+输入条件!$C$24*原始巡检表!X162+输入条件!$C$25)/100*输入条件!$E$9*3.517*(1-2%*输入条件!$C$6)</f>
        <v>812.262761744613</v>
      </c>
      <c r="G162" s="64">
        <f>IF(D162=0,0,EXP(更换设备!$C$17*('计算验证-时刻-改造后'!D162/(更换设备!$E$9*3.517)*100)+更换设备!$C$18*原始巡检表!E162+更换设备!$C$19*原始巡检表!H162+更换设备!$C$20))*更换设备!$D$9</f>
        <v>102.602028353503</v>
      </c>
      <c r="H162" s="64">
        <f>IF(E162=0,0,EXP(更换设备!$C$17*('计算验证-时刻-改造后'!E162/(更换设备!$E$9*3.517)*100)+更换设备!$C$18*原始巡检表!M162+更换设备!$C$19*原始巡检表!P162+更换设备!$C$20))*更换设备!$D$9</f>
        <v>120.645974933918</v>
      </c>
      <c r="I162" s="64">
        <f>IF(F162=0,0,EXP(更换设备!$C$17*('计算验证-时刻-改造后'!F162/(更换设备!$E$9*3.517)*100)+更换设备!$C$18*原始巡检表!U162+更换设备!$C$19*原始巡检表!X162+更换设备!$C$20))*更换设备!$D$9</f>
        <v>117.449711140456</v>
      </c>
      <c r="J162" s="18">
        <f>IF(原始巡检表!I162=0,0,输入条件!$D$11*(40/50)^3/0.765)</f>
        <v>36.8104575163399</v>
      </c>
      <c r="K162" s="18">
        <f>IF(原始巡检表!Q162=0,0,输入条件!$D$11*(40/50)^3/0.765)</f>
        <v>36.8104575163399</v>
      </c>
      <c r="L162" s="19">
        <f>IF(原始巡检表!Y162=0,0,输入条件!$D$11*(40/50)^3/0.765)</f>
        <v>36.8104575163399</v>
      </c>
      <c r="M162" s="22">
        <f>IF(原始巡检表!I162=0,0,输入条件!$D$13*(40/50)^3/0.765)</f>
        <v>50.1960784313726</v>
      </c>
      <c r="N162" s="22">
        <f>IF(原始巡检表!Q162=0,0,输入条件!$D$13*(40/50)^3/0.765)</f>
        <v>50.1960784313726</v>
      </c>
      <c r="O162" s="23">
        <f>IF(原始巡检表!Y162=0,0,输入条件!$D$13*(40/50)^3/0.765)</f>
        <v>50.1960784313726</v>
      </c>
      <c r="P162" s="24">
        <f>IF(原始巡检表!I162=0,0,输入条件!$D$15*(35/50)^3/0.9)</f>
        <v>8.38444444444444</v>
      </c>
      <c r="Q162" s="24">
        <f>IF(原始巡检表!Q162=0,0,输入条件!$D$15*(35/50)^3/0.9)</f>
        <v>8.38444444444444</v>
      </c>
      <c r="R162" s="24">
        <f>IF(原始巡检表!Y162=0,0,输入条件!$D$15*(35/50)^3/0.9)</f>
        <v>8.38444444444444</v>
      </c>
      <c r="U162">
        <v>15</v>
      </c>
      <c r="V162" s="61">
        <f>IF(原始巡检表!AH162=0,0,输入条件!$C$22*原始巡检表!AH162+输入条件!$C$23*原始巡检表!AD162+输入条件!$C$24*原始巡检表!AG162+输入条件!$C$25)/100*输入条件!$E$9*3.517*(1-2%*输入条件!$C$6)</f>
        <v>756.864804919431</v>
      </c>
      <c r="W162" s="61">
        <f>IF(原始巡检表!AP162=0,0,输入条件!$C$22*原始巡检表!AP162+输入条件!$C$23*原始巡检表!AL162+输入条件!$C$24*原始巡检表!AO162+输入条件!$C$25)/100*输入条件!$E$9*3.517*(1-2%*输入条件!$C$6)</f>
        <v>842.810772692269</v>
      </c>
      <c r="X162" s="61">
        <f>IF(原始巡检表!AX162=0,0,输入条件!$C$22*原始巡检表!AX162+输入条件!$C$23*原始巡检表!AT162+输入条件!$C$24*原始巡检表!AW162+输入条件!$C$25)/100*输入条件!$E$9*3.517*(1-2%*输入条件!$C$6)</f>
        <v>812.262761744613</v>
      </c>
      <c r="Y162" s="64">
        <f>IF(V162=0,0,EXP(更换设备!$C$17*('计算验证-时刻-改造后'!V162/(更换设备!$E$9*3.517)*100)+更换设备!$C$18*原始巡检表!AD162+更换设备!$C$19*原始巡检表!AG162+更换设备!$C$20))*更换设备!$D$9</f>
        <v>102.602028353503</v>
      </c>
      <c r="Z162" s="64">
        <f>IF(W162=0,0,EXP(更换设备!$C$17*('计算验证-时刻-改造后'!W162/(更换设备!$E$9*3.517)*100)+更换设备!$C$18*原始巡检表!AL162+更换设备!$C$19*原始巡检表!AO162+更换设备!$C$20))*更换设备!$D$9</f>
        <v>120.645974933918</v>
      </c>
      <c r="AA162" s="64">
        <f>IF(X162=0,0,EXP(更换设备!$C$17*('计算验证-时刻-改造后'!X162/(更换设备!$E$9*3.517)*100)+更换设备!$C$18*原始巡检表!AT162+更换设备!$C$19*原始巡检表!AW162+更换设备!$C$20))*更换设备!$D$9</f>
        <v>117.449711140456</v>
      </c>
      <c r="AB162" s="18">
        <f>IF(原始巡检表!AH162=0,0,输入条件!$D$11*(40/50)^3/0.765)</f>
        <v>36.8104575163399</v>
      </c>
      <c r="AC162" s="18">
        <f>IF(原始巡检表!AP162=0,0,输入条件!$D$11*(40/50)^3/0.765)</f>
        <v>36.8104575163399</v>
      </c>
      <c r="AD162" s="19">
        <f>IF(原始巡检表!AX162=0,0,输入条件!$D$11*(40/50)^3/0.765)</f>
        <v>36.8104575163399</v>
      </c>
      <c r="AE162" s="22">
        <f>IF(原始巡检表!AH162=0,0,输入条件!$D$13*(40/50)^3/0.765)</f>
        <v>50.1960784313726</v>
      </c>
      <c r="AF162" s="22">
        <f>IF(原始巡检表!AP162=0,0,输入条件!$D$13*(40/50)^3/0.765)</f>
        <v>50.1960784313726</v>
      </c>
      <c r="AG162" s="22">
        <f>IF(原始巡检表!AX162=0,0,输入条件!$D$13*(40/50)^3/0.765)</f>
        <v>50.1960784313726</v>
      </c>
      <c r="AH162" s="24">
        <f>IF(原始巡检表!AH162=0,0,输入条件!$D$15*(35/50)^3/0.9)</f>
        <v>8.38444444444444</v>
      </c>
      <c r="AI162" s="24">
        <f>IF(原始巡检表!AP162=0,0,输入条件!$D$15*(35/50)^3/0.9)</f>
        <v>8.38444444444444</v>
      </c>
      <c r="AJ162" s="24">
        <f>IF(原始巡检表!AX162=0,0,输入条件!$D$15*(35/50)^3/0.9)</f>
        <v>8.38444444444444</v>
      </c>
    </row>
    <row r="163" ht="17.25" spans="3:36">
      <c r="C163">
        <v>16</v>
      </c>
      <c r="D163" s="62">
        <f>IF(原始巡检表!I163=0,0,输入条件!$C$22*原始巡检表!I163+输入条件!$C$23*原始巡检表!E163+输入条件!$C$24*原始巡检表!H163+输入条件!$C$25)/100*输入条件!$E$9*3.517*(1-2%*输入条件!$C$6)</f>
        <v>756.864804919431</v>
      </c>
      <c r="E163" s="62">
        <f>IF(原始巡检表!Q163=0,0,输入条件!$C$22*原始巡检表!Q163+输入条件!$C$23*原始巡检表!M163+输入条件!$C$24*原始巡检表!P163+输入条件!$C$25)/100*输入条件!$E$9*3.517*(1-2%*输入条件!$C$6)</f>
        <v>842.810772692269</v>
      </c>
      <c r="F163" s="61">
        <f>IF(原始巡检表!Y163=0,0,输入条件!$C$22*原始巡检表!Y163+输入条件!$C$23*原始巡检表!U163+输入条件!$C$24*原始巡检表!X163+输入条件!$C$25)/100*输入条件!$E$9*3.517*(1-2%*输入条件!$C$6)</f>
        <v>812.262761744613</v>
      </c>
      <c r="G163" s="64">
        <f>IF(D163=0,0,EXP(更换设备!$C$17*('计算验证-时刻-改造后'!D163/(更换设备!$E$9*3.517)*100)+更换设备!$C$18*原始巡检表!E163+更换设备!$C$19*原始巡检表!H163+更换设备!$C$20))*更换设备!$D$9</f>
        <v>102.602028353503</v>
      </c>
      <c r="H163" s="64">
        <f>IF(E163=0,0,EXP(更换设备!$C$17*('计算验证-时刻-改造后'!E163/(更换设备!$E$9*3.517)*100)+更换设备!$C$18*原始巡检表!M163+更换设备!$C$19*原始巡检表!P163+更换设备!$C$20))*更换设备!$D$9</f>
        <v>120.645974933918</v>
      </c>
      <c r="I163" s="64">
        <f>IF(F163=0,0,EXP(更换设备!$C$17*('计算验证-时刻-改造后'!F163/(更换设备!$E$9*3.517)*100)+更换设备!$C$18*原始巡检表!U163+更换设备!$C$19*原始巡检表!X163+更换设备!$C$20))*更换设备!$D$9</f>
        <v>117.449711140456</v>
      </c>
      <c r="J163" s="18">
        <f>IF(原始巡检表!I163=0,0,输入条件!$D$11*(40/50)^3/0.765)</f>
        <v>36.8104575163399</v>
      </c>
      <c r="K163" s="18">
        <f>IF(原始巡检表!Q163=0,0,输入条件!$D$11*(40/50)^3/0.765)</f>
        <v>36.8104575163399</v>
      </c>
      <c r="L163" s="19">
        <f>IF(原始巡检表!Y163=0,0,输入条件!$D$11*(40/50)^3/0.765)</f>
        <v>36.8104575163399</v>
      </c>
      <c r="M163" s="22">
        <f>IF(原始巡检表!I163=0,0,输入条件!$D$13*(40/50)^3/0.765)</f>
        <v>50.1960784313726</v>
      </c>
      <c r="N163" s="22">
        <f>IF(原始巡检表!Q163=0,0,输入条件!$D$13*(40/50)^3/0.765)</f>
        <v>50.1960784313726</v>
      </c>
      <c r="O163" s="23">
        <f>IF(原始巡检表!Y163=0,0,输入条件!$D$13*(40/50)^3/0.765)</f>
        <v>50.1960784313726</v>
      </c>
      <c r="P163" s="24">
        <f>IF(原始巡检表!I163=0,0,输入条件!$D$15*(35/50)^3/0.9)</f>
        <v>8.38444444444444</v>
      </c>
      <c r="Q163" s="24">
        <f>IF(原始巡检表!Q163=0,0,输入条件!$D$15*(35/50)^3/0.9)</f>
        <v>8.38444444444444</v>
      </c>
      <c r="R163" s="24">
        <f>IF(原始巡检表!Y163=0,0,输入条件!$D$15*(35/50)^3/0.9)</f>
        <v>8.38444444444444</v>
      </c>
      <c r="U163">
        <v>16</v>
      </c>
      <c r="V163" s="61">
        <f>IF(原始巡检表!AH163=0,0,输入条件!$C$22*原始巡检表!AH163+输入条件!$C$23*原始巡检表!AD163+输入条件!$C$24*原始巡检表!AG163+输入条件!$C$25)/100*输入条件!$E$9*3.517*(1-2%*输入条件!$C$6)</f>
        <v>756.864804919431</v>
      </c>
      <c r="W163" s="61">
        <f>IF(原始巡检表!AP163=0,0,输入条件!$C$22*原始巡检表!AP163+输入条件!$C$23*原始巡检表!AL163+输入条件!$C$24*原始巡检表!AO163+输入条件!$C$25)/100*输入条件!$E$9*3.517*(1-2%*输入条件!$C$6)</f>
        <v>842.810772692269</v>
      </c>
      <c r="X163" s="61">
        <f>IF(原始巡检表!AX163=0,0,输入条件!$C$22*原始巡检表!AX163+输入条件!$C$23*原始巡检表!AT163+输入条件!$C$24*原始巡检表!AW163+输入条件!$C$25)/100*输入条件!$E$9*3.517*(1-2%*输入条件!$C$6)</f>
        <v>812.262761744613</v>
      </c>
      <c r="Y163" s="64">
        <f>IF(V163=0,0,EXP(更换设备!$C$17*('计算验证-时刻-改造后'!V163/(更换设备!$E$9*3.517)*100)+更换设备!$C$18*原始巡检表!AD163+更换设备!$C$19*原始巡检表!AG163+更换设备!$C$20))*更换设备!$D$9</f>
        <v>102.602028353503</v>
      </c>
      <c r="Z163" s="64">
        <f>IF(W163=0,0,EXP(更换设备!$C$17*('计算验证-时刻-改造后'!W163/(更换设备!$E$9*3.517)*100)+更换设备!$C$18*原始巡检表!AL163+更换设备!$C$19*原始巡检表!AO163+更换设备!$C$20))*更换设备!$D$9</f>
        <v>120.645974933918</v>
      </c>
      <c r="AA163" s="64">
        <f>IF(X163=0,0,EXP(更换设备!$C$17*('计算验证-时刻-改造后'!X163/(更换设备!$E$9*3.517)*100)+更换设备!$C$18*原始巡检表!AT163+更换设备!$C$19*原始巡检表!AW163+更换设备!$C$20))*更换设备!$D$9</f>
        <v>117.449711140456</v>
      </c>
      <c r="AB163" s="18">
        <f>IF(原始巡检表!AH163=0,0,输入条件!$D$11*(40/50)^3/0.765)</f>
        <v>36.8104575163399</v>
      </c>
      <c r="AC163" s="18">
        <f>IF(原始巡检表!AP163=0,0,输入条件!$D$11*(40/50)^3/0.765)</f>
        <v>36.8104575163399</v>
      </c>
      <c r="AD163" s="19">
        <f>IF(原始巡检表!AX163=0,0,输入条件!$D$11*(40/50)^3/0.765)</f>
        <v>36.8104575163399</v>
      </c>
      <c r="AE163" s="22">
        <f>IF(原始巡检表!AH163=0,0,输入条件!$D$13*(40/50)^3/0.765)</f>
        <v>50.1960784313726</v>
      </c>
      <c r="AF163" s="22">
        <f>IF(原始巡检表!AP163=0,0,输入条件!$D$13*(40/50)^3/0.765)</f>
        <v>50.1960784313726</v>
      </c>
      <c r="AG163" s="22">
        <f>IF(原始巡检表!AX163=0,0,输入条件!$D$13*(40/50)^3/0.765)</f>
        <v>50.1960784313726</v>
      </c>
      <c r="AH163" s="24">
        <f>IF(原始巡检表!AH163=0,0,输入条件!$D$15*(35/50)^3/0.9)</f>
        <v>8.38444444444444</v>
      </c>
      <c r="AI163" s="24">
        <f>IF(原始巡检表!AP163=0,0,输入条件!$D$15*(35/50)^3/0.9)</f>
        <v>8.38444444444444</v>
      </c>
      <c r="AJ163" s="24">
        <f>IF(原始巡检表!AX163=0,0,输入条件!$D$15*(35/50)^3/0.9)</f>
        <v>8.38444444444444</v>
      </c>
    </row>
    <row r="164" ht="17.25" spans="3:36">
      <c r="C164">
        <v>17</v>
      </c>
      <c r="D164" s="62">
        <f>IF(原始巡检表!I164=0,0,输入条件!$C$22*原始巡检表!I164+输入条件!$C$23*原始巡检表!E164+输入条件!$C$24*原始巡检表!H164+输入条件!$C$25)/100*输入条件!$E$9*3.517*(1-2%*输入条件!$C$6)</f>
        <v>690.108962164309</v>
      </c>
      <c r="E164" s="62">
        <f>IF(原始巡检表!Q164=0,0,输入条件!$C$22*原始巡检表!Q164+输入条件!$C$23*原始巡检表!M164+输入条件!$C$24*原始巡检表!P164+输入条件!$C$25)/100*输入条件!$E$9*3.517*(1-2%*输入条件!$C$6)</f>
        <v>842.810772692269</v>
      </c>
      <c r="F164" s="61">
        <f>IF(原始巡检表!Y164=0,0,输入条件!$C$22*原始巡检表!Y164+输入条件!$C$23*原始巡检表!U164+输入条件!$C$24*原始巡检表!X164+输入条件!$C$25)/100*输入条件!$E$9*3.517*(1-2%*输入条件!$C$6)</f>
        <v>922.344689587351</v>
      </c>
      <c r="G164" s="64">
        <f>IF(D164=0,0,EXP(更换设备!$C$17*('计算验证-时刻-改造后'!D164/(更换设备!$E$9*3.517)*100)+更换设备!$C$18*原始巡检表!E164+更换设备!$C$19*原始巡检表!H164+更换设备!$C$20))*更换设备!$D$9</f>
        <v>93.1275793185793</v>
      </c>
      <c r="H164" s="64">
        <f>IF(E164=0,0,EXP(更换设备!$C$17*('计算验证-时刻-改造后'!E164/(更换设备!$E$9*3.517)*100)+更换设备!$C$18*原始巡检表!M164+更换设备!$C$19*原始巡检表!P164+更换设备!$C$20))*更换设备!$D$9</f>
        <v>120.645974933918</v>
      </c>
      <c r="I164" s="64">
        <f>IF(F164=0,0,EXP(更换设备!$C$17*('计算验证-时刻-改造后'!F164/(更换设备!$E$9*3.517)*100)+更换设备!$C$18*原始巡检表!U164+更换设备!$C$19*原始巡检表!X164+更换设备!$C$20))*更换设备!$D$9</f>
        <v>135.191932233871</v>
      </c>
      <c r="J164" s="18">
        <f>IF(原始巡检表!I164=0,0,输入条件!$D$11*(40/50)^3/0.765)</f>
        <v>36.8104575163399</v>
      </c>
      <c r="K164" s="18">
        <f>IF(原始巡检表!Q164=0,0,输入条件!$D$11*(40/50)^3/0.765)</f>
        <v>36.8104575163399</v>
      </c>
      <c r="L164" s="19">
        <f>IF(原始巡检表!Y164=0,0,输入条件!$D$11*(40/50)^3/0.765)</f>
        <v>36.8104575163399</v>
      </c>
      <c r="M164" s="22">
        <f>IF(原始巡检表!I164=0,0,输入条件!$D$13*(40/50)^3/0.765)</f>
        <v>50.1960784313726</v>
      </c>
      <c r="N164" s="22">
        <f>IF(原始巡检表!Q164=0,0,输入条件!$D$13*(40/50)^3/0.765)</f>
        <v>50.1960784313726</v>
      </c>
      <c r="O164" s="23">
        <f>IF(原始巡检表!Y164=0,0,输入条件!$D$13*(40/50)^3/0.765)</f>
        <v>50.1960784313726</v>
      </c>
      <c r="P164" s="24">
        <f>IF(原始巡检表!I164=0,0,输入条件!$D$15*(35/50)^3/0.9)</f>
        <v>8.38444444444444</v>
      </c>
      <c r="Q164" s="24">
        <f>IF(原始巡检表!Q164=0,0,输入条件!$D$15*(35/50)^3/0.9)</f>
        <v>8.38444444444444</v>
      </c>
      <c r="R164" s="24">
        <f>IF(原始巡检表!Y164=0,0,输入条件!$D$15*(35/50)^3/0.9)</f>
        <v>8.38444444444444</v>
      </c>
      <c r="U164">
        <v>17</v>
      </c>
      <c r="V164" s="61">
        <f>IF(原始巡检表!AH164=0,0,输入条件!$C$22*原始巡检表!AH164+输入条件!$C$23*原始巡检表!AD164+输入条件!$C$24*原始巡检表!AG164+输入条件!$C$25)/100*输入条件!$E$9*3.517*(1-2%*输入条件!$C$6)</f>
        <v>690.108962164309</v>
      </c>
      <c r="W164" s="61">
        <f>IF(原始巡检表!AP164=0,0,输入条件!$C$22*原始巡检表!AP164+输入条件!$C$23*原始巡检表!AL164+输入条件!$C$24*原始巡检表!AO164+输入条件!$C$25)/100*输入条件!$E$9*3.517*(1-2%*输入条件!$C$6)</f>
        <v>842.810772692269</v>
      </c>
      <c r="X164" s="61">
        <f>IF(原始巡检表!AX164=0,0,输入条件!$C$22*原始巡检表!AX164+输入条件!$C$23*原始巡检表!AT164+输入条件!$C$24*原始巡检表!AW164+输入条件!$C$25)/100*输入条件!$E$9*3.517*(1-2%*输入条件!$C$6)</f>
        <v>922.344689587351</v>
      </c>
      <c r="Y164" s="64">
        <f>IF(V164=0,0,EXP(更换设备!$C$17*('计算验证-时刻-改造后'!V164/(更换设备!$E$9*3.517)*100)+更换设备!$C$18*原始巡检表!AD164+更换设备!$C$19*原始巡检表!AG164+更换设备!$C$20))*更换设备!$D$9</f>
        <v>93.1275793185793</v>
      </c>
      <c r="Z164" s="64">
        <f>IF(W164=0,0,EXP(更换设备!$C$17*('计算验证-时刻-改造后'!W164/(更换设备!$E$9*3.517)*100)+更换设备!$C$18*原始巡检表!AL164+更换设备!$C$19*原始巡检表!AO164+更换设备!$C$20))*更换设备!$D$9</f>
        <v>120.645974933918</v>
      </c>
      <c r="AA164" s="64">
        <f>IF(X164=0,0,EXP(更换设备!$C$17*('计算验证-时刻-改造后'!X164/(更换设备!$E$9*3.517)*100)+更换设备!$C$18*原始巡检表!AT164+更换设备!$C$19*原始巡检表!AW164+更换设备!$C$20))*更换设备!$D$9</f>
        <v>135.191932233871</v>
      </c>
      <c r="AB164" s="18">
        <f>IF(原始巡检表!AH164=0,0,输入条件!$D$11*(40/50)^3/0.765)</f>
        <v>36.8104575163399</v>
      </c>
      <c r="AC164" s="18">
        <f>IF(原始巡检表!AP164=0,0,输入条件!$D$11*(40/50)^3/0.765)</f>
        <v>36.8104575163399</v>
      </c>
      <c r="AD164" s="19">
        <f>IF(原始巡检表!AX164=0,0,输入条件!$D$11*(40/50)^3/0.765)</f>
        <v>36.8104575163399</v>
      </c>
      <c r="AE164" s="22">
        <f>IF(原始巡检表!AH164=0,0,输入条件!$D$13*(40/50)^3/0.765)</f>
        <v>50.1960784313726</v>
      </c>
      <c r="AF164" s="22">
        <f>IF(原始巡检表!AP164=0,0,输入条件!$D$13*(40/50)^3/0.765)</f>
        <v>50.1960784313726</v>
      </c>
      <c r="AG164" s="22">
        <f>IF(原始巡检表!AX164=0,0,输入条件!$D$13*(40/50)^3/0.765)</f>
        <v>50.1960784313726</v>
      </c>
      <c r="AH164" s="24">
        <f>IF(原始巡检表!AH164=0,0,输入条件!$D$15*(35/50)^3/0.9)</f>
        <v>8.38444444444444</v>
      </c>
      <c r="AI164" s="24">
        <f>IF(原始巡检表!AP164=0,0,输入条件!$D$15*(35/50)^3/0.9)</f>
        <v>8.38444444444444</v>
      </c>
      <c r="AJ164" s="24">
        <f>IF(原始巡检表!AX164=0,0,输入条件!$D$15*(35/50)^3/0.9)</f>
        <v>8.38444444444444</v>
      </c>
    </row>
    <row r="165" ht="17.25" spans="3:36">
      <c r="C165">
        <v>18</v>
      </c>
      <c r="D165" s="62">
        <f>IF(原始巡检表!I165=0,0,输入条件!$C$22*原始巡检表!I165+输入条件!$C$23*原始巡检表!E165+输入条件!$C$24*原始巡检表!H165+输入条件!$C$25)/100*输入条件!$E$9*3.517*(1-2%*输入条件!$C$6)</f>
        <v>690.108962164309</v>
      </c>
      <c r="E165" s="62">
        <f>IF(原始巡检表!Q165=0,0,输入条件!$C$22*原始巡检表!Q165+输入条件!$C$23*原始巡检表!M165+输入条件!$C$24*原始巡检表!P165+输入条件!$C$25)/100*输入条件!$E$9*3.517*(1-2%*输入条件!$C$6)</f>
        <v>842.810772692269</v>
      </c>
      <c r="F165" s="61">
        <f>IF(原始巡检表!Y165=0,0,输入条件!$C$22*原始巡检表!Y165+输入条件!$C$23*原始巡检表!U165+输入条件!$C$24*原始巡检表!X165+输入条件!$C$25)/100*输入条件!$E$9*3.517*(1-2%*输入条件!$C$6)</f>
        <v>922.344689587351</v>
      </c>
      <c r="G165" s="64">
        <f>IF(D165=0,0,EXP(更换设备!$C$17*('计算验证-时刻-改造后'!D165/(更换设备!$E$9*3.517)*100)+更换设备!$C$18*原始巡检表!E165+更换设备!$C$19*原始巡检表!H165+更换设备!$C$20))*更换设备!$D$9</f>
        <v>93.1275793185793</v>
      </c>
      <c r="H165" s="64">
        <f>IF(E165=0,0,EXP(更换设备!$C$17*('计算验证-时刻-改造后'!E165/(更换设备!$E$9*3.517)*100)+更换设备!$C$18*原始巡检表!M165+更换设备!$C$19*原始巡检表!P165+更换设备!$C$20))*更换设备!$D$9</f>
        <v>120.645974933918</v>
      </c>
      <c r="I165" s="64">
        <f>IF(F165=0,0,EXP(更换设备!$C$17*('计算验证-时刻-改造后'!F165/(更换设备!$E$9*3.517)*100)+更换设备!$C$18*原始巡检表!U165+更换设备!$C$19*原始巡检表!X165+更换设备!$C$20))*更换设备!$D$9</f>
        <v>135.191932233871</v>
      </c>
      <c r="J165" s="18">
        <f>IF(原始巡检表!I165=0,0,输入条件!$D$11*(40/50)^3/0.765)</f>
        <v>36.8104575163399</v>
      </c>
      <c r="K165" s="18">
        <f>IF(原始巡检表!Q165=0,0,输入条件!$D$11*(40/50)^3/0.765)</f>
        <v>36.8104575163399</v>
      </c>
      <c r="L165" s="19">
        <f>IF(原始巡检表!Y165=0,0,输入条件!$D$11*(40/50)^3/0.765)</f>
        <v>36.8104575163399</v>
      </c>
      <c r="M165" s="22">
        <f>IF(原始巡检表!I165=0,0,输入条件!$D$13*(40/50)^3/0.765)</f>
        <v>50.1960784313726</v>
      </c>
      <c r="N165" s="22">
        <f>IF(原始巡检表!Q165=0,0,输入条件!$D$13*(40/50)^3/0.765)</f>
        <v>50.1960784313726</v>
      </c>
      <c r="O165" s="23">
        <f>IF(原始巡检表!Y165=0,0,输入条件!$D$13*(40/50)^3/0.765)</f>
        <v>50.1960784313726</v>
      </c>
      <c r="P165" s="24">
        <f>IF(原始巡检表!I165=0,0,输入条件!$D$15*(35/50)^3/0.9)</f>
        <v>8.38444444444444</v>
      </c>
      <c r="Q165" s="24">
        <f>IF(原始巡检表!Q165=0,0,输入条件!$D$15*(35/50)^3/0.9)</f>
        <v>8.38444444444444</v>
      </c>
      <c r="R165" s="24">
        <f>IF(原始巡检表!Y165=0,0,输入条件!$D$15*(35/50)^3/0.9)</f>
        <v>8.38444444444444</v>
      </c>
      <c r="U165">
        <v>18</v>
      </c>
      <c r="V165" s="61">
        <f>IF(原始巡检表!AH165=0,0,输入条件!$C$22*原始巡检表!AH165+输入条件!$C$23*原始巡检表!AD165+输入条件!$C$24*原始巡检表!AG165+输入条件!$C$25)/100*输入条件!$E$9*3.517*(1-2%*输入条件!$C$6)</f>
        <v>690.108962164309</v>
      </c>
      <c r="W165" s="61">
        <f>IF(原始巡检表!AP165=0,0,输入条件!$C$22*原始巡检表!AP165+输入条件!$C$23*原始巡检表!AL165+输入条件!$C$24*原始巡检表!AO165+输入条件!$C$25)/100*输入条件!$E$9*3.517*(1-2%*输入条件!$C$6)</f>
        <v>842.810772692269</v>
      </c>
      <c r="X165" s="61">
        <f>IF(原始巡检表!AX165=0,0,输入条件!$C$22*原始巡检表!AX165+输入条件!$C$23*原始巡检表!AT165+输入条件!$C$24*原始巡检表!AW165+输入条件!$C$25)/100*输入条件!$E$9*3.517*(1-2%*输入条件!$C$6)</f>
        <v>922.344689587351</v>
      </c>
      <c r="Y165" s="64">
        <f>IF(V165=0,0,EXP(更换设备!$C$17*('计算验证-时刻-改造后'!V165/(更换设备!$E$9*3.517)*100)+更换设备!$C$18*原始巡检表!AD165+更换设备!$C$19*原始巡检表!AG165+更换设备!$C$20))*更换设备!$D$9</f>
        <v>93.1275793185793</v>
      </c>
      <c r="Z165" s="64">
        <f>IF(W165=0,0,EXP(更换设备!$C$17*('计算验证-时刻-改造后'!W165/(更换设备!$E$9*3.517)*100)+更换设备!$C$18*原始巡检表!AL165+更换设备!$C$19*原始巡检表!AO165+更换设备!$C$20))*更换设备!$D$9</f>
        <v>120.645974933918</v>
      </c>
      <c r="AA165" s="64">
        <f>IF(X165=0,0,EXP(更换设备!$C$17*('计算验证-时刻-改造后'!X165/(更换设备!$E$9*3.517)*100)+更换设备!$C$18*原始巡检表!AT165+更换设备!$C$19*原始巡检表!AW165+更换设备!$C$20))*更换设备!$D$9</f>
        <v>135.191932233871</v>
      </c>
      <c r="AB165" s="18">
        <f>IF(原始巡检表!AH165=0,0,输入条件!$D$11*(40/50)^3/0.765)</f>
        <v>36.8104575163399</v>
      </c>
      <c r="AC165" s="18">
        <f>IF(原始巡检表!AP165=0,0,输入条件!$D$11*(40/50)^3/0.765)</f>
        <v>36.8104575163399</v>
      </c>
      <c r="AD165" s="19">
        <f>IF(原始巡检表!AX165=0,0,输入条件!$D$11*(40/50)^3/0.765)</f>
        <v>36.8104575163399</v>
      </c>
      <c r="AE165" s="22">
        <f>IF(原始巡检表!AH165=0,0,输入条件!$D$13*(40/50)^3/0.765)</f>
        <v>50.1960784313726</v>
      </c>
      <c r="AF165" s="22">
        <f>IF(原始巡检表!AP165=0,0,输入条件!$D$13*(40/50)^3/0.765)</f>
        <v>50.1960784313726</v>
      </c>
      <c r="AG165" s="22">
        <f>IF(原始巡检表!AX165=0,0,输入条件!$D$13*(40/50)^3/0.765)</f>
        <v>50.1960784313726</v>
      </c>
      <c r="AH165" s="24">
        <f>IF(原始巡检表!AH165=0,0,输入条件!$D$15*(35/50)^3/0.9)</f>
        <v>8.38444444444444</v>
      </c>
      <c r="AI165" s="24">
        <f>IF(原始巡检表!AP165=0,0,输入条件!$D$15*(35/50)^3/0.9)</f>
        <v>8.38444444444444</v>
      </c>
      <c r="AJ165" s="24">
        <f>IF(原始巡检表!AX165=0,0,输入条件!$D$15*(35/50)^3/0.9)</f>
        <v>8.38444444444444</v>
      </c>
    </row>
    <row r="166" ht="17.25" spans="3:36">
      <c r="C166">
        <v>19</v>
      </c>
      <c r="D166" s="62">
        <f>IF(原始巡检表!I166=0,0,输入条件!$C$22*原始巡检表!I166+输入条件!$C$23*原始巡检表!E166+输入条件!$C$24*原始巡检表!H166+输入条件!$C$25)/100*输入条件!$E$9*3.517*(1-2%*输入条件!$C$6)</f>
        <v>690.108962164309</v>
      </c>
      <c r="E166" s="62">
        <f>IF(原始巡检表!Q166=0,0,输入条件!$C$22*原始巡检表!Q166+输入条件!$C$23*原始巡检表!M166+输入条件!$C$24*原始巡检表!P166+输入条件!$C$25)/100*输入条件!$E$9*3.517*(1-2%*输入条件!$C$6)</f>
        <v>842.810772692269</v>
      </c>
      <c r="F166" s="61">
        <f>IF(原始巡检表!Y166=0,0,输入条件!$C$22*原始巡检表!Y166+输入条件!$C$23*原始巡检表!U166+输入条件!$C$24*原始巡检表!X166+输入条件!$C$25)/100*输入条件!$E$9*3.517*(1-2%*输入条件!$C$6)</f>
        <v>922.344689587351</v>
      </c>
      <c r="G166" s="64">
        <f>IF(D166=0,0,EXP(更换设备!$C$17*('计算验证-时刻-改造后'!D166/(更换设备!$E$9*3.517)*100)+更换设备!$C$18*原始巡检表!E166+更换设备!$C$19*原始巡检表!H166+更换设备!$C$20))*更换设备!$D$9</f>
        <v>93.1275793185793</v>
      </c>
      <c r="H166" s="64">
        <f>IF(E166=0,0,EXP(更换设备!$C$17*('计算验证-时刻-改造后'!E166/(更换设备!$E$9*3.517)*100)+更换设备!$C$18*原始巡检表!M166+更换设备!$C$19*原始巡检表!P166+更换设备!$C$20))*更换设备!$D$9</f>
        <v>120.645974933918</v>
      </c>
      <c r="I166" s="64">
        <f>IF(F166=0,0,EXP(更换设备!$C$17*('计算验证-时刻-改造后'!F166/(更换设备!$E$9*3.517)*100)+更换设备!$C$18*原始巡检表!U166+更换设备!$C$19*原始巡检表!X166+更换设备!$C$20))*更换设备!$D$9</f>
        <v>135.191932233871</v>
      </c>
      <c r="J166" s="18">
        <f>IF(原始巡检表!I166=0,0,输入条件!$D$11*(40/50)^3/0.765)</f>
        <v>36.8104575163399</v>
      </c>
      <c r="K166" s="18">
        <f>IF(原始巡检表!Q166=0,0,输入条件!$D$11*(40/50)^3/0.765)</f>
        <v>36.8104575163399</v>
      </c>
      <c r="L166" s="19">
        <f>IF(原始巡检表!Y166=0,0,输入条件!$D$11*(40/50)^3/0.765)</f>
        <v>36.8104575163399</v>
      </c>
      <c r="M166" s="22">
        <f>IF(原始巡检表!I166=0,0,输入条件!$D$13*(40/50)^3/0.765)</f>
        <v>50.1960784313726</v>
      </c>
      <c r="N166" s="22">
        <f>IF(原始巡检表!Q166=0,0,输入条件!$D$13*(40/50)^3/0.765)</f>
        <v>50.1960784313726</v>
      </c>
      <c r="O166" s="23">
        <f>IF(原始巡检表!Y166=0,0,输入条件!$D$13*(40/50)^3/0.765)</f>
        <v>50.1960784313726</v>
      </c>
      <c r="P166" s="24">
        <f>IF(原始巡检表!I166=0,0,输入条件!$D$15*(35/50)^3/0.9)</f>
        <v>8.38444444444444</v>
      </c>
      <c r="Q166" s="24">
        <f>IF(原始巡检表!Q166=0,0,输入条件!$D$15*(35/50)^3/0.9)</f>
        <v>8.38444444444444</v>
      </c>
      <c r="R166" s="24">
        <f>IF(原始巡检表!Y166=0,0,输入条件!$D$15*(35/50)^3/0.9)</f>
        <v>8.38444444444444</v>
      </c>
      <c r="U166">
        <v>19</v>
      </c>
      <c r="V166" s="61">
        <f>IF(原始巡检表!AH166=0,0,输入条件!$C$22*原始巡检表!AH166+输入条件!$C$23*原始巡检表!AD166+输入条件!$C$24*原始巡检表!AG166+输入条件!$C$25)/100*输入条件!$E$9*3.517*(1-2%*输入条件!$C$6)</f>
        <v>690.108962164309</v>
      </c>
      <c r="W166" s="61">
        <f>IF(原始巡检表!AP166=0,0,输入条件!$C$22*原始巡检表!AP166+输入条件!$C$23*原始巡检表!AL166+输入条件!$C$24*原始巡检表!AO166+输入条件!$C$25)/100*输入条件!$E$9*3.517*(1-2%*输入条件!$C$6)</f>
        <v>842.810772692269</v>
      </c>
      <c r="X166" s="61">
        <f>IF(原始巡检表!AX166=0,0,输入条件!$C$22*原始巡检表!AX166+输入条件!$C$23*原始巡检表!AT166+输入条件!$C$24*原始巡检表!AW166+输入条件!$C$25)/100*输入条件!$E$9*3.517*(1-2%*输入条件!$C$6)</f>
        <v>922.344689587351</v>
      </c>
      <c r="Y166" s="64">
        <f>IF(V166=0,0,EXP(更换设备!$C$17*('计算验证-时刻-改造后'!V166/(更换设备!$E$9*3.517)*100)+更换设备!$C$18*原始巡检表!AD166+更换设备!$C$19*原始巡检表!AG166+更换设备!$C$20))*更换设备!$D$9</f>
        <v>93.1275793185793</v>
      </c>
      <c r="Z166" s="64">
        <f>IF(W166=0,0,EXP(更换设备!$C$17*('计算验证-时刻-改造后'!W166/(更换设备!$E$9*3.517)*100)+更换设备!$C$18*原始巡检表!AL166+更换设备!$C$19*原始巡检表!AO166+更换设备!$C$20))*更换设备!$D$9</f>
        <v>120.645974933918</v>
      </c>
      <c r="AA166" s="64">
        <f>IF(X166=0,0,EXP(更换设备!$C$17*('计算验证-时刻-改造后'!X166/(更换设备!$E$9*3.517)*100)+更换设备!$C$18*原始巡检表!AT166+更换设备!$C$19*原始巡检表!AW166+更换设备!$C$20))*更换设备!$D$9</f>
        <v>135.191932233871</v>
      </c>
      <c r="AB166" s="18">
        <f>IF(原始巡检表!AH166=0,0,输入条件!$D$11*(40/50)^3/0.765)</f>
        <v>36.8104575163399</v>
      </c>
      <c r="AC166" s="18">
        <f>IF(原始巡检表!AP166=0,0,输入条件!$D$11*(40/50)^3/0.765)</f>
        <v>36.8104575163399</v>
      </c>
      <c r="AD166" s="19">
        <f>IF(原始巡检表!AX166=0,0,输入条件!$D$11*(40/50)^3/0.765)</f>
        <v>36.8104575163399</v>
      </c>
      <c r="AE166" s="22">
        <f>IF(原始巡检表!AH166=0,0,输入条件!$D$13*(40/50)^3/0.765)</f>
        <v>50.1960784313726</v>
      </c>
      <c r="AF166" s="22">
        <f>IF(原始巡检表!AP166=0,0,输入条件!$D$13*(40/50)^3/0.765)</f>
        <v>50.1960784313726</v>
      </c>
      <c r="AG166" s="22">
        <f>IF(原始巡检表!AX166=0,0,输入条件!$D$13*(40/50)^3/0.765)</f>
        <v>50.1960784313726</v>
      </c>
      <c r="AH166" s="24">
        <f>IF(原始巡检表!AH166=0,0,输入条件!$D$15*(35/50)^3/0.9)</f>
        <v>8.38444444444444</v>
      </c>
      <c r="AI166" s="24">
        <f>IF(原始巡检表!AP166=0,0,输入条件!$D$15*(35/50)^3/0.9)</f>
        <v>8.38444444444444</v>
      </c>
      <c r="AJ166" s="24">
        <f>IF(原始巡检表!AX166=0,0,输入条件!$D$15*(35/50)^3/0.9)</f>
        <v>8.38444444444444</v>
      </c>
    </row>
    <row r="167" ht="17.25" spans="3:36">
      <c r="C167">
        <v>20</v>
      </c>
      <c r="D167" s="62">
        <f>IF(原始巡检表!I167=0,0,输入条件!$C$22*原始巡检表!I167+输入条件!$C$23*原始巡检表!E167+输入条件!$C$24*原始巡检表!H167+输入条件!$C$25)/100*输入条件!$E$9*3.517*(1-2%*输入条件!$C$6)</f>
        <v>690.108962164309</v>
      </c>
      <c r="E167" s="62">
        <f>IF(原始巡检表!Q167=0,0,输入条件!$C$22*原始巡检表!Q167+输入条件!$C$23*原始巡检表!M167+输入条件!$C$24*原始巡检表!P167+输入条件!$C$25)/100*输入条件!$E$9*3.517*(1-2%*输入条件!$C$6)</f>
        <v>842.810772692269</v>
      </c>
      <c r="F167" s="61">
        <f>IF(原始巡检表!Y167=0,0,输入条件!$C$22*原始巡检表!Y167+输入条件!$C$23*原始巡检表!U167+输入条件!$C$24*原始巡检表!X167+输入条件!$C$25)/100*输入条件!$E$9*3.517*(1-2%*输入条件!$C$6)</f>
        <v>922.344689587351</v>
      </c>
      <c r="G167" s="64">
        <f>IF(D167=0,0,EXP(更换设备!$C$17*('计算验证-时刻-改造后'!D167/(更换设备!$E$9*3.517)*100)+更换设备!$C$18*原始巡检表!E167+更换设备!$C$19*原始巡检表!H167+更换设备!$C$20))*更换设备!$D$9</f>
        <v>93.1275793185793</v>
      </c>
      <c r="H167" s="64">
        <f>IF(E167=0,0,EXP(更换设备!$C$17*('计算验证-时刻-改造后'!E167/(更换设备!$E$9*3.517)*100)+更换设备!$C$18*原始巡检表!M167+更换设备!$C$19*原始巡检表!P167+更换设备!$C$20))*更换设备!$D$9</f>
        <v>120.645974933918</v>
      </c>
      <c r="I167" s="64">
        <f>IF(F167=0,0,EXP(更换设备!$C$17*('计算验证-时刻-改造后'!F167/(更换设备!$E$9*3.517)*100)+更换设备!$C$18*原始巡检表!U167+更换设备!$C$19*原始巡检表!X167+更换设备!$C$20))*更换设备!$D$9</f>
        <v>135.191932233871</v>
      </c>
      <c r="J167" s="18">
        <f>IF(原始巡检表!I167=0,0,输入条件!$D$11*(40/50)^3/0.765)</f>
        <v>36.8104575163399</v>
      </c>
      <c r="K167" s="18">
        <f>IF(原始巡检表!Q167=0,0,输入条件!$D$11*(40/50)^3/0.765)</f>
        <v>36.8104575163399</v>
      </c>
      <c r="L167" s="19">
        <f>IF(原始巡检表!Y167=0,0,输入条件!$D$11*(40/50)^3/0.765)</f>
        <v>36.8104575163399</v>
      </c>
      <c r="M167" s="22">
        <f>IF(原始巡检表!I167=0,0,输入条件!$D$13*(40/50)^3/0.765)</f>
        <v>50.1960784313726</v>
      </c>
      <c r="N167" s="22">
        <f>IF(原始巡检表!Q167=0,0,输入条件!$D$13*(40/50)^3/0.765)</f>
        <v>50.1960784313726</v>
      </c>
      <c r="O167" s="23">
        <f>IF(原始巡检表!Y167=0,0,输入条件!$D$13*(40/50)^3/0.765)</f>
        <v>50.1960784313726</v>
      </c>
      <c r="P167" s="24">
        <f>IF(原始巡检表!I167=0,0,输入条件!$D$15*(35/50)^3/0.9)</f>
        <v>8.38444444444444</v>
      </c>
      <c r="Q167" s="24">
        <f>IF(原始巡检表!Q167=0,0,输入条件!$D$15*(35/50)^3/0.9)</f>
        <v>8.38444444444444</v>
      </c>
      <c r="R167" s="24">
        <f>IF(原始巡检表!Y167=0,0,输入条件!$D$15*(35/50)^3/0.9)</f>
        <v>8.38444444444444</v>
      </c>
      <c r="U167">
        <v>20</v>
      </c>
      <c r="V167" s="61">
        <f>IF(原始巡检表!AH167=0,0,输入条件!$C$22*原始巡检表!AH167+输入条件!$C$23*原始巡检表!AD167+输入条件!$C$24*原始巡检表!AG167+输入条件!$C$25)/100*输入条件!$E$9*3.517*(1-2%*输入条件!$C$6)</f>
        <v>690.108962164309</v>
      </c>
      <c r="W167" s="61">
        <f>IF(原始巡检表!AP167=0,0,输入条件!$C$22*原始巡检表!AP167+输入条件!$C$23*原始巡检表!AL167+输入条件!$C$24*原始巡检表!AO167+输入条件!$C$25)/100*输入条件!$E$9*3.517*(1-2%*输入条件!$C$6)</f>
        <v>842.810772692269</v>
      </c>
      <c r="X167" s="61">
        <f>IF(原始巡检表!AX167=0,0,输入条件!$C$22*原始巡检表!AX167+输入条件!$C$23*原始巡检表!AT167+输入条件!$C$24*原始巡检表!AW167+输入条件!$C$25)/100*输入条件!$E$9*3.517*(1-2%*输入条件!$C$6)</f>
        <v>922.344689587351</v>
      </c>
      <c r="Y167" s="64">
        <f>IF(V167=0,0,EXP(更换设备!$C$17*('计算验证-时刻-改造后'!V167/(更换设备!$E$9*3.517)*100)+更换设备!$C$18*原始巡检表!AD167+更换设备!$C$19*原始巡检表!AG167+更换设备!$C$20))*更换设备!$D$9</f>
        <v>93.1275793185793</v>
      </c>
      <c r="Z167" s="64">
        <f>IF(W167=0,0,EXP(更换设备!$C$17*('计算验证-时刻-改造后'!W167/(更换设备!$E$9*3.517)*100)+更换设备!$C$18*原始巡检表!AL167+更换设备!$C$19*原始巡检表!AO167+更换设备!$C$20))*更换设备!$D$9</f>
        <v>120.645974933918</v>
      </c>
      <c r="AA167" s="64">
        <f>IF(X167=0,0,EXP(更换设备!$C$17*('计算验证-时刻-改造后'!X167/(更换设备!$E$9*3.517)*100)+更换设备!$C$18*原始巡检表!AT167+更换设备!$C$19*原始巡检表!AW167+更换设备!$C$20))*更换设备!$D$9</f>
        <v>135.191932233871</v>
      </c>
      <c r="AB167" s="18">
        <f>IF(原始巡检表!AH167=0,0,输入条件!$D$11*(40/50)^3/0.765)</f>
        <v>36.8104575163399</v>
      </c>
      <c r="AC167" s="18">
        <f>IF(原始巡检表!AP167=0,0,输入条件!$D$11*(40/50)^3/0.765)</f>
        <v>36.8104575163399</v>
      </c>
      <c r="AD167" s="19">
        <f>IF(原始巡检表!AX167=0,0,输入条件!$D$11*(40/50)^3/0.765)</f>
        <v>36.8104575163399</v>
      </c>
      <c r="AE167" s="22">
        <f>IF(原始巡检表!AH167=0,0,输入条件!$D$13*(40/50)^3/0.765)</f>
        <v>50.1960784313726</v>
      </c>
      <c r="AF167" s="22">
        <f>IF(原始巡检表!AP167=0,0,输入条件!$D$13*(40/50)^3/0.765)</f>
        <v>50.1960784313726</v>
      </c>
      <c r="AG167" s="22">
        <f>IF(原始巡检表!AX167=0,0,输入条件!$D$13*(40/50)^3/0.765)</f>
        <v>50.1960784313726</v>
      </c>
      <c r="AH167" s="24">
        <f>IF(原始巡检表!AH167=0,0,输入条件!$D$15*(35/50)^3/0.9)</f>
        <v>8.38444444444444</v>
      </c>
      <c r="AI167" s="24">
        <f>IF(原始巡检表!AP167=0,0,输入条件!$D$15*(35/50)^3/0.9)</f>
        <v>8.38444444444444</v>
      </c>
      <c r="AJ167" s="24">
        <f>IF(原始巡检表!AX167=0,0,输入条件!$D$15*(35/50)^3/0.9)</f>
        <v>8.38444444444444</v>
      </c>
    </row>
    <row r="168" ht="17.25" spans="3:36">
      <c r="C168">
        <v>21</v>
      </c>
      <c r="D168" s="62">
        <f>IF(原始巡检表!I168=0,0,输入条件!$C$22*原始巡检表!I168+输入条件!$C$23*原始巡检表!E168+输入条件!$C$24*原始巡检表!H168+输入条件!$C$25)/100*输入条件!$E$9*3.517*(1-2%*输入条件!$C$6)</f>
        <v>690.108962164309</v>
      </c>
      <c r="E168" s="62">
        <f>IF(原始巡检表!Q168=0,0,输入条件!$C$22*原始巡检表!Q168+输入条件!$C$23*原始巡检表!M168+输入条件!$C$24*原始巡检表!P168+输入条件!$C$25)/100*输入条件!$E$9*3.517*(1-2%*输入条件!$C$6)</f>
        <v>842.810772692269</v>
      </c>
      <c r="F168" s="61">
        <f>IF(原始巡检表!Y168=0,0,输入条件!$C$22*原始巡检表!Y168+输入条件!$C$23*原始巡检表!U168+输入条件!$C$24*原始巡检表!X168+输入条件!$C$25)/100*输入条件!$E$9*3.517*(1-2%*输入条件!$C$6)</f>
        <v>922.344689587351</v>
      </c>
      <c r="G168" s="64">
        <f>IF(D168=0,0,EXP(更换设备!$C$17*('计算验证-时刻-改造后'!D168/(更换设备!$E$9*3.517)*100)+更换设备!$C$18*原始巡检表!E168+更换设备!$C$19*原始巡检表!H168+更换设备!$C$20))*更换设备!$D$9</f>
        <v>93.1275793185793</v>
      </c>
      <c r="H168" s="64">
        <f>IF(E168=0,0,EXP(更换设备!$C$17*('计算验证-时刻-改造后'!E168/(更换设备!$E$9*3.517)*100)+更换设备!$C$18*原始巡检表!M168+更换设备!$C$19*原始巡检表!P168+更换设备!$C$20))*更换设备!$D$9</f>
        <v>120.645974933918</v>
      </c>
      <c r="I168" s="64">
        <f>IF(F168=0,0,EXP(更换设备!$C$17*('计算验证-时刻-改造后'!F168/(更换设备!$E$9*3.517)*100)+更换设备!$C$18*原始巡检表!U168+更换设备!$C$19*原始巡检表!X168+更换设备!$C$20))*更换设备!$D$9</f>
        <v>135.191932233871</v>
      </c>
      <c r="J168" s="18">
        <f>IF(原始巡检表!I168=0,0,输入条件!$D$11*(40/50)^3/0.765)</f>
        <v>36.8104575163399</v>
      </c>
      <c r="K168" s="18">
        <f>IF(原始巡检表!Q168=0,0,输入条件!$D$11*(40/50)^3/0.765)</f>
        <v>36.8104575163399</v>
      </c>
      <c r="L168" s="19">
        <f>IF(原始巡检表!Y168=0,0,输入条件!$D$11*(40/50)^3/0.765)</f>
        <v>36.8104575163399</v>
      </c>
      <c r="M168" s="22">
        <f>IF(原始巡检表!I168=0,0,输入条件!$D$13*(40/50)^3/0.765)</f>
        <v>50.1960784313726</v>
      </c>
      <c r="N168" s="22">
        <f>IF(原始巡检表!Q168=0,0,输入条件!$D$13*(40/50)^3/0.765)</f>
        <v>50.1960784313726</v>
      </c>
      <c r="O168" s="23">
        <f>IF(原始巡检表!Y168=0,0,输入条件!$D$13*(40/50)^3/0.765)</f>
        <v>50.1960784313726</v>
      </c>
      <c r="P168" s="24">
        <f>IF(原始巡检表!I168=0,0,输入条件!$D$15*(35/50)^3/0.9)</f>
        <v>8.38444444444444</v>
      </c>
      <c r="Q168" s="24">
        <f>IF(原始巡检表!Q168=0,0,输入条件!$D$15*(35/50)^3/0.9)</f>
        <v>8.38444444444444</v>
      </c>
      <c r="R168" s="24">
        <f>IF(原始巡检表!Y168=0,0,输入条件!$D$15*(35/50)^3/0.9)</f>
        <v>8.38444444444444</v>
      </c>
      <c r="U168">
        <v>21</v>
      </c>
      <c r="V168" s="61">
        <f>IF(原始巡检表!AH168=0,0,输入条件!$C$22*原始巡检表!AH168+输入条件!$C$23*原始巡检表!AD168+输入条件!$C$24*原始巡检表!AG168+输入条件!$C$25)/100*输入条件!$E$9*3.517*(1-2%*输入条件!$C$6)</f>
        <v>690.108962164309</v>
      </c>
      <c r="W168" s="61">
        <f>IF(原始巡检表!AP168=0,0,输入条件!$C$22*原始巡检表!AP168+输入条件!$C$23*原始巡检表!AL168+输入条件!$C$24*原始巡检表!AO168+输入条件!$C$25)/100*输入条件!$E$9*3.517*(1-2%*输入条件!$C$6)</f>
        <v>842.810772692269</v>
      </c>
      <c r="X168" s="61">
        <f>IF(原始巡检表!AX168=0,0,输入条件!$C$22*原始巡检表!AX168+输入条件!$C$23*原始巡检表!AT168+输入条件!$C$24*原始巡检表!AW168+输入条件!$C$25)/100*输入条件!$E$9*3.517*(1-2%*输入条件!$C$6)</f>
        <v>922.344689587351</v>
      </c>
      <c r="Y168" s="64">
        <f>IF(V168=0,0,EXP(更换设备!$C$17*('计算验证-时刻-改造后'!V168/(更换设备!$E$9*3.517)*100)+更换设备!$C$18*原始巡检表!AD168+更换设备!$C$19*原始巡检表!AG168+更换设备!$C$20))*更换设备!$D$9</f>
        <v>93.1275793185793</v>
      </c>
      <c r="Z168" s="64">
        <f>IF(W168=0,0,EXP(更换设备!$C$17*('计算验证-时刻-改造后'!W168/(更换设备!$E$9*3.517)*100)+更换设备!$C$18*原始巡检表!AL168+更换设备!$C$19*原始巡检表!AO168+更换设备!$C$20))*更换设备!$D$9</f>
        <v>120.645974933918</v>
      </c>
      <c r="AA168" s="64">
        <f>IF(X168=0,0,EXP(更换设备!$C$17*('计算验证-时刻-改造后'!X168/(更换设备!$E$9*3.517)*100)+更换设备!$C$18*原始巡检表!AT168+更换设备!$C$19*原始巡检表!AW168+更换设备!$C$20))*更换设备!$D$9</f>
        <v>135.191932233871</v>
      </c>
      <c r="AB168" s="18">
        <f>IF(原始巡检表!AH168=0,0,输入条件!$D$11*(40/50)^3/0.765)</f>
        <v>36.8104575163399</v>
      </c>
      <c r="AC168" s="18">
        <f>IF(原始巡检表!AP168=0,0,输入条件!$D$11*(40/50)^3/0.765)</f>
        <v>36.8104575163399</v>
      </c>
      <c r="AD168" s="19">
        <f>IF(原始巡检表!AX168=0,0,输入条件!$D$11*(40/50)^3/0.765)</f>
        <v>36.8104575163399</v>
      </c>
      <c r="AE168" s="22">
        <f>IF(原始巡检表!AH168=0,0,输入条件!$D$13*(40/50)^3/0.765)</f>
        <v>50.1960784313726</v>
      </c>
      <c r="AF168" s="22">
        <f>IF(原始巡检表!AP168=0,0,输入条件!$D$13*(40/50)^3/0.765)</f>
        <v>50.1960784313726</v>
      </c>
      <c r="AG168" s="22">
        <f>IF(原始巡检表!AX168=0,0,输入条件!$D$13*(40/50)^3/0.765)</f>
        <v>50.1960784313726</v>
      </c>
      <c r="AH168" s="24">
        <f>IF(原始巡检表!AH168=0,0,输入条件!$D$15*(35/50)^3/0.9)</f>
        <v>8.38444444444444</v>
      </c>
      <c r="AI168" s="24">
        <f>IF(原始巡检表!AP168=0,0,输入条件!$D$15*(35/50)^3/0.9)</f>
        <v>8.38444444444444</v>
      </c>
      <c r="AJ168" s="24">
        <f>IF(原始巡检表!AX168=0,0,输入条件!$D$15*(35/50)^3/0.9)</f>
        <v>8.38444444444444</v>
      </c>
    </row>
    <row r="169" ht="17.25" spans="3:36">
      <c r="C169">
        <v>22</v>
      </c>
      <c r="D169" s="62">
        <f>IF(原始巡检表!I169=0,0,输入条件!$C$22*原始巡检表!I169+输入条件!$C$23*原始巡检表!E169+输入条件!$C$24*原始巡检表!H169+输入条件!$C$25)/100*输入条件!$E$9*3.517*(1-2%*输入条件!$C$6)</f>
        <v>690.108962164309</v>
      </c>
      <c r="E169" s="62">
        <f>IF(原始巡检表!Q169=0,0,输入条件!$C$22*原始巡检表!Q169+输入条件!$C$23*原始巡检表!M169+输入条件!$C$24*原始巡检表!P169+输入条件!$C$25)/100*输入条件!$E$9*3.517*(1-2%*输入条件!$C$6)</f>
        <v>842.810772692269</v>
      </c>
      <c r="F169" s="61">
        <f>IF(原始巡检表!Y169=0,0,输入条件!$C$22*原始巡检表!Y169+输入条件!$C$23*原始巡检表!U169+输入条件!$C$24*原始巡检表!X169+输入条件!$C$25)/100*输入条件!$E$9*3.517*(1-2%*输入条件!$C$6)</f>
        <v>922.344689587351</v>
      </c>
      <c r="G169" s="64">
        <f>IF(D169=0,0,EXP(更换设备!$C$17*('计算验证-时刻-改造后'!D169/(更换设备!$E$9*3.517)*100)+更换设备!$C$18*原始巡检表!E169+更换设备!$C$19*原始巡检表!H169+更换设备!$C$20))*更换设备!$D$9</f>
        <v>93.1275793185793</v>
      </c>
      <c r="H169" s="64">
        <f>IF(E169=0,0,EXP(更换设备!$C$17*('计算验证-时刻-改造后'!E169/(更换设备!$E$9*3.517)*100)+更换设备!$C$18*原始巡检表!M169+更换设备!$C$19*原始巡检表!P169+更换设备!$C$20))*更换设备!$D$9</f>
        <v>120.645974933918</v>
      </c>
      <c r="I169" s="64">
        <f>IF(F169=0,0,EXP(更换设备!$C$17*('计算验证-时刻-改造后'!F169/(更换设备!$E$9*3.517)*100)+更换设备!$C$18*原始巡检表!U169+更换设备!$C$19*原始巡检表!X169+更换设备!$C$20))*更换设备!$D$9</f>
        <v>135.191932233871</v>
      </c>
      <c r="J169" s="18">
        <f>IF(原始巡检表!I169=0,0,输入条件!$D$11*(40/50)^3/0.765)</f>
        <v>36.8104575163399</v>
      </c>
      <c r="K169" s="18">
        <f>IF(原始巡检表!Q169=0,0,输入条件!$D$11*(40/50)^3/0.765)</f>
        <v>36.8104575163399</v>
      </c>
      <c r="L169" s="19">
        <f>IF(原始巡检表!Y169=0,0,输入条件!$D$11*(40/50)^3/0.765)</f>
        <v>36.8104575163399</v>
      </c>
      <c r="M169" s="22">
        <f>IF(原始巡检表!I169=0,0,输入条件!$D$13*(40/50)^3/0.765)</f>
        <v>50.1960784313726</v>
      </c>
      <c r="N169" s="22">
        <f>IF(原始巡检表!Q169=0,0,输入条件!$D$13*(40/50)^3/0.765)</f>
        <v>50.1960784313726</v>
      </c>
      <c r="O169" s="23">
        <f>IF(原始巡检表!Y169=0,0,输入条件!$D$13*(40/50)^3/0.765)</f>
        <v>50.1960784313726</v>
      </c>
      <c r="P169" s="24">
        <f>IF(原始巡检表!I169=0,0,输入条件!$D$15*(35/50)^3/0.9)</f>
        <v>8.38444444444444</v>
      </c>
      <c r="Q169" s="24">
        <f>IF(原始巡检表!Q169=0,0,输入条件!$D$15*(35/50)^3/0.9)</f>
        <v>8.38444444444444</v>
      </c>
      <c r="R169" s="24">
        <f>IF(原始巡检表!Y169=0,0,输入条件!$D$15*(35/50)^3/0.9)</f>
        <v>8.38444444444444</v>
      </c>
      <c r="U169">
        <v>22</v>
      </c>
      <c r="V169" s="61">
        <f>IF(原始巡检表!AH169=0,0,输入条件!$C$22*原始巡检表!AH169+输入条件!$C$23*原始巡检表!AD169+输入条件!$C$24*原始巡检表!AG169+输入条件!$C$25)/100*输入条件!$E$9*3.517*(1-2%*输入条件!$C$6)</f>
        <v>690.108962164309</v>
      </c>
      <c r="W169" s="61">
        <f>IF(原始巡检表!AP169=0,0,输入条件!$C$22*原始巡检表!AP169+输入条件!$C$23*原始巡检表!AL169+输入条件!$C$24*原始巡检表!AO169+输入条件!$C$25)/100*输入条件!$E$9*3.517*(1-2%*输入条件!$C$6)</f>
        <v>842.810772692269</v>
      </c>
      <c r="X169" s="61">
        <f>IF(原始巡检表!AX169=0,0,输入条件!$C$22*原始巡检表!AX169+输入条件!$C$23*原始巡检表!AT169+输入条件!$C$24*原始巡检表!AW169+输入条件!$C$25)/100*输入条件!$E$9*3.517*(1-2%*输入条件!$C$6)</f>
        <v>922.344689587351</v>
      </c>
      <c r="Y169" s="64">
        <f>IF(V169=0,0,EXP(更换设备!$C$17*('计算验证-时刻-改造后'!V169/(更换设备!$E$9*3.517)*100)+更换设备!$C$18*原始巡检表!AD169+更换设备!$C$19*原始巡检表!AG169+更换设备!$C$20))*更换设备!$D$9</f>
        <v>93.1275793185793</v>
      </c>
      <c r="Z169" s="64">
        <f>IF(W169=0,0,EXP(更换设备!$C$17*('计算验证-时刻-改造后'!W169/(更换设备!$E$9*3.517)*100)+更换设备!$C$18*原始巡检表!AL169+更换设备!$C$19*原始巡检表!AO169+更换设备!$C$20))*更换设备!$D$9</f>
        <v>120.645974933918</v>
      </c>
      <c r="AA169" s="64">
        <f>IF(X169=0,0,EXP(更换设备!$C$17*('计算验证-时刻-改造后'!X169/(更换设备!$E$9*3.517)*100)+更换设备!$C$18*原始巡检表!AT169+更换设备!$C$19*原始巡检表!AW169+更换设备!$C$20))*更换设备!$D$9</f>
        <v>135.191932233871</v>
      </c>
      <c r="AB169" s="18">
        <f>IF(原始巡检表!AH169=0,0,输入条件!$D$11*(40/50)^3/0.765)</f>
        <v>36.8104575163399</v>
      </c>
      <c r="AC169" s="18">
        <f>IF(原始巡检表!AP169=0,0,输入条件!$D$11*(40/50)^3/0.765)</f>
        <v>36.8104575163399</v>
      </c>
      <c r="AD169" s="19">
        <f>IF(原始巡检表!AX169=0,0,输入条件!$D$11*(40/50)^3/0.765)</f>
        <v>36.8104575163399</v>
      </c>
      <c r="AE169" s="22">
        <f>IF(原始巡检表!AH169=0,0,输入条件!$D$13*(40/50)^3/0.765)</f>
        <v>50.1960784313726</v>
      </c>
      <c r="AF169" s="22">
        <f>IF(原始巡检表!AP169=0,0,输入条件!$D$13*(40/50)^3/0.765)</f>
        <v>50.1960784313726</v>
      </c>
      <c r="AG169" s="22">
        <f>IF(原始巡检表!AX169=0,0,输入条件!$D$13*(40/50)^3/0.765)</f>
        <v>50.1960784313726</v>
      </c>
      <c r="AH169" s="24">
        <f>IF(原始巡检表!AH169=0,0,输入条件!$D$15*(35/50)^3/0.9)</f>
        <v>8.38444444444444</v>
      </c>
      <c r="AI169" s="24">
        <f>IF(原始巡检表!AP169=0,0,输入条件!$D$15*(35/50)^3/0.9)</f>
        <v>8.38444444444444</v>
      </c>
      <c r="AJ169" s="24">
        <f>IF(原始巡检表!AX169=0,0,输入条件!$D$15*(35/50)^3/0.9)</f>
        <v>8.38444444444444</v>
      </c>
    </row>
    <row r="170" ht="17.25" spans="3:36">
      <c r="C170">
        <v>23</v>
      </c>
      <c r="D170" s="62">
        <f>IF(原始巡检表!I170=0,0,输入条件!$C$22*原始巡检表!I170+输入条件!$C$23*原始巡检表!E170+输入条件!$C$24*原始巡检表!H170+输入条件!$C$25)/100*输入条件!$E$9*3.517*(1-2%*输入条件!$C$6)</f>
        <v>690.108962164309</v>
      </c>
      <c r="E170" s="62">
        <f>IF(原始巡检表!Q170=0,0,输入条件!$C$22*原始巡检表!Q170+输入条件!$C$23*原始巡检表!M170+输入条件!$C$24*原始巡检表!P170+输入条件!$C$25)/100*输入条件!$E$9*3.517*(1-2%*输入条件!$C$6)</f>
        <v>842.810772692269</v>
      </c>
      <c r="F170" s="61">
        <f>IF(原始巡检表!Y170=0,0,输入条件!$C$22*原始巡检表!Y170+输入条件!$C$23*原始巡检表!U170+输入条件!$C$24*原始巡检表!X170+输入条件!$C$25)/100*输入条件!$E$9*3.517*(1-2%*输入条件!$C$6)</f>
        <v>922.344689587351</v>
      </c>
      <c r="G170" s="64">
        <f>IF(D170=0,0,EXP(更换设备!$C$17*('计算验证-时刻-改造后'!D170/(更换设备!$E$9*3.517)*100)+更换设备!$C$18*原始巡检表!E170+更换设备!$C$19*原始巡检表!H170+更换设备!$C$20))*更换设备!$D$9</f>
        <v>93.1275793185793</v>
      </c>
      <c r="H170" s="64">
        <f>IF(E170=0,0,EXP(更换设备!$C$17*('计算验证-时刻-改造后'!E170/(更换设备!$E$9*3.517)*100)+更换设备!$C$18*原始巡检表!M170+更换设备!$C$19*原始巡检表!P170+更换设备!$C$20))*更换设备!$D$9</f>
        <v>120.645974933918</v>
      </c>
      <c r="I170" s="64">
        <f>IF(F170=0,0,EXP(更换设备!$C$17*('计算验证-时刻-改造后'!F170/(更换设备!$E$9*3.517)*100)+更换设备!$C$18*原始巡检表!U170+更换设备!$C$19*原始巡检表!X170+更换设备!$C$20))*更换设备!$D$9</f>
        <v>135.191932233871</v>
      </c>
      <c r="J170" s="18">
        <f>IF(原始巡检表!I170=0,0,输入条件!$D$11*(40/50)^3/0.765)</f>
        <v>36.8104575163399</v>
      </c>
      <c r="K170" s="18">
        <f>IF(原始巡检表!Q170=0,0,输入条件!$D$11*(40/50)^3/0.765)</f>
        <v>36.8104575163399</v>
      </c>
      <c r="L170" s="19">
        <f>IF(原始巡检表!Y170=0,0,输入条件!$D$11*(40/50)^3/0.765)</f>
        <v>36.8104575163399</v>
      </c>
      <c r="M170" s="22">
        <f>IF(原始巡检表!I170=0,0,输入条件!$D$13*(40/50)^3/0.765)</f>
        <v>50.1960784313726</v>
      </c>
      <c r="N170" s="22">
        <f>IF(原始巡检表!Q170=0,0,输入条件!$D$13*(40/50)^3/0.765)</f>
        <v>50.1960784313726</v>
      </c>
      <c r="O170" s="23">
        <f>IF(原始巡检表!Y170=0,0,输入条件!$D$13*(40/50)^3/0.765)</f>
        <v>50.1960784313726</v>
      </c>
      <c r="P170" s="24">
        <f>IF(原始巡检表!I170=0,0,输入条件!$D$15*(35/50)^3/0.9)</f>
        <v>8.38444444444444</v>
      </c>
      <c r="Q170" s="24">
        <f>IF(原始巡检表!Q170=0,0,输入条件!$D$15*(35/50)^3/0.9)</f>
        <v>8.38444444444444</v>
      </c>
      <c r="R170" s="24">
        <f>IF(原始巡检表!Y170=0,0,输入条件!$D$15*(35/50)^3/0.9)</f>
        <v>8.38444444444444</v>
      </c>
      <c r="U170">
        <v>23</v>
      </c>
      <c r="V170" s="61">
        <f>IF(原始巡检表!AH170=0,0,输入条件!$C$22*原始巡检表!AH170+输入条件!$C$23*原始巡检表!AD170+输入条件!$C$24*原始巡检表!AG170+输入条件!$C$25)/100*输入条件!$E$9*3.517*(1-2%*输入条件!$C$6)</f>
        <v>690.108962164309</v>
      </c>
      <c r="W170" s="61">
        <f>IF(原始巡检表!AP170=0,0,输入条件!$C$22*原始巡检表!AP170+输入条件!$C$23*原始巡检表!AL170+输入条件!$C$24*原始巡检表!AO170+输入条件!$C$25)/100*输入条件!$E$9*3.517*(1-2%*输入条件!$C$6)</f>
        <v>842.810772692269</v>
      </c>
      <c r="X170" s="61">
        <f>IF(原始巡检表!AX170=0,0,输入条件!$C$22*原始巡检表!AX170+输入条件!$C$23*原始巡检表!AT170+输入条件!$C$24*原始巡检表!AW170+输入条件!$C$25)/100*输入条件!$E$9*3.517*(1-2%*输入条件!$C$6)</f>
        <v>922.344689587351</v>
      </c>
      <c r="Y170" s="64">
        <f>IF(V170=0,0,EXP(更换设备!$C$17*('计算验证-时刻-改造后'!V170/(更换设备!$E$9*3.517)*100)+更换设备!$C$18*原始巡检表!AD170+更换设备!$C$19*原始巡检表!AG170+更换设备!$C$20))*更换设备!$D$9</f>
        <v>93.1275793185793</v>
      </c>
      <c r="Z170" s="64">
        <f>IF(W170=0,0,EXP(更换设备!$C$17*('计算验证-时刻-改造后'!W170/(更换设备!$E$9*3.517)*100)+更换设备!$C$18*原始巡检表!AL170+更换设备!$C$19*原始巡检表!AO170+更换设备!$C$20))*更换设备!$D$9</f>
        <v>120.645974933918</v>
      </c>
      <c r="AA170" s="64">
        <f>IF(X170=0,0,EXP(更换设备!$C$17*('计算验证-时刻-改造后'!X170/(更换设备!$E$9*3.517)*100)+更换设备!$C$18*原始巡检表!AT170+更换设备!$C$19*原始巡检表!AW170+更换设备!$C$20))*更换设备!$D$9</f>
        <v>135.191932233871</v>
      </c>
      <c r="AB170" s="18">
        <f>IF(原始巡检表!AH170=0,0,输入条件!$D$11*(40/50)^3/0.765)</f>
        <v>36.8104575163399</v>
      </c>
      <c r="AC170" s="18">
        <f>IF(原始巡检表!AP170=0,0,输入条件!$D$11*(40/50)^3/0.765)</f>
        <v>36.8104575163399</v>
      </c>
      <c r="AD170" s="19">
        <f>IF(原始巡检表!AX170=0,0,输入条件!$D$11*(40/50)^3/0.765)</f>
        <v>36.8104575163399</v>
      </c>
      <c r="AE170" s="22">
        <f>IF(原始巡检表!AH170=0,0,输入条件!$D$13*(40/50)^3/0.765)</f>
        <v>50.1960784313726</v>
      </c>
      <c r="AF170" s="22">
        <f>IF(原始巡检表!AP170=0,0,输入条件!$D$13*(40/50)^3/0.765)</f>
        <v>50.1960784313726</v>
      </c>
      <c r="AG170" s="22">
        <f>IF(原始巡检表!AX170=0,0,输入条件!$D$13*(40/50)^3/0.765)</f>
        <v>50.1960784313726</v>
      </c>
      <c r="AH170" s="24">
        <f>IF(原始巡检表!AH170=0,0,输入条件!$D$15*(35/50)^3/0.9)</f>
        <v>8.38444444444444</v>
      </c>
      <c r="AI170" s="24">
        <f>IF(原始巡检表!AP170=0,0,输入条件!$D$15*(35/50)^3/0.9)</f>
        <v>8.38444444444444</v>
      </c>
      <c r="AJ170" s="24">
        <f>IF(原始巡检表!AX170=0,0,输入条件!$D$15*(35/50)^3/0.9)</f>
        <v>8.38444444444444</v>
      </c>
    </row>
    <row r="171" spans="4:30">
      <c r="D171" s="61"/>
      <c r="E171" s="61"/>
      <c r="F171" s="61"/>
      <c r="G171" s="12"/>
      <c r="H171" s="12"/>
      <c r="I171" s="12"/>
      <c r="J171" s="16"/>
      <c r="K171" s="16"/>
      <c r="L171" s="17"/>
      <c r="V171" s="61"/>
      <c r="W171" s="61"/>
      <c r="X171" s="61"/>
      <c r="Y171" s="12"/>
      <c r="Z171" s="12"/>
      <c r="AA171" s="12"/>
      <c r="AB171" s="16"/>
      <c r="AC171" s="16"/>
      <c r="AD171" s="17"/>
    </row>
    <row r="172" spans="2:30">
      <c r="B172" t="s">
        <v>79</v>
      </c>
      <c r="D172" s="61"/>
      <c r="E172" s="61"/>
      <c r="F172" s="61"/>
      <c r="G172" s="12"/>
      <c r="H172" s="12"/>
      <c r="I172" s="12"/>
      <c r="J172" s="16"/>
      <c r="K172" s="16"/>
      <c r="L172" s="17"/>
      <c r="T172" t="s">
        <v>79</v>
      </c>
      <c r="V172" s="61"/>
      <c r="W172" s="61"/>
      <c r="X172" s="61"/>
      <c r="Y172" s="12"/>
      <c r="Z172" s="12"/>
      <c r="AA172" s="12"/>
      <c r="AB172" s="16"/>
      <c r="AC172" s="16"/>
      <c r="AD172" s="17"/>
    </row>
    <row r="173" spans="4:30">
      <c r="D173" s="61"/>
      <c r="E173" s="61"/>
      <c r="F173" s="61"/>
      <c r="G173" s="12"/>
      <c r="H173" s="12"/>
      <c r="I173" s="12"/>
      <c r="J173" s="16"/>
      <c r="K173" s="16"/>
      <c r="L173" s="17"/>
      <c r="V173" s="61"/>
      <c r="W173" s="61"/>
      <c r="X173" s="61"/>
      <c r="Y173" s="12"/>
      <c r="Z173" s="12"/>
      <c r="AA173" s="12"/>
      <c r="AB173" s="16"/>
      <c r="AC173" s="16"/>
      <c r="AD173" s="17"/>
    </row>
    <row r="174" spans="4:30">
      <c r="D174" s="61" t="s">
        <v>85</v>
      </c>
      <c r="E174" s="61"/>
      <c r="F174" s="61"/>
      <c r="G174" s="12"/>
      <c r="H174" s="12"/>
      <c r="I174" s="12"/>
      <c r="J174" s="16"/>
      <c r="K174" s="16"/>
      <c r="L174" s="17"/>
      <c r="V174" s="61"/>
      <c r="W174" s="61"/>
      <c r="X174" s="61"/>
      <c r="Y174" s="12"/>
      <c r="Z174" s="12"/>
      <c r="AA174" s="12"/>
      <c r="AB174" s="16"/>
      <c r="AC174" s="16"/>
      <c r="AD174" s="17"/>
    </row>
    <row r="175" ht="17.25" spans="3:36">
      <c r="C175">
        <v>0</v>
      </c>
      <c r="D175" s="62">
        <f>IF(原始巡检表!I175=0,0,输入条件!$C$22*原始巡检表!I175+输入条件!$C$23*原始巡检表!E175+输入条件!$C$24*原始巡检表!H175+输入条件!$C$25)/100*输入条件!$E$9*3.517*(1-2%*输入条件!$C$6)</f>
        <v>0</v>
      </c>
      <c r="E175" s="62">
        <f>IF(原始巡检表!Q175=0,0,输入条件!$C$22*原始巡检表!Q175+输入条件!$C$23*原始巡检表!M175+输入条件!$C$24*原始巡检表!P175+输入条件!$C$25)/100*输入条件!$E$9*3.517*(1-2%*输入条件!$C$6)</f>
        <v>0</v>
      </c>
      <c r="F175" s="61">
        <f>IF(原始巡检表!Y175=0,0,输入条件!$C$22*原始巡检表!Y175+输入条件!$C$23*原始巡检表!U175+输入条件!$C$24*原始巡检表!X175+输入条件!$C$25)/100*输入条件!$E$9*3.517*(1-2%*输入条件!$C$6)</f>
        <v>0</v>
      </c>
      <c r="G175" s="64">
        <f>IF(D175=0,0,EXP(更换设备!$C$17*('计算验证-时刻-改造后'!D175/(更换设备!$E$9*3.517)*100)+更换设备!$C$18*原始巡检表!E175+更换设备!$C$19*原始巡检表!H175+更换设备!$C$20))*更换设备!$D$9</f>
        <v>0</v>
      </c>
      <c r="H175" s="64">
        <f>IF(E175=0,0,EXP(更换设备!$C$17*('计算验证-时刻-改造后'!E175/(更换设备!$E$9*3.517)*100)+更换设备!$C$18*原始巡检表!M175+更换设备!$C$19*原始巡检表!P175+更换设备!$C$20))*更换设备!$D$9</f>
        <v>0</v>
      </c>
      <c r="I175" s="64">
        <f>IF(F175=0,0,EXP(更换设备!$C$17*('计算验证-时刻-改造后'!F175/(更换设备!$E$9*3.517)*100)+更换设备!$C$18*原始巡检表!U175+更换设备!$C$19*原始巡检表!X175+更换设备!$C$20))*更换设备!$D$9</f>
        <v>0</v>
      </c>
      <c r="J175" s="18">
        <f>IF(原始巡检表!I175=0,0,输入条件!$D$11*(40/50)^3/0.765)</f>
        <v>0</v>
      </c>
      <c r="K175" s="18">
        <f>IF(原始巡检表!Q175=0,0,输入条件!$D$11*(40/50)^3/0.765)</f>
        <v>0</v>
      </c>
      <c r="L175" s="19">
        <f>IF(原始巡检表!Y175=0,0,输入条件!$D$11*(40/50)^3/0.765)</f>
        <v>0</v>
      </c>
      <c r="M175" s="22">
        <f>IF(原始巡检表!I175=0,0,输入条件!$D$13*(40/50)^3/0.765)</f>
        <v>0</v>
      </c>
      <c r="N175" s="22">
        <f>IF(原始巡检表!Q175=0,0,输入条件!$D$13*(40/50)^3/0.765)</f>
        <v>0</v>
      </c>
      <c r="O175" s="23">
        <f>IF(原始巡检表!Y175=0,0,输入条件!$D$13*(40/50)^3/0.765)</f>
        <v>0</v>
      </c>
      <c r="P175" s="24">
        <f>IF(原始巡检表!I175=0,0,输入条件!$D$15*(35/50)^3/0.9)</f>
        <v>0</v>
      </c>
      <c r="Q175" s="24">
        <f>IF(原始巡检表!Q175=0,0,输入条件!$D$15*(35/50)^3/0.9)</f>
        <v>0</v>
      </c>
      <c r="R175" s="24">
        <f>IF(原始巡检表!Y175=0,0,输入条件!$D$15*(35/50)^3/0.9)</f>
        <v>0</v>
      </c>
      <c r="U175">
        <v>0</v>
      </c>
      <c r="V175" s="61">
        <f>IF(原始巡检表!AH175=0,0,输入条件!$C$22*原始巡检表!AH175+输入条件!$C$23*原始巡检表!AD175+输入条件!$C$24*原始巡检表!AG175+输入条件!$C$25)/100*输入条件!$E$9*3.517*(1-2%*输入条件!$C$6)</f>
        <v>0</v>
      </c>
      <c r="W175" s="61">
        <f>IF(原始巡检表!AP175=0,0,输入条件!$C$22*原始巡检表!AP175+输入条件!$C$23*原始巡检表!AL175+输入条件!$C$24*原始巡检表!AO175+输入条件!$C$25)/100*输入条件!$E$9*3.517*(1-2%*输入条件!$C$6)</f>
        <v>0</v>
      </c>
      <c r="X175" s="61"/>
      <c r="Y175" s="64">
        <f>IF(V175=0,0,EXP(更换设备!$C$17*('计算验证-时刻-改造后'!V175/(更换设备!$E$9*3.517)*100)+更换设备!$C$18*原始巡检表!AD175+更换设备!$C$19*原始巡检表!AG175+更换设备!$C$20))*更换设备!$D$9</f>
        <v>0</v>
      </c>
      <c r="Z175" s="64">
        <f>IF(W175=0,0,EXP(更换设备!$C$17*('计算验证-时刻-改造后'!W175/(更换设备!$E$9*3.517)*100)+更换设备!$C$18*原始巡检表!AL175+更换设备!$C$19*原始巡检表!AO175+更换设备!$C$20))*更换设备!$D$9</f>
        <v>0</v>
      </c>
      <c r="AA175" s="12"/>
      <c r="AB175" s="18">
        <f>IF(原始巡检表!AH175=0,0,输入条件!$D$11*(40/50)^3/0.765)</f>
        <v>0</v>
      </c>
      <c r="AC175" s="18">
        <f>IF(原始巡检表!AP175=0,0,输入条件!$D$11*(40/50)^3/0.765)</f>
        <v>0</v>
      </c>
      <c r="AD175" s="17"/>
      <c r="AE175" s="22">
        <f>IF(原始巡检表!AH175=0,0,输入条件!$D$13*(40/50)^3/0.765)</f>
        <v>0</v>
      </c>
      <c r="AF175" s="22">
        <f>IF(原始巡检表!AP175=0,0,输入条件!$D$13*(40/50)^3/0.765)</f>
        <v>0</v>
      </c>
      <c r="AH175" s="24">
        <f>IF(原始巡检表!AH175=0,0,输入条件!$D$15*(35/50)^3/0.9)</f>
        <v>0</v>
      </c>
      <c r="AI175" s="24">
        <f>IF(原始巡检表!AP175=0,0,输入条件!$D$15*(35/50)^3/0.9)</f>
        <v>0</v>
      </c>
      <c r="AJ175" s="24"/>
    </row>
    <row r="176" ht="17.25" spans="3:36">
      <c r="C176">
        <v>1</v>
      </c>
      <c r="D176" s="62">
        <f>IF(原始巡检表!I176=0,0,输入条件!$C$22*原始巡检表!I176+输入条件!$C$23*原始巡检表!E176+输入条件!$C$24*原始巡检表!H176+输入条件!$C$25)/100*输入条件!$E$9*3.517*(1-2%*输入条件!$C$6)</f>
        <v>0</v>
      </c>
      <c r="E176" s="62">
        <f>IF(原始巡检表!Q176=0,0,输入条件!$C$22*原始巡检表!Q176+输入条件!$C$23*原始巡检表!M176+输入条件!$C$24*原始巡检表!P176+输入条件!$C$25)/100*输入条件!$E$9*3.517*(1-2%*输入条件!$C$6)</f>
        <v>0</v>
      </c>
      <c r="F176" s="61">
        <f>IF(原始巡检表!Y176=0,0,输入条件!$C$22*原始巡检表!Y176+输入条件!$C$23*原始巡检表!U176+输入条件!$C$24*原始巡检表!X176+输入条件!$C$25)/100*输入条件!$E$9*3.517*(1-2%*输入条件!$C$6)</f>
        <v>0</v>
      </c>
      <c r="G176" s="64">
        <f>IF(D176=0,0,EXP(更换设备!$C$17*('计算验证-时刻-改造后'!D176/(更换设备!$E$9*3.517)*100)+更换设备!$C$18*原始巡检表!E176+更换设备!$C$19*原始巡检表!H176+更换设备!$C$20))*更换设备!$D$9</f>
        <v>0</v>
      </c>
      <c r="H176" s="64">
        <f>IF(E176=0,0,EXP(更换设备!$C$17*('计算验证-时刻-改造后'!E176/(更换设备!$E$9*3.517)*100)+更换设备!$C$18*原始巡检表!M176+更换设备!$C$19*原始巡检表!P176+更换设备!$C$20))*更换设备!$D$9</f>
        <v>0</v>
      </c>
      <c r="I176" s="64">
        <f>IF(F176=0,0,EXP(更换设备!$C$17*('计算验证-时刻-改造后'!F176/(更换设备!$E$9*3.517)*100)+更换设备!$C$18*原始巡检表!U176+更换设备!$C$19*原始巡检表!X176+更换设备!$C$20))*更换设备!$D$9</f>
        <v>0</v>
      </c>
      <c r="J176" s="18">
        <f>IF(原始巡检表!I176=0,0,输入条件!$D$11*(40/50)^3/0.765)</f>
        <v>0</v>
      </c>
      <c r="K176" s="18">
        <f>IF(原始巡检表!Q176=0,0,输入条件!$D$11*(40/50)^3/0.765)</f>
        <v>0</v>
      </c>
      <c r="L176" s="19">
        <f>IF(原始巡检表!Y176=0,0,输入条件!$D$11*(40/50)^3/0.765)</f>
        <v>0</v>
      </c>
      <c r="M176" s="22">
        <f>IF(原始巡检表!I176=0,0,输入条件!$D$13*(40/50)^3/0.765)</f>
        <v>0</v>
      </c>
      <c r="N176" s="22">
        <f>IF(原始巡检表!Q176=0,0,输入条件!$D$13*(40/50)^3/0.765)</f>
        <v>0</v>
      </c>
      <c r="O176" s="23">
        <f>IF(原始巡检表!Y176=0,0,输入条件!$D$13*(40/50)^3/0.765)</f>
        <v>0</v>
      </c>
      <c r="P176" s="24">
        <f>IF(原始巡检表!I176=0,0,输入条件!$D$15*(35/50)^3/0.9)</f>
        <v>0</v>
      </c>
      <c r="Q176" s="24">
        <f>IF(原始巡检表!Q176=0,0,输入条件!$D$15*(35/50)^3/0.9)</f>
        <v>0</v>
      </c>
      <c r="R176" s="24">
        <f>IF(原始巡检表!Y176=0,0,输入条件!$D$15*(35/50)^3/0.9)</f>
        <v>0</v>
      </c>
      <c r="U176">
        <v>1</v>
      </c>
      <c r="V176" s="61">
        <f>IF(原始巡检表!AH176=0,0,输入条件!$C$22*原始巡检表!AH176+输入条件!$C$23*原始巡检表!AD176+输入条件!$C$24*原始巡检表!AG176+输入条件!$C$25)/100*输入条件!$E$9*3.517*(1-2%*输入条件!$C$6)</f>
        <v>0</v>
      </c>
      <c r="W176" s="61">
        <f>IF(原始巡检表!AP176=0,0,输入条件!$C$22*原始巡检表!AP176+输入条件!$C$23*原始巡检表!AL176+输入条件!$C$24*原始巡检表!AO176+输入条件!$C$25)/100*输入条件!$E$9*3.517*(1-2%*输入条件!$C$6)</f>
        <v>0</v>
      </c>
      <c r="X176" s="61"/>
      <c r="Y176" s="64">
        <f>IF(V176=0,0,EXP(更换设备!$C$17*('计算验证-时刻-改造后'!V176/(更换设备!$E$9*3.517)*100)+更换设备!$C$18*原始巡检表!AD176+更换设备!$C$19*原始巡检表!AG176+更换设备!$C$20))*更换设备!$D$9</f>
        <v>0</v>
      </c>
      <c r="Z176" s="64">
        <f>IF(W176=0,0,EXP(更换设备!$C$17*('计算验证-时刻-改造后'!W176/(更换设备!$E$9*3.517)*100)+更换设备!$C$18*原始巡检表!AL176+更换设备!$C$19*原始巡检表!AO176+更换设备!$C$20))*更换设备!$D$9</f>
        <v>0</v>
      </c>
      <c r="AA176" s="12"/>
      <c r="AB176" s="18">
        <f>IF(原始巡检表!AH176=0,0,输入条件!$D$11*(40/50)^3/0.765)</f>
        <v>0</v>
      </c>
      <c r="AC176" s="18">
        <f>IF(原始巡检表!AP176=0,0,输入条件!$D$11*(40/50)^3/0.765)</f>
        <v>0</v>
      </c>
      <c r="AD176" s="17"/>
      <c r="AE176" s="22">
        <f>IF(原始巡检表!AH176=0,0,输入条件!$D$13*(40/50)^3/0.765)</f>
        <v>0</v>
      </c>
      <c r="AF176" s="22">
        <f>IF(原始巡检表!AP176=0,0,输入条件!$D$13*(40/50)^3/0.765)</f>
        <v>0</v>
      </c>
      <c r="AH176" s="24">
        <f>IF(原始巡检表!AH176=0,0,输入条件!$D$15*(35/50)^3/0.9)</f>
        <v>0</v>
      </c>
      <c r="AI176" s="24">
        <f>IF(原始巡检表!AP176=0,0,输入条件!$D$15*(35/50)^3/0.9)</f>
        <v>0</v>
      </c>
      <c r="AJ176" s="24"/>
    </row>
    <row r="177" ht="17.25" spans="3:36">
      <c r="C177">
        <v>2</v>
      </c>
      <c r="D177" s="62">
        <f>IF(原始巡检表!I177=0,0,输入条件!$C$22*原始巡检表!I177+输入条件!$C$23*原始巡检表!E177+输入条件!$C$24*原始巡检表!H177+输入条件!$C$25)/100*输入条件!$E$9*3.517*(1-2%*输入条件!$C$6)</f>
        <v>0</v>
      </c>
      <c r="E177" s="62">
        <f>IF(原始巡检表!Q177=0,0,输入条件!$C$22*原始巡检表!Q177+输入条件!$C$23*原始巡检表!M177+输入条件!$C$24*原始巡检表!P177+输入条件!$C$25)/100*输入条件!$E$9*3.517*(1-2%*输入条件!$C$6)</f>
        <v>0</v>
      </c>
      <c r="F177" s="61">
        <f>IF(原始巡检表!Y177=0,0,输入条件!$C$22*原始巡检表!Y177+输入条件!$C$23*原始巡检表!U177+输入条件!$C$24*原始巡检表!X177+输入条件!$C$25)/100*输入条件!$E$9*3.517*(1-2%*输入条件!$C$6)</f>
        <v>0</v>
      </c>
      <c r="G177" s="64">
        <f>IF(D177=0,0,EXP(更换设备!$C$17*('计算验证-时刻-改造后'!D177/(更换设备!$E$9*3.517)*100)+更换设备!$C$18*原始巡检表!E177+更换设备!$C$19*原始巡检表!H177+更换设备!$C$20))*更换设备!$D$9</f>
        <v>0</v>
      </c>
      <c r="H177" s="64">
        <f>IF(E177=0,0,EXP(更换设备!$C$17*('计算验证-时刻-改造后'!E177/(更换设备!$E$9*3.517)*100)+更换设备!$C$18*原始巡检表!M177+更换设备!$C$19*原始巡检表!P177+更换设备!$C$20))*更换设备!$D$9</f>
        <v>0</v>
      </c>
      <c r="I177" s="64">
        <f>IF(F177=0,0,EXP(更换设备!$C$17*('计算验证-时刻-改造后'!F177/(更换设备!$E$9*3.517)*100)+更换设备!$C$18*原始巡检表!U177+更换设备!$C$19*原始巡检表!X177+更换设备!$C$20))*更换设备!$D$9</f>
        <v>0</v>
      </c>
      <c r="J177" s="18">
        <f>IF(原始巡检表!I177=0,0,输入条件!$D$11*(40/50)^3/0.765)</f>
        <v>0</v>
      </c>
      <c r="K177" s="18">
        <f>IF(原始巡检表!Q177=0,0,输入条件!$D$11*(40/50)^3/0.765)</f>
        <v>0</v>
      </c>
      <c r="L177" s="19">
        <f>IF(原始巡检表!Y177=0,0,输入条件!$D$11*(40/50)^3/0.765)</f>
        <v>0</v>
      </c>
      <c r="M177" s="22">
        <f>IF(原始巡检表!I177=0,0,输入条件!$D$13*(40/50)^3/0.765)</f>
        <v>0</v>
      </c>
      <c r="N177" s="22">
        <f>IF(原始巡检表!Q177=0,0,输入条件!$D$13*(40/50)^3/0.765)</f>
        <v>0</v>
      </c>
      <c r="O177" s="23">
        <f>IF(原始巡检表!Y177=0,0,输入条件!$D$13*(40/50)^3/0.765)</f>
        <v>0</v>
      </c>
      <c r="P177" s="24">
        <f>IF(原始巡检表!I177=0,0,输入条件!$D$15*(35/50)^3/0.9)</f>
        <v>0</v>
      </c>
      <c r="Q177" s="24">
        <f>IF(原始巡检表!Q177=0,0,输入条件!$D$15*(35/50)^3/0.9)</f>
        <v>0</v>
      </c>
      <c r="R177" s="24">
        <f>IF(原始巡检表!Y177=0,0,输入条件!$D$15*(35/50)^3/0.9)</f>
        <v>0</v>
      </c>
      <c r="U177">
        <v>2</v>
      </c>
      <c r="V177" s="61">
        <f>IF(原始巡检表!AH177=0,0,输入条件!$C$22*原始巡检表!AH177+输入条件!$C$23*原始巡检表!AD177+输入条件!$C$24*原始巡检表!AG177+输入条件!$C$25)/100*输入条件!$E$9*3.517*(1-2%*输入条件!$C$6)</f>
        <v>0</v>
      </c>
      <c r="W177" s="61">
        <f>IF(原始巡检表!AP177=0,0,输入条件!$C$22*原始巡检表!AP177+输入条件!$C$23*原始巡检表!AL177+输入条件!$C$24*原始巡检表!AO177+输入条件!$C$25)/100*输入条件!$E$9*3.517*(1-2%*输入条件!$C$6)</f>
        <v>0</v>
      </c>
      <c r="X177" s="61"/>
      <c r="Y177" s="64">
        <f>IF(V177=0,0,EXP(更换设备!$C$17*('计算验证-时刻-改造后'!V177/(更换设备!$E$9*3.517)*100)+更换设备!$C$18*原始巡检表!AD177+更换设备!$C$19*原始巡检表!AG177+更换设备!$C$20))*更换设备!$D$9</f>
        <v>0</v>
      </c>
      <c r="Z177" s="64">
        <f>IF(W177=0,0,EXP(更换设备!$C$17*('计算验证-时刻-改造后'!W177/(更换设备!$E$9*3.517)*100)+更换设备!$C$18*原始巡检表!AL177+更换设备!$C$19*原始巡检表!AO177+更换设备!$C$20))*更换设备!$D$9</f>
        <v>0</v>
      </c>
      <c r="AA177" s="12"/>
      <c r="AB177" s="18">
        <f>IF(原始巡检表!AH177=0,0,输入条件!$D$11*(40/50)^3/0.765)</f>
        <v>0</v>
      </c>
      <c r="AC177" s="18">
        <f>IF(原始巡检表!AP177=0,0,输入条件!$D$11*(40/50)^3/0.765)</f>
        <v>0</v>
      </c>
      <c r="AD177" s="17"/>
      <c r="AE177" s="22">
        <f>IF(原始巡检表!AH177=0,0,输入条件!$D$13*(40/50)^3/0.765)</f>
        <v>0</v>
      </c>
      <c r="AF177" s="22">
        <f>IF(原始巡检表!AP177=0,0,输入条件!$D$13*(40/50)^3/0.765)</f>
        <v>0</v>
      </c>
      <c r="AH177" s="24">
        <f>IF(原始巡检表!AH177=0,0,输入条件!$D$15*(35/50)^3/0.9)</f>
        <v>0</v>
      </c>
      <c r="AI177" s="24">
        <f>IF(原始巡检表!AP177=0,0,输入条件!$D$15*(35/50)^3/0.9)</f>
        <v>0</v>
      </c>
      <c r="AJ177" s="24"/>
    </row>
    <row r="178" ht="17.25" spans="3:36">
      <c r="C178">
        <v>3</v>
      </c>
      <c r="D178" s="62">
        <f>IF(原始巡检表!I178=0,0,输入条件!$C$22*原始巡检表!I178+输入条件!$C$23*原始巡检表!E178+输入条件!$C$24*原始巡检表!H178+输入条件!$C$25)/100*输入条件!$E$9*3.517*(1-2%*输入条件!$C$6)</f>
        <v>0</v>
      </c>
      <c r="E178" s="62">
        <f>IF(原始巡检表!Q178=0,0,输入条件!$C$22*原始巡检表!Q178+输入条件!$C$23*原始巡检表!M178+输入条件!$C$24*原始巡检表!P178+输入条件!$C$25)/100*输入条件!$E$9*3.517*(1-2%*输入条件!$C$6)</f>
        <v>0</v>
      </c>
      <c r="F178" s="61">
        <f>IF(原始巡检表!Y178=0,0,输入条件!$C$22*原始巡检表!Y178+输入条件!$C$23*原始巡检表!U178+输入条件!$C$24*原始巡检表!X178+输入条件!$C$25)/100*输入条件!$E$9*3.517*(1-2%*输入条件!$C$6)</f>
        <v>0</v>
      </c>
      <c r="G178" s="64">
        <f>IF(D178=0,0,EXP(更换设备!$C$17*('计算验证-时刻-改造后'!D178/(更换设备!$E$9*3.517)*100)+更换设备!$C$18*原始巡检表!E178+更换设备!$C$19*原始巡检表!H178+更换设备!$C$20))*更换设备!$D$9</f>
        <v>0</v>
      </c>
      <c r="H178" s="64">
        <f>IF(E178=0,0,EXP(更换设备!$C$17*('计算验证-时刻-改造后'!E178/(更换设备!$E$9*3.517)*100)+更换设备!$C$18*原始巡检表!M178+更换设备!$C$19*原始巡检表!P178+更换设备!$C$20))*更换设备!$D$9</f>
        <v>0</v>
      </c>
      <c r="I178" s="64">
        <f>IF(F178=0,0,EXP(更换设备!$C$17*('计算验证-时刻-改造后'!F178/(更换设备!$E$9*3.517)*100)+更换设备!$C$18*原始巡检表!U178+更换设备!$C$19*原始巡检表!X178+更换设备!$C$20))*更换设备!$D$9</f>
        <v>0</v>
      </c>
      <c r="J178" s="18">
        <f>IF(原始巡检表!I178=0,0,输入条件!$D$11*(40/50)^3/0.765)</f>
        <v>0</v>
      </c>
      <c r="K178" s="18">
        <f>IF(原始巡检表!Q178=0,0,输入条件!$D$11*(40/50)^3/0.765)</f>
        <v>0</v>
      </c>
      <c r="L178" s="19">
        <f>IF(原始巡检表!Y178=0,0,输入条件!$D$11*(40/50)^3/0.765)</f>
        <v>0</v>
      </c>
      <c r="M178" s="22">
        <f>IF(原始巡检表!I178=0,0,输入条件!$D$13*(40/50)^3/0.765)</f>
        <v>0</v>
      </c>
      <c r="N178" s="22">
        <f>IF(原始巡检表!Q178=0,0,输入条件!$D$13*(40/50)^3/0.765)</f>
        <v>0</v>
      </c>
      <c r="O178" s="23">
        <f>IF(原始巡检表!Y178=0,0,输入条件!$D$13*(40/50)^3/0.765)</f>
        <v>0</v>
      </c>
      <c r="P178" s="24">
        <f>IF(原始巡检表!I178=0,0,输入条件!$D$15*(35/50)^3/0.9)</f>
        <v>0</v>
      </c>
      <c r="Q178" s="24">
        <f>IF(原始巡检表!Q178=0,0,输入条件!$D$15*(35/50)^3/0.9)</f>
        <v>0</v>
      </c>
      <c r="R178" s="24">
        <f>IF(原始巡检表!Y178=0,0,输入条件!$D$15*(35/50)^3/0.9)</f>
        <v>0</v>
      </c>
      <c r="U178">
        <v>3</v>
      </c>
      <c r="V178" s="61">
        <f>IF(原始巡检表!AH178=0,0,输入条件!$C$22*原始巡检表!AH178+输入条件!$C$23*原始巡检表!AD178+输入条件!$C$24*原始巡检表!AG178+输入条件!$C$25)/100*输入条件!$E$9*3.517*(1-2%*输入条件!$C$6)</f>
        <v>0</v>
      </c>
      <c r="W178" s="61">
        <f>IF(原始巡检表!AP178=0,0,输入条件!$C$22*原始巡检表!AP178+输入条件!$C$23*原始巡检表!AL178+输入条件!$C$24*原始巡检表!AO178+输入条件!$C$25)/100*输入条件!$E$9*3.517*(1-2%*输入条件!$C$6)</f>
        <v>0</v>
      </c>
      <c r="X178" s="61"/>
      <c r="Y178" s="64">
        <f>IF(V178=0,0,EXP(更换设备!$C$17*('计算验证-时刻-改造后'!V178/(更换设备!$E$9*3.517)*100)+更换设备!$C$18*原始巡检表!AD178+更换设备!$C$19*原始巡检表!AG178+更换设备!$C$20))*更换设备!$D$9</f>
        <v>0</v>
      </c>
      <c r="Z178" s="64">
        <f>IF(W178=0,0,EXP(更换设备!$C$17*('计算验证-时刻-改造后'!W178/(更换设备!$E$9*3.517)*100)+更换设备!$C$18*原始巡检表!AL178+更换设备!$C$19*原始巡检表!AO178+更换设备!$C$20))*更换设备!$D$9</f>
        <v>0</v>
      </c>
      <c r="AA178" s="12"/>
      <c r="AB178" s="18">
        <f>IF(原始巡检表!AH178=0,0,输入条件!$D$11*(40/50)^3/0.765)</f>
        <v>0</v>
      </c>
      <c r="AC178" s="18">
        <f>IF(原始巡检表!AP178=0,0,输入条件!$D$11*(40/50)^3/0.765)</f>
        <v>0</v>
      </c>
      <c r="AD178" s="17"/>
      <c r="AE178" s="22">
        <f>IF(原始巡检表!AH178=0,0,输入条件!$D$13*(40/50)^3/0.765)</f>
        <v>0</v>
      </c>
      <c r="AF178" s="22">
        <f>IF(原始巡检表!AP178=0,0,输入条件!$D$13*(40/50)^3/0.765)</f>
        <v>0</v>
      </c>
      <c r="AH178" s="24">
        <f>IF(原始巡检表!AH178=0,0,输入条件!$D$15*(35/50)^3/0.9)</f>
        <v>0</v>
      </c>
      <c r="AI178" s="24">
        <f>IF(原始巡检表!AP178=0,0,输入条件!$D$15*(35/50)^3/0.9)</f>
        <v>0</v>
      </c>
      <c r="AJ178" s="24"/>
    </row>
    <row r="179" ht="17.25" spans="3:36">
      <c r="C179">
        <v>4</v>
      </c>
      <c r="D179" s="62">
        <f>IF(原始巡检表!I179=0,0,输入条件!$C$22*原始巡检表!I179+输入条件!$C$23*原始巡检表!E179+输入条件!$C$24*原始巡检表!H179+输入条件!$C$25)/100*输入条件!$E$9*3.517*(1-2%*输入条件!$C$6)</f>
        <v>0</v>
      </c>
      <c r="E179" s="62">
        <f>IF(原始巡检表!Q179=0,0,输入条件!$C$22*原始巡检表!Q179+输入条件!$C$23*原始巡检表!M179+输入条件!$C$24*原始巡检表!P179+输入条件!$C$25)/100*输入条件!$E$9*3.517*(1-2%*输入条件!$C$6)</f>
        <v>0</v>
      </c>
      <c r="F179" s="61">
        <f>IF(原始巡检表!Y179=0,0,输入条件!$C$22*原始巡检表!Y179+输入条件!$C$23*原始巡检表!U179+输入条件!$C$24*原始巡检表!X179+输入条件!$C$25)/100*输入条件!$E$9*3.517*(1-2%*输入条件!$C$6)</f>
        <v>0</v>
      </c>
      <c r="G179" s="64">
        <f>IF(D179=0,0,EXP(更换设备!$C$17*('计算验证-时刻-改造后'!D179/(更换设备!$E$9*3.517)*100)+更换设备!$C$18*原始巡检表!E179+更换设备!$C$19*原始巡检表!H179+更换设备!$C$20))*更换设备!$D$9</f>
        <v>0</v>
      </c>
      <c r="H179" s="64">
        <f>IF(E179=0,0,EXP(更换设备!$C$17*('计算验证-时刻-改造后'!E179/(更换设备!$E$9*3.517)*100)+更换设备!$C$18*原始巡检表!M179+更换设备!$C$19*原始巡检表!P179+更换设备!$C$20))*更换设备!$D$9</f>
        <v>0</v>
      </c>
      <c r="I179" s="64">
        <f>IF(F179=0,0,EXP(更换设备!$C$17*('计算验证-时刻-改造后'!F179/(更换设备!$E$9*3.517)*100)+更换设备!$C$18*原始巡检表!U179+更换设备!$C$19*原始巡检表!X179+更换设备!$C$20))*更换设备!$D$9</f>
        <v>0</v>
      </c>
      <c r="J179" s="18">
        <f>IF(原始巡检表!I179=0,0,输入条件!$D$11*(40/50)^3/0.765)</f>
        <v>0</v>
      </c>
      <c r="K179" s="18">
        <f>IF(原始巡检表!Q179=0,0,输入条件!$D$11*(40/50)^3/0.765)</f>
        <v>0</v>
      </c>
      <c r="L179" s="19">
        <f>IF(原始巡检表!Y179=0,0,输入条件!$D$11*(40/50)^3/0.765)</f>
        <v>0</v>
      </c>
      <c r="M179" s="22">
        <f>IF(原始巡检表!I179=0,0,输入条件!$D$13*(40/50)^3/0.765)</f>
        <v>0</v>
      </c>
      <c r="N179" s="22">
        <f>IF(原始巡检表!Q179=0,0,输入条件!$D$13*(40/50)^3/0.765)</f>
        <v>0</v>
      </c>
      <c r="O179" s="23">
        <f>IF(原始巡检表!Y179=0,0,输入条件!$D$13*(40/50)^3/0.765)</f>
        <v>0</v>
      </c>
      <c r="P179" s="24">
        <f>IF(原始巡检表!I179=0,0,输入条件!$D$15*(35/50)^3/0.9)</f>
        <v>0</v>
      </c>
      <c r="Q179" s="24">
        <f>IF(原始巡检表!Q179=0,0,输入条件!$D$15*(35/50)^3/0.9)</f>
        <v>0</v>
      </c>
      <c r="R179" s="24">
        <f>IF(原始巡检表!Y179=0,0,输入条件!$D$15*(35/50)^3/0.9)</f>
        <v>0</v>
      </c>
      <c r="U179">
        <v>4</v>
      </c>
      <c r="V179" s="61">
        <f>IF(原始巡检表!AH179=0,0,输入条件!$C$22*原始巡检表!AH179+输入条件!$C$23*原始巡检表!AD179+输入条件!$C$24*原始巡检表!AG179+输入条件!$C$25)/100*输入条件!$E$9*3.517*(1-2%*输入条件!$C$6)</f>
        <v>0</v>
      </c>
      <c r="W179" s="61">
        <f>IF(原始巡检表!AP179=0,0,输入条件!$C$22*原始巡检表!AP179+输入条件!$C$23*原始巡检表!AL179+输入条件!$C$24*原始巡检表!AO179+输入条件!$C$25)/100*输入条件!$E$9*3.517*(1-2%*输入条件!$C$6)</f>
        <v>0</v>
      </c>
      <c r="X179" s="61"/>
      <c r="Y179" s="64">
        <f>IF(V179=0,0,EXP(更换设备!$C$17*('计算验证-时刻-改造后'!V179/(更换设备!$E$9*3.517)*100)+更换设备!$C$18*原始巡检表!AD179+更换设备!$C$19*原始巡检表!AG179+更换设备!$C$20))*更换设备!$D$9</f>
        <v>0</v>
      </c>
      <c r="Z179" s="64">
        <f>IF(W179=0,0,EXP(更换设备!$C$17*('计算验证-时刻-改造后'!W179/(更换设备!$E$9*3.517)*100)+更换设备!$C$18*原始巡检表!AL179+更换设备!$C$19*原始巡检表!AO179+更换设备!$C$20))*更换设备!$D$9</f>
        <v>0</v>
      </c>
      <c r="AA179" s="12"/>
      <c r="AB179" s="18">
        <f>IF(原始巡检表!AH179=0,0,输入条件!$D$11*(40/50)^3/0.765)</f>
        <v>0</v>
      </c>
      <c r="AC179" s="18">
        <f>IF(原始巡检表!AP179=0,0,输入条件!$D$11*(40/50)^3/0.765)</f>
        <v>0</v>
      </c>
      <c r="AD179" s="17"/>
      <c r="AE179" s="22">
        <f>IF(原始巡检表!AH179=0,0,输入条件!$D$13*(40/50)^3/0.765)</f>
        <v>0</v>
      </c>
      <c r="AF179" s="22">
        <f>IF(原始巡检表!AP179=0,0,输入条件!$D$13*(40/50)^3/0.765)</f>
        <v>0</v>
      </c>
      <c r="AH179" s="24">
        <f>IF(原始巡检表!AH179=0,0,输入条件!$D$15*(35/50)^3/0.9)</f>
        <v>0</v>
      </c>
      <c r="AI179" s="24">
        <f>IF(原始巡检表!AP179=0,0,输入条件!$D$15*(35/50)^3/0.9)</f>
        <v>0</v>
      </c>
      <c r="AJ179" s="24"/>
    </row>
    <row r="180" ht="17.25" spans="3:36">
      <c r="C180">
        <v>5</v>
      </c>
      <c r="D180" s="62">
        <f>IF(原始巡检表!I180=0,0,输入条件!$C$22*原始巡检表!I180+输入条件!$C$23*原始巡检表!E180+输入条件!$C$24*原始巡检表!H180+输入条件!$C$25)/100*输入条件!$E$9*3.517*(1-2%*输入条件!$C$6)</f>
        <v>0</v>
      </c>
      <c r="E180" s="62">
        <f>IF(原始巡检表!Q180=0,0,输入条件!$C$22*原始巡检表!Q180+输入条件!$C$23*原始巡检表!M180+输入条件!$C$24*原始巡检表!P180+输入条件!$C$25)/100*输入条件!$E$9*3.517*(1-2%*输入条件!$C$6)</f>
        <v>0</v>
      </c>
      <c r="F180" s="61">
        <f>IF(原始巡检表!Y180=0,0,输入条件!$C$22*原始巡检表!Y180+输入条件!$C$23*原始巡检表!U180+输入条件!$C$24*原始巡检表!X180+输入条件!$C$25)/100*输入条件!$E$9*3.517*(1-2%*输入条件!$C$6)</f>
        <v>0</v>
      </c>
      <c r="G180" s="64">
        <f>IF(D180=0,0,EXP(更换设备!$C$17*('计算验证-时刻-改造后'!D180/(更换设备!$E$9*3.517)*100)+更换设备!$C$18*原始巡检表!E180+更换设备!$C$19*原始巡检表!H180+更换设备!$C$20))*更换设备!$D$9</f>
        <v>0</v>
      </c>
      <c r="H180" s="64">
        <f>IF(E180=0,0,EXP(更换设备!$C$17*('计算验证-时刻-改造后'!E180/(更换设备!$E$9*3.517)*100)+更换设备!$C$18*原始巡检表!M180+更换设备!$C$19*原始巡检表!P180+更换设备!$C$20))*更换设备!$D$9</f>
        <v>0</v>
      </c>
      <c r="I180" s="64">
        <f>IF(F180=0,0,EXP(更换设备!$C$17*('计算验证-时刻-改造后'!F180/(更换设备!$E$9*3.517)*100)+更换设备!$C$18*原始巡检表!U180+更换设备!$C$19*原始巡检表!X180+更换设备!$C$20))*更换设备!$D$9</f>
        <v>0</v>
      </c>
      <c r="J180" s="18">
        <f>IF(原始巡检表!I180=0,0,输入条件!$D$11*(40/50)^3/0.765)</f>
        <v>0</v>
      </c>
      <c r="K180" s="18">
        <f>IF(原始巡检表!Q180=0,0,输入条件!$D$11*(40/50)^3/0.765)</f>
        <v>0</v>
      </c>
      <c r="L180" s="19">
        <f>IF(原始巡检表!Y180=0,0,输入条件!$D$11*(40/50)^3/0.765)</f>
        <v>0</v>
      </c>
      <c r="M180" s="22">
        <f>IF(原始巡检表!I180=0,0,输入条件!$D$13*(40/50)^3/0.765)</f>
        <v>0</v>
      </c>
      <c r="N180" s="22">
        <f>IF(原始巡检表!Q180=0,0,输入条件!$D$13*(40/50)^3/0.765)</f>
        <v>0</v>
      </c>
      <c r="O180" s="23">
        <f>IF(原始巡检表!Y180=0,0,输入条件!$D$13*(40/50)^3/0.765)</f>
        <v>0</v>
      </c>
      <c r="P180" s="24">
        <f>IF(原始巡检表!I180=0,0,输入条件!$D$15*(35/50)^3/0.9)</f>
        <v>0</v>
      </c>
      <c r="Q180" s="24">
        <f>IF(原始巡检表!Q180=0,0,输入条件!$D$15*(35/50)^3/0.9)</f>
        <v>0</v>
      </c>
      <c r="R180" s="24">
        <f>IF(原始巡检表!Y180=0,0,输入条件!$D$15*(35/50)^3/0.9)</f>
        <v>0</v>
      </c>
      <c r="U180">
        <v>5</v>
      </c>
      <c r="V180" s="61">
        <f>IF(原始巡检表!AH180=0,0,输入条件!$C$22*原始巡检表!AH180+输入条件!$C$23*原始巡检表!AD180+输入条件!$C$24*原始巡检表!AG180+输入条件!$C$25)/100*输入条件!$E$9*3.517*(1-2%*输入条件!$C$6)</f>
        <v>0</v>
      </c>
      <c r="W180" s="61">
        <f>IF(原始巡检表!AP180=0,0,输入条件!$C$22*原始巡检表!AP180+输入条件!$C$23*原始巡检表!AL180+输入条件!$C$24*原始巡检表!AO180+输入条件!$C$25)/100*输入条件!$E$9*3.517*(1-2%*输入条件!$C$6)</f>
        <v>0</v>
      </c>
      <c r="X180" s="61"/>
      <c r="Y180" s="64">
        <f>IF(V180=0,0,EXP(更换设备!$C$17*('计算验证-时刻-改造后'!V180/(更换设备!$E$9*3.517)*100)+更换设备!$C$18*原始巡检表!AD180+更换设备!$C$19*原始巡检表!AG180+更换设备!$C$20))*更换设备!$D$9</f>
        <v>0</v>
      </c>
      <c r="Z180" s="64">
        <f>IF(W180=0,0,EXP(更换设备!$C$17*('计算验证-时刻-改造后'!W180/(更换设备!$E$9*3.517)*100)+更换设备!$C$18*原始巡检表!AL180+更换设备!$C$19*原始巡检表!AO180+更换设备!$C$20))*更换设备!$D$9</f>
        <v>0</v>
      </c>
      <c r="AA180" s="12"/>
      <c r="AB180" s="18">
        <f>IF(原始巡检表!AH180=0,0,输入条件!$D$11*(40/50)^3/0.765)</f>
        <v>0</v>
      </c>
      <c r="AC180" s="18">
        <f>IF(原始巡检表!AP180=0,0,输入条件!$D$11*(40/50)^3/0.765)</f>
        <v>0</v>
      </c>
      <c r="AD180" s="17"/>
      <c r="AE180" s="22">
        <f>IF(原始巡检表!AH180=0,0,输入条件!$D$13*(40/50)^3/0.765)</f>
        <v>0</v>
      </c>
      <c r="AF180" s="22">
        <f>IF(原始巡检表!AP180=0,0,输入条件!$D$13*(40/50)^3/0.765)</f>
        <v>0</v>
      </c>
      <c r="AH180" s="24">
        <f>IF(原始巡检表!AH180=0,0,输入条件!$D$15*(35/50)^3/0.9)</f>
        <v>0</v>
      </c>
      <c r="AI180" s="24">
        <f>IF(原始巡检表!AP180=0,0,输入条件!$D$15*(35/50)^3/0.9)</f>
        <v>0</v>
      </c>
      <c r="AJ180" s="24"/>
    </row>
    <row r="181" ht="17.25" spans="3:36">
      <c r="C181">
        <v>6</v>
      </c>
      <c r="D181" s="62">
        <f>IF(原始巡检表!I181=0,0,输入条件!$C$22*原始巡检表!I181+输入条件!$C$23*原始巡检表!E181+输入条件!$C$24*原始巡检表!H181+输入条件!$C$25)/100*输入条件!$E$9*3.517*(1-2%*输入条件!$C$6)</f>
        <v>0</v>
      </c>
      <c r="E181" s="62">
        <f>IF(原始巡检表!Q181=0,0,输入条件!$C$22*原始巡检表!Q181+输入条件!$C$23*原始巡检表!M181+输入条件!$C$24*原始巡检表!P181+输入条件!$C$25)/100*输入条件!$E$9*3.517*(1-2%*输入条件!$C$6)</f>
        <v>0</v>
      </c>
      <c r="F181" s="61">
        <f>IF(原始巡检表!Y181=0,0,输入条件!$C$22*原始巡检表!Y181+输入条件!$C$23*原始巡检表!U181+输入条件!$C$24*原始巡检表!X181+输入条件!$C$25)/100*输入条件!$E$9*3.517*(1-2%*输入条件!$C$6)</f>
        <v>0</v>
      </c>
      <c r="G181" s="64">
        <f>IF(D181=0,0,EXP(更换设备!$C$17*('计算验证-时刻-改造后'!D181/(更换设备!$E$9*3.517)*100)+更换设备!$C$18*原始巡检表!E181+更换设备!$C$19*原始巡检表!H181+更换设备!$C$20))*更换设备!$D$9</f>
        <v>0</v>
      </c>
      <c r="H181" s="64">
        <f>IF(E181=0,0,EXP(更换设备!$C$17*('计算验证-时刻-改造后'!E181/(更换设备!$E$9*3.517)*100)+更换设备!$C$18*原始巡检表!M181+更换设备!$C$19*原始巡检表!P181+更换设备!$C$20))*更换设备!$D$9</f>
        <v>0</v>
      </c>
      <c r="I181" s="64">
        <f>IF(F181=0,0,EXP(更换设备!$C$17*('计算验证-时刻-改造后'!F181/(更换设备!$E$9*3.517)*100)+更换设备!$C$18*原始巡检表!U181+更换设备!$C$19*原始巡检表!X181+更换设备!$C$20))*更换设备!$D$9</f>
        <v>0</v>
      </c>
      <c r="J181" s="18">
        <f>IF(原始巡检表!I181=0,0,输入条件!$D$11*(40/50)^3/0.765)</f>
        <v>0</v>
      </c>
      <c r="K181" s="18">
        <f>IF(原始巡检表!Q181=0,0,输入条件!$D$11*(40/50)^3/0.765)</f>
        <v>0</v>
      </c>
      <c r="L181" s="19">
        <f>IF(原始巡检表!Y181=0,0,输入条件!$D$11*(40/50)^3/0.765)</f>
        <v>0</v>
      </c>
      <c r="M181" s="22">
        <f>IF(原始巡检表!I181=0,0,输入条件!$D$13*(40/50)^3/0.765)</f>
        <v>0</v>
      </c>
      <c r="N181" s="22">
        <f>IF(原始巡检表!Q181=0,0,输入条件!$D$13*(40/50)^3/0.765)</f>
        <v>0</v>
      </c>
      <c r="O181" s="23">
        <f>IF(原始巡检表!Y181=0,0,输入条件!$D$13*(40/50)^3/0.765)</f>
        <v>0</v>
      </c>
      <c r="P181" s="24">
        <f>IF(原始巡检表!I181=0,0,输入条件!$D$15*(35/50)^3/0.9)</f>
        <v>0</v>
      </c>
      <c r="Q181" s="24">
        <f>IF(原始巡检表!Q181=0,0,输入条件!$D$15*(35/50)^3/0.9)</f>
        <v>0</v>
      </c>
      <c r="R181" s="24">
        <f>IF(原始巡检表!Y181=0,0,输入条件!$D$15*(35/50)^3/0.9)</f>
        <v>0</v>
      </c>
      <c r="U181">
        <v>6</v>
      </c>
      <c r="V181" s="61">
        <f>IF(原始巡检表!AH181=0,0,输入条件!$C$22*原始巡检表!AH181+输入条件!$C$23*原始巡检表!AD181+输入条件!$C$24*原始巡检表!AG181+输入条件!$C$25)/100*输入条件!$E$9*3.517*(1-2%*输入条件!$C$6)</f>
        <v>0</v>
      </c>
      <c r="W181" s="61">
        <f>IF(原始巡检表!AP181=0,0,输入条件!$C$22*原始巡检表!AP181+输入条件!$C$23*原始巡检表!AL181+输入条件!$C$24*原始巡检表!AO181+输入条件!$C$25)/100*输入条件!$E$9*3.517*(1-2%*输入条件!$C$6)</f>
        <v>0</v>
      </c>
      <c r="X181" s="61"/>
      <c r="Y181" s="64">
        <f>IF(V181=0,0,EXP(更换设备!$C$17*('计算验证-时刻-改造后'!V181/(更换设备!$E$9*3.517)*100)+更换设备!$C$18*原始巡检表!AD181+更换设备!$C$19*原始巡检表!AG181+更换设备!$C$20))*更换设备!$D$9</f>
        <v>0</v>
      </c>
      <c r="Z181" s="64">
        <f>IF(W181=0,0,EXP(更换设备!$C$17*('计算验证-时刻-改造后'!W181/(更换设备!$E$9*3.517)*100)+更换设备!$C$18*原始巡检表!AL181+更换设备!$C$19*原始巡检表!AO181+更换设备!$C$20))*更换设备!$D$9</f>
        <v>0</v>
      </c>
      <c r="AA181" s="12"/>
      <c r="AB181" s="18">
        <f>IF(原始巡检表!AH181=0,0,输入条件!$D$11*(40/50)^3/0.765)</f>
        <v>0</v>
      </c>
      <c r="AC181" s="18">
        <f>IF(原始巡检表!AP181=0,0,输入条件!$D$11*(40/50)^3/0.765)</f>
        <v>0</v>
      </c>
      <c r="AD181" s="17"/>
      <c r="AE181" s="22">
        <f>IF(原始巡检表!AH181=0,0,输入条件!$D$13*(40/50)^3/0.765)</f>
        <v>0</v>
      </c>
      <c r="AF181" s="22">
        <f>IF(原始巡检表!AP181=0,0,输入条件!$D$13*(40/50)^3/0.765)</f>
        <v>0</v>
      </c>
      <c r="AH181" s="24">
        <f>IF(原始巡检表!AH181=0,0,输入条件!$D$15*(35/50)^3/0.9)</f>
        <v>0</v>
      </c>
      <c r="AI181" s="24">
        <f>IF(原始巡检表!AP181=0,0,输入条件!$D$15*(35/50)^3/0.9)</f>
        <v>0</v>
      </c>
      <c r="AJ181" s="24"/>
    </row>
    <row r="182" ht="17.25" spans="3:36">
      <c r="C182">
        <v>7</v>
      </c>
      <c r="D182" s="62">
        <f>IF(原始巡检表!I182=0,0,输入条件!$C$22*原始巡检表!I182+输入条件!$C$23*原始巡检表!E182+输入条件!$C$24*原始巡检表!H182+输入条件!$C$25)/100*输入条件!$E$9*3.517*(1-2%*输入条件!$C$6)</f>
        <v>801.916930574193</v>
      </c>
      <c r="E182" s="62">
        <f>IF(原始巡检表!Q182=0,0,输入条件!$C$22*原始巡检表!Q182+输入条件!$C$23*原始巡检表!M182+输入条件!$C$24*原始巡检表!P182+输入条件!$C$25)/100*输入条件!$E$9*3.517*(1-2%*输入条件!$C$6)</f>
        <v>812.062152621045</v>
      </c>
      <c r="F182" s="61">
        <f>IF(原始巡检表!Y182=0,0,输入条件!$C$22*原始巡检表!Y182+输入条件!$C$23*原始巡检表!U182+输入条件!$C$24*原始巡检表!X182+输入条件!$C$25)/100*输入条件!$E$9*3.517*(1-2%*输入条件!$C$6)</f>
        <v>1001.60946350786</v>
      </c>
      <c r="G182" s="64">
        <f>IF(D182=0,0,EXP(更换设备!$C$17*('计算验证-时刻-改造后'!D182/(更换设备!$E$9*3.517)*100)+更换设备!$C$18*原始巡检表!E182+更换设备!$C$19*原始巡检表!H182+更换设备!$C$20))*更换设备!$D$9</f>
        <v>107.614417180812</v>
      </c>
      <c r="H182" s="64">
        <f>IF(E182=0,0,EXP(更换设备!$C$17*('计算验证-时刻-改造后'!E182/(更换设备!$E$9*3.517)*100)+更换设备!$C$18*原始巡检表!M182+更换设备!$C$19*原始巡检表!P182+更换设备!$C$20))*更换设备!$D$9</f>
        <v>113.077847748978</v>
      </c>
      <c r="I182" s="64">
        <f>IF(F182=0,0,EXP(更换设备!$C$17*('计算验证-时刻-改造后'!F182/(更换设备!$E$9*3.517)*100)+更换设备!$C$18*原始巡检表!U182+更换设备!$C$19*原始巡检表!X182+更换设备!$C$20))*更换设备!$D$9</f>
        <v>141.890989785806</v>
      </c>
      <c r="J182" s="18">
        <f>IF(原始巡检表!I182=0,0,输入条件!$D$11*(40/50)^3/0.765)</f>
        <v>36.8104575163399</v>
      </c>
      <c r="K182" s="18">
        <f>IF(原始巡检表!Q182=0,0,输入条件!$D$11*(40/50)^3/0.765)</f>
        <v>36.8104575163399</v>
      </c>
      <c r="L182" s="19">
        <f>IF(原始巡检表!Y182=0,0,输入条件!$D$11*(40/50)^3/0.765)</f>
        <v>36.8104575163399</v>
      </c>
      <c r="M182" s="22">
        <f>IF(原始巡检表!I182=0,0,输入条件!$D$13*(40/50)^3/0.765)</f>
        <v>50.1960784313726</v>
      </c>
      <c r="N182" s="22">
        <f>IF(原始巡检表!Q182=0,0,输入条件!$D$13*(40/50)^3/0.765)</f>
        <v>50.1960784313726</v>
      </c>
      <c r="O182" s="23">
        <f>IF(原始巡检表!Y182=0,0,输入条件!$D$13*(40/50)^3/0.765)</f>
        <v>50.1960784313726</v>
      </c>
      <c r="P182" s="24">
        <f>IF(原始巡检表!I182=0,0,输入条件!$D$15*(35/50)^3/0.9)</f>
        <v>8.38444444444444</v>
      </c>
      <c r="Q182" s="24">
        <f>IF(原始巡检表!Q182=0,0,输入条件!$D$15*(35/50)^3/0.9)</f>
        <v>8.38444444444444</v>
      </c>
      <c r="R182" s="24">
        <f>IF(原始巡检表!Y182=0,0,输入条件!$D$15*(35/50)^3/0.9)</f>
        <v>8.38444444444444</v>
      </c>
      <c r="U182">
        <v>7</v>
      </c>
      <c r="V182" s="61">
        <f>IF(原始巡检表!AH182=0,0,输入条件!$C$22*原始巡检表!AH182+输入条件!$C$23*原始巡检表!AD182+输入条件!$C$24*原始巡检表!AG182+输入条件!$C$25)/100*输入条件!$E$9*3.517*(1-2%*输入条件!$C$6)</f>
        <v>801.916930574193</v>
      </c>
      <c r="W182" s="61">
        <f>IF(原始巡检表!AP182=0,0,输入条件!$C$22*原始巡检表!AP182+输入条件!$C$23*原始巡检表!AL182+输入条件!$C$24*原始巡检表!AO182+输入条件!$C$25)/100*输入条件!$E$9*3.517*(1-2%*输入条件!$C$6)</f>
        <v>812.062152621045</v>
      </c>
      <c r="X182" s="61"/>
      <c r="Y182" s="64">
        <f>IF(V182=0,0,EXP(更换设备!$C$17*('计算验证-时刻-改造后'!V182/(更换设备!$E$9*3.517)*100)+更换设备!$C$18*原始巡检表!AD182+更换设备!$C$19*原始巡检表!AG182+更换设备!$C$20))*更换设备!$D$9</f>
        <v>107.614417180812</v>
      </c>
      <c r="Z182" s="64">
        <f>IF(W182=0,0,EXP(更换设备!$C$17*('计算验证-时刻-改造后'!W182/(更换设备!$E$9*3.517)*100)+更换设备!$C$18*原始巡检表!AL182+更换设备!$C$19*原始巡检表!AO182+更换设备!$C$20))*更换设备!$D$9</f>
        <v>113.077847748978</v>
      </c>
      <c r="AA182" s="12"/>
      <c r="AB182" s="18">
        <f>IF(原始巡检表!AH182=0,0,输入条件!$D$11*(40/50)^3/0.765)</f>
        <v>36.8104575163399</v>
      </c>
      <c r="AC182" s="18">
        <f>IF(原始巡检表!AP182=0,0,输入条件!$D$11*(40/50)^3/0.765)</f>
        <v>36.8104575163399</v>
      </c>
      <c r="AD182" s="17"/>
      <c r="AE182" s="22">
        <f>IF(原始巡检表!AH182=0,0,输入条件!$D$13*(40/50)^3/0.765)</f>
        <v>50.1960784313726</v>
      </c>
      <c r="AF182" s="22">
        <f>IF(原始巡检表!AP182=0,0,输入条件!$D$13*(40/50)^3/0.765)</f>
        <v>50.1960784313726</v>
      </c>
      <c r="AH182" s="24">
        <f>IF(原始巡检表!AH182=0,0,输入条件!$D$15*(35/50)^3/0.9)</f>
        <v>8.38444444444444</v>
      </c>
      <c r="AI182" s="24">
        <f>IF(原始巡检表!AP182=0,0,输入条件!$D$15*(35/50)^3/0.9)</f>
        <v>8.38444444444444</v>
      </c>
      <c r="AJ182" s="24"/>
    </row>
    <row r="183" ht="17.25" spans="3:36">
      <c r="C183">
        <v>8</v>
      </c>
      <c r="D183" s="62">
        <f>IF(原始巡检表!I183=0,0,输入条件!$C$22*原始巡检表!I183+输入条件!$C$23*原始巡检表!E183+输入条件!$C$24*原始巡检表!H183+输入条件!$C$25)/100*输入条件!$E$9*3.517*(1-2%*输入条件!$C$6)</f>
        <v>801.916930574193</v>
      </c>
      <c r="E183" s="62">
        <f>IF(原始巡检表!Q183=0,0,输入条件!$C$22*原始巡检表!Q183+输入条件!$C$23*原始巡检表!M183+输入条件!$C$24*原始巡检表!P183+输入条件!$C$25)/100*输入条件!$E$9*3.517*(1-2%*输入条件!$C$6)</f>
        <v>812.062152621045</v>
      </c>
      <c r="F183" s="61">
        <f>IF(原始巡检表!Y183=0,0,输入条件!$C$22*原始巡检表!Y183+输入条件!$C$23*原始巡检表!U183+输入条件!$C$24*原始巡检表!X183+输入条件!$C$25)/100*输入条件!$E$9*3.517*(1-2%*输入条件!$C$6)</f>
        <v>1001.60946350786</v>
      </c>
      <c r="G183" s="64">
        <f>IF(D183=0,0,EXP(更换设备!$C$17*('计算验证-时刻-改造后'!D183/(更换设备!$E$9*3.517)*100)+更换设备!$C$18*原始巡检表!E183+更换设备!$C$19*原始巡检表!H183+更换设备!$C$20))*更换设备!$D$9</f>
        <v>107.614417180812</v>
      </c>
      <c r="H183" s="64">
        <f>IF(E183=0,0,EXP(更换设备!$C$17*('计算验证-时刻-改造后'!E183/(更换设备!$E$9*3.517)*100)+更换设备!$C$18*原始巡检表!M183+更换设备!$C$19*原始巡检表!P183+更换设备!$C$20))*更换设备!$D$9</f>
        <v>113.077847748978</v>
      </c>
      <c r="I183" s="64">
        <f>IF(F183=0,0,EXP(更换设备!$C$17*('计算验证-时刻-改造后'!F183/(更换设备!$E$9*3.517)*100)+更换设备!$C$18*原始巡检表!U183+更换设备!$C$19*原始巡检表!X183+更换设备!$C$20))*更换设备!$D$9</f>
        <v>141.890989785806</v>
      </c>
      <c r="J183" s="18">
        <f>IF(原始巡检表!I183=0,0,输入条件!$D$11*(40/50)^3/0.765)</f>
        <v>36.8104575163399</v>
      </c>
      <c r="K183" s="18">
        <f>IF(原始巡检表!Q183=0,0,输入条件!$D$11*(40/50)^3/0.765)</f>
        <v>36.8104575163399</v>
      </c>
      <c r="L183" s="19">
        <f>IF(原始巡检表!Y183=0,0,输入条件!$D$11*(40/50)^3/0.765)</f>
        <v>36.8104575163399</v>
      </c>
      <c r="M183" s="22">
        <f>IF(原始巡检表!I183=0,0,输入条件!$D$13*(40/50)^3/0.765)</f>
        <v>50.1960784313726</v>
      </c>
      <c r="N183" s="22">
        <f>IF(原始巡检表!Q183=0,0,输入条件!$D$13*(40/50)^3/0.765)</f>
        <v>50.1960784313726</v>
      </c>
      <c r="O183" s="23">
        <f>IF(原始巡检表!Y183=0,0,输入条件!$D$13*(40/50)^3/0.765)</f>
        <v>50.1960784313726</v>
      </c>
      <c r="P183" s="24">
        <f>IF(原始巡检表!I183=0,0,输入条件!$D$15*(35/50)^3/0.9)</f>
        <v>8.38444444444444</v>
      </c>
      <c r="Q183" s="24">
        <f>IF(原始巡检表!Q183=0,0,输入条件!$D$15*(35/50)^3/0.9)</f>
        <v>8.38444444444444</v>
      </c>
      <c r="R183" s="24">
        <f>IF(原始巡检表!Y183=0,0,输入条件!$D$15*(35/50)^3/0.9)</f>
        <v>8.38444444444444</v>
      </c>
      <c r="U183">
        <v>8</v>
      </c>
      <c r="V183" s="61">
        <f>IF(原始巡检表!AH183=0,0,输入条件!$C$22*原始巡检表!AH183+输入条件!$C$23*原始巡检表!AD183+输入条件!$C$24*原始巡检表!AG183+输入条件!$C$25)/100*输入条件!$E$9*3.517*(1-2%*输入条件!$C$6)</f>
        <v>801.916930574193</v>
      </c>
      <c r="W183" s="61">
        <f>IF(原始巡检表!AP183=0,0,输入条件!$C$22*原始巡检表!AP183+输入条件!$C$23*原始巡检表!AL183+输入条件!$C$24*原始巡检表!AO183+输入条件!$C$25)/100*输入条件!$E$9*3.517*(1-2%*输入条件!$C$6)</f>
        <v>812.062152621045</v>
      </c>
      <c r="X183" s="61"/>
      <c r="Y183" s="64">
        <f>IF(V183=0,0,EXP(更换设备!$C$17*('计算验证-时刻-改造后'!V183/(更换设备!$E$9*3.517)*100)+更换设备!$C$18*原始巡检表!AD183+更换设备!$C$19*原始巡检表!AG183+更换设备!$C$20))*更换设备!$D$9</f>
        <v>107.614417180812</v>
      </c>
      <c r="Z183" s="64">
        <f>IF(W183=0,0,EXP(更换设备!$C$17*('计算验证-时刻-改造后'!W183/(更换设备!$E$9*3.517)*100)+更换设备!$C$18*原始巡检表!AL183+更换设备!$C$19*原始巡检表!AO183+更换设备!$C$20))*更换设备!$D$9</f>
        <v>113.077847748978</v>
      </c>
      <c r="AA183" s="12"/>
      <c r="AB183" s="18">
        <f>IF(原始巡检表!AH183=0,0,输入条件!$D$11*(40/50)^3/0.765)</f>
        <v>36.8104575163399</v>
      </c>
      <c r="AC183" s="18">
        <f>IF(原始巡检表!AP183=0,0,输入条件!$D$11*(40/50)^3/0.765)</f>
        <v>36.8104575163399</v>
      </c>
      <c r="AD183" s="17"/>
      <c r="AE183" s="22">
        <f>IF(原始巡检表!AH183=0,0,输入条件!$D$13*(40/50)^3/0.765)</f>
        <v>50.1960784313726</v>
      </c>
      <c r="AF183" s="22">
        <f>IF(原始巡检表!AP183=0,0,输入条件!$D$13*(40/50)^3/0.765)</f>
        <v>50.1960784313726</v>
      </c>
      <c r="AH183" s="24">
        <f>IF(原始巡检表!AH183=0,0,输入条件!$D$15*(35/50)^3/0.9)</f>
        <v>8.38444444444444</v>
      </c>
      <c r="AI183" s="24">
        <f>IF(原始巡检表!AP183=0,0,输入条件!$D$15*(35/50)^3/0.9)</f>
        <v>8.38444444444444</v>
      </c>
      <c r="AJ183" s="24"/>
    </row>
    <row r="184" ht="17.25" spans="3:36">
      <c r="C184">
        <v>9</v>
      </c>
      <c r="D184" s="62">
        <f>IF(原始巡检表!I184=0,0,输入条件!$C$22*原始巡检表!I184+输入条件!$C$23*原始巡检表!E184+输入条件!$C$24*原始巡检表!H184+输入条件!$C$25)/100*输入条件!$E$9*3.517*(1-2%*输入条件!$C$6)</f>
        <v>801.916930574193</v>
      </c>
      <c r="E184" s="62">
        <f>IF(原始巡检表!Q184=0,0,输入条件!$C$22*原始巡检表!Q184+输入条件!$C$23*原始巡检表!M184+输入条件!$C$24*原始巡检表!P184+输入条件!$C$25)/100*输入条件!$E$9*3.517*(1-2%*输入条件!$C$6)</f>
        <v>812.062152621045</v>
      </c>
      <c r="F184" s="61">
        <f>IF(原始巡检表!Y184=0,0,输入条件!$C$22*原始巡检表!Y184+输入条件!$C$23*原始巡检表!U184+输入条件!$C$24*原始巡检表!X184+输入条件!$C$25)/100*输入条件!$E$9*3.517*(1-2%*输入条件!$C$6)</f>
        <v>1001.60946350786</v>
      </c>
      <c r="G184" s="64">
        <f>IF(D184=0,0,EXP(更换设备!$C$17*('计算验证-时刻-改造后'!D184/(更换设备!$E$9*3.517)*100)+更换设备!$C$18*原始巡检表!E184+更换设备!$C$19*原始巡检表!H184+更换设备!$C$20))*更换设备!$D$9</f>
        <v>107.614417180812</v>
      </c>
      <c r="H184" s="64">
        <f>IF(E184=0,0,EXP(更换设备!$C$17*('计算验证-时刻-改造后'!E184/(更换设备!$E$9*3.517)*100)+更换设备!$C$18*原始巡检表!M184+更换设备!$C$19*原始巡检表!P184+更换设备!$C$20))*更换设备!$D$9</f>
        <v>113.077847748978</v>
      </c>
      <c r="I184" s="64">
        <f>IF(F184=0,0,EXP(更换设备!$C$17*('计算验证-时刻-改造后'!F184/(更换设备!$E$9*3.517)*100)+更换设备!$C$18*原始巡检表!U184+更换设备!$C$19*原始巡检表!X184+更换设备!$C$20))*更换设备!$D$9</f>
        <v>141.890989785806</v>
      </c>
      <c r="J184" s="18">
        <f>IF(原始巡检表!I184=0,0,输入条件!$D$11*(40/50)^3/0.765)</f>
        <v>36.8104575163399</v>
      </c>
      <c r="K184" s="18">
        <f>IF(原始巡检表!Q184=0,0,输入条件!$D$11*(40/50)^3/0.765)</f>
        <v>36.8104575163399</v>
      </c>
      <c r="L184" s="19">
        <f>IF(原始巡检表!Y184=0,0,输入条件!$D$11*(40/50)^3/0.765)</f>
        <v>36.8104575163399</v>
      </c>
      <c r="M184" s="22">
        <f>IF(原始巡检表!I184=0,0,输入条件!$D$13*(40/50)^3/0.765)</f>
        <v>50.1960784313726</v>
      </c>
      <c r="N184" s="22">
        <f>IF(原始巡检表!Q184=0,0,输入条件!$D$13*(40/50)^3/0.765)</f>
        <v>50.1960784313726</v>
      </c>
      <c r="O184" s="23">
        <f>IF(原始巡检表!Y184=0,0,输入条件!$D$13*(40/50)^3/0.765)</f>
        <v>50.1960784313726</v>
      </c>
      <c r="P184" s="24">
        <f>IF(原始巡检表!I184=0,0,输入条件!$D$15*(35/50)^3/0.9)</f>
        <v>8.38444444444444</v>
      </c>
      <c r="Q184" s="24">
        <f>IF(原始巡检表!Q184=0,0,输入条件!$D$15*(35/50)^3/0.9)</f>
        <v>8.38444444444444</v>
      </c>
      <c r="R184" s="24">
        <f>IF(原始巡检表!Y184=0,0,输入条件!$D$15*(35/50)^3/0.9)</f>
        <v>8.38444444444444</v>
      </c>
      <c r="U184">
        <v>9</v>
      </c>
      <c r="V184" s="61">
        <f>IF(原始巡检表!AH184=0,0,输入条件!$C$22*原始巡检表!AH184+输入条件!$C$23*原始巡检表!AD184+输入条件!$C$24*原始巡检表!AG184+输入条件!$C$25)/100*输入条件!$E$9*3.517*(1-2%*输入条件!$C$6)</f>
        <v>801.916930574193</v>
      </c>
      <c r="W184" s="61">
        <f>IF(原始巡检表!AP184=0,0,输入条件!$C$22*原始巡检表!AP184+输入条件!$C$23*原始巡检表!AL184+输入条件!$C$24*原始巡检表!AO184+输入条件!$C$25)/100*输入条件!$E$9*3.517*(1-2%*输入条件!$C$6)</f>
        <v>812.062152621045</v>
      </c>
      <c r="X184" s="61"/>
      <c r="Y184" s="64">
        <f>IF(V184=0,0,EXP(更换设备!$C$17*('计算验证-时刻-改造后'!V184/(更换设备!$E$9*3.517)*100)+更换设备!$C$18*原始巡检表!AD184+更换设备!$C$19*原始巡检表!AG184+更换设备!$C$20))*更换设备!$D$9</f>
        <v>107.614417180812</v>
      </c>
      <c r="Z184" s="64">
        <f>IF(W184=0,0,EXP(更换设备!$C$17*('计算验证-时刻-改造后'!W184/(更换设备!$E$9*3.517)*100)+更换设备!$C$18*原始巡检表!AL184+更换设备!$C$19*原始巡检表!AO184+更换设备!$C$20))*更换设备!$D$9</f>
        <v>113.077847748978</v>
      </c>
      <c r="AA184" s="12"/>
      <c r="AB184" s="18">
        <f>IF(原始巡检表!AH184=0,0,输入条件!$D$11*(40/50)^3/0.765)</f>
        <v>36.8104575163399</v>
      </c>
      <c r="AC184" s="18">
        <f>IF(原始巡检表!AP184=0,0,输入条件!$D$11*(40/50)^3/0.765)</f>
        <v>36.8104575163399</v>
      </c>
      <c r="AD184" s="17"/>
      <c r="AE184" s="22">
        <f>IF(原始巡检表!AH184=0,0,输入条件!$D$13*(40/50)^3/0.765)</f>
        <v>50.1960784313726</v>
      </c>
      <c r="AF184" s="22">
        <f>IF(原始巡检表!AP184=0,0,输入条件!$D$13*(40/50)^3/0.765)</f>
        <v>50.1960784313726</v>
      </c>
      <c r="AH184" s="24">
        <f>IF(原始巡检表!AH184=0,0,输入条件!$D$15*(35/50)^3/0.9)</f>
        <v>8.38444444444444</v>
      </c>
      <c r="AI184" s="24">
        <f>IF(原始巡检表!AP184=0,0,输入条件!$D$15*(35/50)^3/0.9)</f>
        <v>8.38444444444444</v>
      </c>
      <c r="AJ184" s="24"/>
    </row>
    <row r="185" ht="17.25" spans="3:36">
      <c r="C185">
        <v>10</v>
      </c>
      <c r="D185" s="62">
        <f>IF(原始巡检表!I185=0,0,输入条件!$C$22*原始巡检表!I185+输入条件!$C$23*原始巡检表!E185+输入条件!$C$24*原始巡检表!H185+输入条件!$C$25)/100*输入条件!$E$9*3.517*(1-2%*输入条件!$C$6)</f>
        <v>801.916930574193</v>
      </c>
      <c r="E185" s="62">
        <f>IF(原始巡检表!Q185=0,0,输入条件!$C$22*原始巡检表!Q185+输入条件!$C$23*原始巡检表!M185+输入条件!$C$24*原始巡检表!P185+输入条件!$C$25)/100*输入条件!$E$9*3.517*(1-2%*输入条件!$C$6)</f>
        <v>812.062152621045</v>
      </c>
      <c r="F185" s="61">
        <f>IF(原始巡检表!Y185=0,0,输入条件!$C$22*原始巡检表!Y185+输入条件!$C$23*原始巡检表!U185+输入条件!$C$24*原始巡检表!X185+输入条件!$C$25)/100*输入条件!$E$9*3.517*(1-2%*输入条件!$C$6)</f>
        <v>1001.60946350786</v>
      </c>
      <c r="G185" s="64">
        <f>IF(D185=0,0,EXP(更换设备!$C$17*('计算验证-时刻-改造后'!D185/(更换设备!$E$9*3.517)*100)+更换设备!$C$18*原始巡检表!E185+更换设备!$C$19*原始巡检表!H185+更换设备!$C$20))*更换设备!$D$9</f>
        <v>107.614417180812</v>
      </c>
      <c r="H185" s="64">
        <f>IF(E185=0,0,EXP(更换设备!$C$17*('计算验证-时刻-改造后'!E185/(更换设备!$E$9*3.517)*100)+更换设备!$C$18*原始巡检表!M185+更换设备!$C$19*原始巡检表!P185+更换设备!$C$20))*更换设备!$D$9</f>
        <v>113.077847748978</v>
      </c>
      <c r="I185" s="64">
        <f>IF(F185=0,0,EXP(更换设备!$C$17*('计算验证-时刻-改造后'!F185/(更换设备!$E$9*3.517)*100)+更换设备!$C$18*原始巡检表!U185+更换设备!$C$19*原始巡检表!X185+更换设备!$C$20))*更换设备!$D$9</f>
        <v>141.890989785806</v>
      </c>
      <c r="J185" s="18">
        <f>IF(原始巡检表!I185=0,0,输入条件!$D$11*(40/50)^3/0.765)</f>
        <v>36.8104575163399</v>
      </c>
      <c r="K185" s="18">
        <f>IF(原始巡检表!Q185=0,0,输入条件!$D$11*(40/50)^3/0.765)</f>
        <v>36.8104575163399</v>
      </c>
      <c r="L185" s="19">
        <f>IF(原始巡检表!Y185=0,0,输入条件!$D$11*(40/50)^3/0.765)</f>
        <v>36.8104575163399</v>
      </c>
      <c r="M185" s="22">
        <f>IF(原始巡检表!I185=0,0,输入条件!$D$13*(40/50)^3/0.765)</f>
        <v>50.1960784313726</v>
      </c>
      <c r="N185" s="22">
        <f>IF(原始巡检表!Q185=0,0,输入条件!$D$13*(40/50)^3/0.765)</f>
        <v>50.1960784313726</v>
      </c>
      <c r="O185" s="23">
        <f>IF(原始巡检表!Y185=0,0,输入条件!$D$13*(40/50)^3/0.765)</f>
        <v>50.1960784313726</v>
      </c>
      <c r="P185" s="24">
        <f>IF(原始巡检表!I185=0,0,输入条件!$D$15*(35/50)^3/0.9)</f>
        <v>8.38444444444444</v>
      </c>
      <c r="Q185" s="24">
        <f>IF(原始巡检表!Q185=0,0,输入条件!$D$15*(35/50)^3/0.9)</f>
        <v>8.38444444444444</v>
      </c>
      <c r="R185" s="24">
        <f>IF(原始巡检表!Y185=0,0,输入条件!$D$15*(35/50)^3/0.9)</f>
        <v>8.38444444444444</v>
      </c>
      <c r="U185">
        <v>10</v>
      </c>
      <c r="V185" s="61">
        <f>IF(原始巡检表!AH185=0,0,输入条件!$C$22*原始巡检表!AH185+输入条件!$C$23*原始巡检表!AD185+输入条件!$C$24*原始巡检表!AG185+输入条件!$C$25)/100*输入条件!$E$9*3.517*(1-2%*输入条件!$C$6)</f>
        <v>801.916930574193</v>
      </c>
      <c r="W185" s="61">
        <f>IF(原始巡检表!AP185=0,0,输入条件!$C$22*原始巡检表!AP185+输入条件!$C$23*原始巡检表!AL185+输入条件!$C$24*原始巡检表!AO185+输入条件!$C$25)/100*输入条件!$E$9*3.517*(1-2%*输入条件!$C$6)</f>
        <v>812.062152621045</v>
      </c>
      <c r="X185" s="61"/>
      <c r="Y185" s="64">
        <f>IF(V185=0,0,EXP(更换设备!$C$17*('计算验证-时刻-改造后'!V185/(更换设备!$E$9*3.517)*100)+更换设备!$C$18*原始巡检表!AD185+更换设备!$C$19*原始巡检表!AG185+更换设备!$C$20))*更换设备!$D$9</f>
        <v>107.614417180812</v>
      </c>
      <c r="Z185" s="64">
        <f>IF(W185=0,0,EXP(更换设备!$C$17*('计算验证-时刻-改造后'!W185/(更换设备!$E$9*3.517)*100)+更换设备!$C$18*原始巡检表!AL185+更换设备!$C$19*原始巡检表!AO185+更换设备!$C$20))*更换设备!$D$9</f>
        <v>113.077847748978</v>
      </c>
      <c r="AA185" s="12"/>
      <c r="AB185" s="18">
        <f>IF(原始巡检表!AH185=0,0,输入条件!$D$11*(40/50)^3/0.765)</f>
        <v>36.8104575163399</v>
      </c>
      <c r="AC185" s="18">
        <f>IF(原始巡检表!AP185=0,0,输入条件!$D$11*(40/50)^3/0.765)</f>
        <v>36.8104575163399</v>
      </c>
      <c r="AD185" s="17"/>
      <c r="AE185" s="22">
        <f>IF(原始巡检表!AH185=0,0,输入条件!$D$13*(40/50)^3/0.765)</f>
        <v>50.1960784313726</v>
      </c>
      <c r="AF185" s="22">
        <f>IF(原始巡检表!AP185=0,0,输入条件!$D$13*(40/50)^3/0.765)</f>
        <v>50.1960784313726</v>
      </c>
      <c r="AH185" s="24">
        <f>IF(原始巡检表!AH185=0,0,输入条件!$D$15*(35/50)^3/0.9)</f>
        <v>8.38444444444444</v>
      </c>
      <c r="AI185" s="24">
        <f>IF(原始巡检表!AP185=0,0,输入条件!$D$15*(35/50)^3/0.9)</f>
        <v>8.38444444444444</v>
      </c>
      <c r="AJ185" s="24"/>
    </row>
    <row r="186" ht="17.25" spans="3:36">
      <c r="C186">
        <v>11</v>
      </c>
      <c r="D186" s="62">
        <f>IF(原始巡检表!I186=0,0,输入条件!$C$22*原始巡检表!I186+输入条件!$C$23*原始巡检表!E186+输入条件!$C$24*原始巡检表!H186+输入条件!$C$25)/100*输入条件!$E$9*3.517*(1-2%*输入条件!$C$6)</f>
        <v>745.68295216092</v>
      </c>
      <c r="E186" s="62">
        <f>IF(原始巡检表!Q186=0,0,输入条件!$C$22*原始巡检表!Q186+输入条件!$C$23*原始巡检表!M186+输入条件!$C$24*原始巡检表!P186+输入条件!$C$25)/100*输入条件!$E$9*3.517*(1-2%*输入条件!$C$6)</f>
        <v>675.365125921449</v>
      </c>
      <c r="F186" s="61">
        <f>IF(原始巡检表!Y186=0,0,输入条件!$C$22*原始巡检表!Y186+输入条件!$C$23*原始巡检表!U186+输入条件!$C$24*原始巡检表!X186+输入条件!$C$25)/100*输入条件!$E$9*3.517*(1-2%*输入条件!$C$6)</f>
        <v>1001.60946350786</v>
      </c>
      <c r="G186" s="64">
        <f>IF(D186=0,0,EXP(更换设备!$C$17*('计算验证-时刻-改造后'!D186/(更换设备!$E$9*3.517)*100)+更换设备!$C$18*原始巡检表!E186+更换设备!$C$19*原始巡检表!H186+更换设备!$C$20))*更换设备!$D$9</f>
        <v>100.926520989457</v>
      </c>
      <c r="H186" s="64">
        <f>IF(E186=0,0,EXP(更换设备!$C$17*('计算验证-时刻-改造后'!E186/(更换设备!$E$9*3.517)*100)+更换设备!$C$18*原始巡检表!M186+更换设备!$C$19*原始巡检表!P186+更换设备!$C$20))*更换设备!$D$9</f>
        <v>90.0953506064029</v>
      </c>
      <c r="I186" s="64">
        <f>IF(F186=0,0,EXP(更换设备!$C$17*('计算验证-时刻-改造后'!F186/(更换设备!$E$9*3.517)*100)+更换设备!$C$18*原始巡检表!U186+更换设备!$C$19*原始巡检表!X186+更换设备!$C$20))*更换设备!$D$9</f>
        <v>141.890989785806</v>
      </c>
      <c r="J186" s="18">
        <f>IF(原始巡检表!I186=0,0,输入条件!$D$11*(40/50)^3/0.765)</f>
        <v>36.8104575163399</v>
      </c>
      <c r="K186" s="18">
        <f>IF(原始巡检表!Q186=0,0,输入条件!$D$11*(40/50)^3/0.765)</f>
        <v>36.8104575163399</v>
      </c>
      <c r="L186" s="19">
        <f>IF(原始巡检表!Y186=0,0,输入条件!$D$11*(40/50)^3/0.765)</f>
        <v>36.8104575163399</v>
      </c>
      <c r="M186" s="22">
        <f>IF(原始巡检表!I186=0,0,输入条件!$D$13*(40/50)^3/0.765)</f>
        <v>50.1960784313726</v>
      </c>
      <c r="N186" s="22">
        <f>IF(原始巡检表!Q186=0,0,输入条件!$D$13*(40/50)^3/0.765)</f>
        <v>50.1960784313726</v>
      </c>
      <c r="O186" s="23">
        <f>IF(原始巡检表!Y186=0,0,输入条件!$D$13*(40/50)^3/0.765)</f>
        <v>50.1960784313726</v>
      </c>
      <c r="P186" s="24">
        <f>IF(原始巡检表!I186=0,0,输入条件!$D$15*(35/50)^3/0.9)</f>
        <v>8.38444444444444</v>
      </c>
      <c r="Q186" s="24">
        <f>IF(原始巡检表!Q186=0,0,输入条件!$D$15*(35/50)^3/0.9)</f>
        <v>8.38444444444444</v>
      </c>
      <c r="R186" s="24">
        <f>IF(原始巡检表!Y186=0,0,输入条件!$D$15*(35/50)^3/0.9)</f>
        <v>8.38444444444444</v>
      </c>
      <c r="U186">
        <v>11</v>
      </c>
      <c r="V186" s="61">
        <f>IF(原始巡检表!AH186=0,0,输入条件!$C$22*原始巡检表!AH186+输入条件!$C$23*原始巡检表!AD186+输入条件!$C$24*原始巡检表!AG186+输入条件!$C$25)/100*输入条件!$E$9*3.517*(1-2%*输入条件!$C$6)</f>
        <v>745.68295216092</v>
      </c>
      <c r="W186" s="61">
        <f>IF(原始巡检表!AP186=0,0,输入条件!$C$22*原始巡检表!AP186+输入条件!$C$23*原始巡检表!AL186+输入条件!$C$24*原始巡检表!AO186+输入条件!$C$25)/100*输入条件!$E$9*3.517*(1-2%*输入条件!$C$6)</f>
        <v>675.365125921449</v>
      </c>
      <c r="X186" s="61"/>
      <c r="Y186" s="64">
        <f>IF(V186=0,0,EXP(更换设备!$C$17*('计算验证-时刻-改造后'!V186/(更换设备!$E$9*3.517)*100)+更换设备!$C$18*原始巡检表!AD186+更换设备!$C$19*原始巡检表!AG186+更换设备!$C$20))*更换设备!$D$9</f>
        <v>100.926520989457</v>
      </c>
      <c r="Z186" s="64">
        <f>IF(W186=0,0,EXP(更换设备!$C$17*('计算验证-时刻-改造后'!W186/(更换设备!$E$9*3.517)*100)+更换设备!$C$18*原始巡检表!AL186+更换设备!$C$19*原始巡检表!AO186+更换设备!$C$20))*更换设备!$D$9</f>
        <v>90.0953506064029</v>
      </c>
      <c r="AA186" s="12"/>
      <c r="AB186" s="18">
        <f>IF(原始巡检表!AH186=0,0,输入条件!$D$11*(40/50)^3/0.765)</f>
        <v>36.8104575163399</v>
      </c>
      <c r="AC186" s="18">
        <f>IF(原始巡检表!AP186=0,0,输入条件!$D$11*(40/50)^3/0.765)</f>
        <v>36.8104575163399</v>
      </c>
      <c r="AD186" s="17"/>
      <c r="AE186" s="22">
        <f>IF(原始巡检表!AH186=0,0,输入条件!$D$13*(40/50)^3/0.765)</f>
        <v>50.1960784313726</v>
      </c>
      <c r="AF186" s="22">
        <f>IF(原始巡检表!AP186=0,0,输入条件!$D$13*(40/50)^3/0.765)</f>
        <v>50.1960784313726</v>
      </c>
      <c r="AH186" s="24">
        <f>IF(原始巡检表!AH186=0,0,输入条件!$D$15*(35/50)^3/0.9)</f>
        <v>8.38444444444444</v>
      </c>
      <c r="AI186" s="24">
        <f>IF(原始巡检表!AP186=0,0,输入条件!$D$15*(35/50)^3/0.9)</f>
        <v>8.38444444444444</v>
      </c>
      <c r="AJ186" s="24"/>
    </row>
    <row r="187" ht="17.25" spans="3:36">
      <c r="C187">
        <v>12</v>
      </c>
      <c r="D187" s="62">
        <f>IF(原始巡检表!I187=0,0,输入条件!$C$22*原始巡检表!I187+输入条件!$C$23*原始巡检表!E187+输入条件!$C$24*原始巡检表!H187+输入条件!$C$25)/100*输入条件!$E$9*3.517*(1-2%*输入条件!$C$6)</f>
        <v>745.68295216092</v>
      </c>
      <c r="E187" s="62">
        <f>IF(原始巡检表!Q187=0,0,输入条件!$C$22*原始巡检表!Q187+输入条件!$C$23*原始巡检表!M187+输入条件!$C$24*原始巡检表!P187+输入条件!$C$25)/100*输入条件!$E$9*3.517*(1-2%*输入条件!$C$6)</f>
        <v>675.365125921449</v>
      </c>
      <c r="F187" s="61">
        <f>IF(原始巡检表!Y187=0,0,输入条件!$C$22*原始巡检表!Y187+输入条件!$C$23*原始巡检表!U187+输入条件!$C$24*原始巡检表!X187+输入条件!$C$25)/100*输入条件!$E$9*3.517*(1-2%*输入条件!$C$6)</f>
        <v>1001.60946350786</v>
      </c>
      <c r="G187" s="64">
        <f>IF(D187=0,0,EXP(更换设备!$C$17*('计算验证-时刻-改造后'!D187/(更换设备!$E$9*3.517)*100)+更换设备!$C$18*原始巡检表!E187+更换设备!$C$19*原始巡检表!H187+更换设备!$C$20))*更换设备!$D$9</f>
        <v>100.926520989457</v>
      </c>
      <c r="H187" s="64">
        <f>IF(E187=0,0,EXP(更换设备!$C$17*('计算验证-时刻-改造后'!E187/(更换设备!$E$9*3.517)*100)+更换设备!$C$18*原始巡检表!M187+更换设备!$C$19*原始巡检表!P187+更换设备!$C$20))*更换设备!$D$9</f>
        <v>90.0953506064029</v>
      </c>
      <c r="I187" s="64">
        <f>IF(F187=0,0,EXP(更换设备!$C$17*('计算验证-时刻-改造后'!F187/(更换设备!$E$9*3.517)*100)+更换设备!$C$18*原始巡检表!U187+更换设备!$C$19*原始巡检表!X187+更换设备!$C$20))*更换设备!$D$9</f>
        <v>141.890989785806</v>
      </c>
      <c r="J187" s="18">
        <f>IF(原始巡检表!I187=0,0,输入条件!$D$11*(40/50)^3/0.765)</f>
        <v>36.8104575163399</v>
      </c>
      <c r="K187" s="18">
        <f>IF(原始巡检表!Q187=0,0,输入条件!$D$11*(40/50)^3/0.765)</f>
        <v>36.8104575163399</v>
      </c>
      <c r="L187" s="19">
        <f>IF(原始巡检表!Y187=0,0,输入条件!$D$11*(40/50)^3/0.765)</f>
        <v>36.8104575163399</v>
      </c>
      <c r="M187" s="22">
        <f>IF(原始巡检表!I187=0,0,输入条件!$D$13*(40/50)^3/0.765)</f>
        <v>50.1960784313726</v>
      </c>
      <c r="N187" s="22">
        <f>IF(原始巡检表!Q187=0,0,输入条件!$D$13*(40/50)^3/0.765)</f>
        <v>50.1960784313726</v>
      </c>
      <c r="O187" s="23">
        <f>IF(原始巡检表!Y187=0,0,输入条件!$D$13*(40/50)^3/0.765)</f>
        <v>50.1960784313726</v>
      </c>
      <c r="P187" s="24">
        <f>IF(原始巡检表!I187=0,0,输入条件!$D$15*(35/50)^3/0.9)</f>
        <v>8.38444444444444</v>
      </c>
      <c r="Q187" s="24">
        <f>IF(原始巡检表!Q187=0,0,输入条件!$D$15*(35/50)^3/0.9)</f>
        <v>8.38444444444444</v>
      </c>
      <c r="R187" s="24">
        <f>IF(原始巡检表!Y187=0,0,输入条件!$D$15*(35/50)^3/0.9)</f>
        <v>8.38444444444444</v>
      </c>
      <c r="U187">
        <v>12</v>
      </c>
      <c r="V187" s="61">
        <f>IF(原始巡检表!AH187=0,0,输入条件!$C$22*原始巡检表!AH187+输入条件!$C$23*原始巡检表!AD187+输入条件!$C$24*原始巡检表!AG187+输入条件!$C$25)/100*输入条件!$E$9*3.517*(1-2%*输入条件!$C$6)</f>
        <v>745.68295216092</v>
      </c>
      <c r="W187" s="61">
        <f>IF(原始巡检表!AP187=0,0,输入条件!$C$22*原始巡检表!AP187+输入条件!$C$23*原始巡检表!AL187+输入条件!$C$24*原始巡检表!AO187+输入条件!$C$25)/100*输入条件!$E$9*3.517*(1-2%*输入条件!$C$6)</f>
        <v>675.365125921449</v>
      </c>
      <c r="X187" s="61"/>
      <c r="Y187" s="64">
        <f>IF(V187=0,0,EXP(更换设备!$C$17*('计算验证-时刻-改造后'!V187/(更换设备!$E$9*3.517)*100)+更换设备!$C$18*原始巡检表!AD187+更换设备!$C$19*原始巡检表!AG187+更换设备!$C$20))*更换设备!$D$9</f>
        <v>100.926520989457</v>
      </c>
      <c r="Z187" s="64">
        <f>IF(W187=0,0,EXP(更换设备!$C$17*('计算验证-时刻-改造后'!W187/(更换设备!$E$9*3.517)*100)+更换设备!$C$18*原始巡检表!AL187+更换设备!$C$19*原始巡检表!AO187+更换设备!$C$20))*更换设备!$D$9</f>
        <v>90.0953506064029</v>
      </c>
      <c r="AA187" s="12"/>
      <c r="AB187" s="18">
        <f>IF(原始巡检表!AH187=0,0,输入条件!$D$11*(40/50)^3/0.765)</f>
        <v>36.8104575163399</v>
      </c>
      <c r="AC187" s="18">
        <f>IF(原始巡检表!AP187=0,0,输入条件!$D$11*(40/50)^3/0.765)</f>
        <v>36.8104575163399</v>
      </c>
      <c r="AD187" s="17"/>
      <c r="AE187" s="22">
        <f>IF(原始巡检表!AH187=0,0,输入条件!$D$13*(40/50)^3/0.765)</f>
        <v>50.1960784313726</v>
      </c>
      <c r="AF187" s="22">
        <f>IF(原始巡检表!AP187=0,0,输入条件!$D$13*(40/50)^3/0.765)</f>
        <v>50.1960784313726</v>
      </c>
      <c r="AH187" s="24">
        <f>IF(原始巡检表!AH187=0,0,输入条件!$D$15*(35/50)^3/0.9)</f>
        <v>8.38444444444444</v>
      </c>
      <c r="AI187" s="24">
        <f>IF(原始巡检表!AP187=0,0,输入条件!$D$15*(35/50)^3/0.9)</f>
        <v>8.38444444444444</v>
      </c>
      <c r="AJ187" s="24"/>
    </row>
    <row r="188" ht="17.25" spans="3:36">
      <c r="C188">
        <v>13</v>
      </c>
      <c r="D188" s="62">
        <f>IF(原始巡检表!I188=0,0,输入条件!$C$22*原始巡检表!I188+输入条件!$C$23*原始巡检表!E188+输入条件!$C$24*原始巡检表!H188+输入条件!$C$25)/100*输入条件!$E$9*3.517*(1-2%*输入条件!$C$6)</f>
        <v>745.68295216092</v>
      </c>
      <c r="E188" s="62">
        <f>IF(原始巡检表!Q188=0,0,输入条件!$C$22*原始巡检表!Q188+输入条件!$C$23*原始巡检表!M188+输入条件!$C$24*原始巡检表!P188+输入条件!$C$25)/100*输入条件!$E$9*3.517*(1-2%*输入条件!$C$6)</f>
        <v>675.365125921449</v>
      </c>
      <c r="F188" s="61">
        <f>IF(原始巡检表!Y188=0,0,输入条件!$C$22*原始巡检表!Y188+输入条件!$C$23*原始巡检表!U188+输入条件!$C$24*原始巡检表!X188+输入条件!$C$25)/100*输入条件!$E$9*3.517*(1-2%*输入条件!$C$6)</f>
        <v>1001.60946350786</v>
      </c>
      <c r="G188" s="64">
        <f>IF(D188=0,0,EXP(更换设备!$C$17*('计算验证-时刻-改造后'!D188/(更换设备!$E$9*3.517)*100)+更换设备!$C$18*原始巡检表!E188+更换设备!$C$19*原始巡检表!H188+更换设备!$C$20))*更换设备!$D$9</f>
        <v>100.926520989457</v>
      </c>
      <c r="H188" s="64">
        <f>IF(E188=0,0,EXP(更换设备!$C$17*('计算验证-时刻-改造后'!E188/(更换设备!$E$9*3.517)*100)+更换设备!$C$18*原始巡检表!M188+更换设备!$C$19*原始巡检表!P188+更换设备!$C$20))*更换设备!$D$9</f>
        <v>90.0953506064029</v>
      </c>
      <c r="I188" s="64">
        <f>IF(F188=0,0,EXP(更换设备!$C$17*('计算验证-时刻-改造后'!F188/(更换设备!$E$9*3.517)*100)+更换设备!$C$18*原始巡检表!U188+更换设备!$C$19*原始巡检表!X188+更换设备!$C$20))*更换设备!$D$9</f>
        <v>141.890989785806</v>
      </c>
      <c r="J188" s="18">
        <f>IF(原始巡检表!I188=0,0,输入条件!$D$11*(40/50)^3/0.765)</f>
        <v>36.8104575163399</v>
      </c>
      <c r="K188" s="18">
        <f>IF(原始巡检表!Q188=0,0,输入条件!$D$11*(40/50)^3/0.765)</f>
        <v>36.8104575163399</v>
      </c>
      <c r="L188" s="19">
        <f>IF(原始巡检表!Y188=0,0,输入条件!$D$11*(40/50)^3/0.765)</f>
        <v>36.8104575163399</v>
      </c>
      <c r="M188" s="22">
        <f>IF(原始巡检表!I188=0,0,输入条件!$D$13*(40/50)^3/0.765)</f>
        <v>50.1960784313726</v>
      </c>
      <c r="N188" s="22">
        <f>IF(原始巡检表!Q188=0,0,输入条件!$D$13*(40/50)^3/0.765)</f>
        <v>50.1960784313726</v>
      </c>
      <c r="O188" s="23">
        <f>IF(原始巡检表!Y188=0,0,输入条件!$D$13*(40/50)^3/0.765)</f>
        <v>50.1960784313726</v>
      </c>
      <c r="P188" s="24">
        <f>IF(原始巡检表!I188=0,0,输入条件!$D$15*(35/50)^3/0.9)</f>
        <v>8.38444444444444</v>
      </c>
      <c r="Q188" s="24">
        <f>IF(原始巡检表!Q188=0,0,输入条件!$D$15*(35/50)^3/0.9)</f>
        <v>8.38444444444444</v>
      </c>
      <c r="R188" s="24">
        <f>IF(原始巡检表!Y188=0,0,输入条件!$D$15*(35/50)^3/0.9)</f>
        <v>8.38444444444444</v>
      </c>
      <c r="U188">
        <v>13</v>
      </c>
      <c r="V188" s="61">
        <f>IF(原始巡检表!AH188=0,0,输入条件!$C$22*原始巡检表!AH188+输入条件!$C$23*原始巡检表!AD188+输入条件!$C$24*原始巡检表!AG188+输入条件!$C$25)/100*输入条件!$E$9*3.517*(1-2%*输入条件!$C$6)</f>
        <v>745.68295216092</v>
      </c>
      <c r="W188" s="61">
        <f>IF(原始巡检表!AP188=0,0,输入条件!$C$22*原始巡检表!AP188+输入条件!$C$23*原始巡检表!AL188+输入条件!$C$24*原始巡检表!AO188+输入条件!$C$25)/100*输入条件!$E$9*3.517*(1-2%*输入条件!$C$6)</f>
        <v>675.365125921449</v>
      </c>
      <c r="X188" s="61"/>
      <c r="Y188" s="64">
        <f>IF(V188=0,0,EXP(更换设备!$C$17*('计算验证-时刻-改造后'!V188/(更换设备!$E$9*3.517)*100)+更换设备!$C$18*原始巡检表!AD188+更换设备!$C$19*原始巡检表!AG188+更换设备!$C$20))*更换设备!$D$9</f>
        <v>100.926520989457</v>
      </c>
      <c r="Z188" s="64">
        <f>IF(W188=0,0,EXP(更换设备!$C$17*('计算验证-时刻-改造后'!W188/(更换设备!$E$9*3.517)*100)+更换设备!$C$18*原始巡检表!AL188+更换设备!$C$19*原始巡检表!AO188+更换设备!$C$20))*更换设备!$D$9</f>
        <v>90.0953506064029</v>
      </c>
      <c r="AA188" s="12"/>
      <c r="AB188" s="18">
        <f>IF(原始巡检表!AH188=0,0,输入条件!$D$11*(40/50)^3/0.765)</f>
        <v>36.8104575163399</v>
      </c>
      <c r="AC188" s="18">
        <f>IF(原始巡检表!AP188=0,0,输入条件!$D$11*(40/50)^3/0.765)</f>
        <v>36.8104575163399</v>
      </c>
      <c r="AD188" s="17"/>
      <c r="AE188" s="22">
        <f>IF(原始巡检表!AH188=0,0,输入条件!$D$13*(40/50)^3/0.765)</f>
        <v>50.1960784313726</v>
      </c>
      <c r="AF188" s="22">
        <f>IF(原始巡检表!AP188=0,0,输入条件!$D$13*(40/50)^3/0.765)</f>
        <v>50.1960784313726</v>
      </c>
      <c r="AH188" s="24">
        <f>IF(原始巡检表!AH188=0,0,输入条件!$D$15*(35/50)^3/0.9)</f>
        <v>8.38444444444444</v>
      </c>
      <c r="AI188" s="24">
        <f>IF(原始巡检表!AP188=0,0,输入条件!$D$15*(35/50)^3/0.9)</f>
        <v>8.38444444444444</v>
      </c>
      <c r="AJ188" s="24"/>
    </row>
    <row r="189" ht="17.25" spans="3:36">
      <c r="C189">
        <v>14</v>
      </c>
      <c r="D189" s="62">
        <f>IF(原始巡检表!I189=0,0,输入条件!$C$22*原始巡检表!I189+输入条件!$C$23*原始巡检表!E189+输入条件!$C$24*原始巡检表!H189+输入条件!$C$25)/100*输入条件!$E$9*3.517*(1-2%*输入条件!$C$6)</f>
        <v>745.68295216092</v>
      </c>
      <c r="E189" s="62">
        <f>IF(原始巡检表!Q189=0,0,输入条件!$C$22*原始巡检表!Q189+输入条件!$C$23*原始巡检表!M189+输入条件!$C$24*原始巡检表!P189+输入条件!$C$25)/100*输入条件!$E$9*3.517*(1-2%*输入条件!$C$6)</f>
        <v>675.365125921449</v>
      </c>
      <c r="F189" s="61">
        <f>IF(原始巡检表!Y189=0,0,输入条件!$C$22*原始巡检表!Y189+输入条件!$C$23*原始巡检表!U189+输入条件!$C$24*原始巡检表!X189+输入条件!$C$25)/100*输入条件!$E$9*3.517*(1-2%*输入条件!$C$6)</f>
        <v>1001.60946350786</v>
      </c>
      <c r="G189" s="64">
        <f>IF(D189=0,0,EXP(更换设备!$C$17*('计算验证-时刻-改造后'!D189/(更换设备!$E$9*3.517)*100)+更换设备!$C$18*原始巡检表!E189+更换设备!$C$19*原始巡检表!H189+更换设备!$C$20))*更换设备!$D$9</f>
        <v>100.926520989457</v>
      </c>
      <c r="H189" s="64">
        <f>IF(E189=0,0,EXP(更换设备!$C$17*('计算验证-时刻-改造后'!E189/(更换设备!$E$9*3.517)*100)+更换设备!$C$18*原始巡检表!M189+更换设备!$C$19*原始巡检表!P189+更换设备!$C$20))*更换设备!$D$9</f>
        <v>90.0953506064029</v>
      </c>
      <c r="I189" s="64">
        <f>IF(F189=0,0,EXP(更换设备!$C$17*('计算验证-时刻-改造后'!F189/(更换设备!$E$9*3.517)*100)+更换设备!$C$18*原始巡检表!U189+更换设备!$C$19*原始巡检表!X189+更换设备!$C$20))*更换设备!$D$9</f>
        <v>141.890989785806</v>
      </c>
      <c r="J189" s="18">
        <f>IF(原始巡检表!I189=0,0,输入条件!$D$11*(40/50)^3/0.765)</f>
        <v>36.8104575163399</v>
      </c>
      <c r="K189" s="18">
        <f>IF(原始巡检表!Q189=0,0,输入条件!$D$11*(40/50)^3/0.765)</f>
        <v>36.8104575163399</v>
      </c>
      <c r="L189" s="19">
        <f>IF(原始巡检表!Y189=0,0,输入条件!$D$11*(40/50)^3/0.765)</f>
        <v>36.8104575163399</v>
      </c>
      <c r="M189" s="22">
        <f>IF(原始巡检表!I189=0,0,输入条件!$D$13*(40/50)^3/0.765)</f>
        <v>50.1960784313726</v>
      </c>
      <c r="N189" s="22">
        <f>IF(原始巡检表!Q189=0,0,输入条件!$D$13*(40/50)^3/0.765)</f>
        <v>50.1960784313726</v>
      </c>
      <c r="O189" s="23">
        <f>IF(原始巡检表!Y189=0,0,输入条件!$D$13*(40/50)^3/0.765)</f>
        <v>50.1960784313726</v>
      </c>
      <c r="P189" s="24">
        <f>IF(原始巡检表!I189=0,0,输入条件!$D$15*(35/50)^3/0.9)</f>
        <v>8.38444444444444</v>
      </c>
      <c r="Q189" s="24">
        <f>IF(原始巡检表!Q189=0,0,输入条件!$D$15*(35/50)^3/0.9)</f>
        <v>8.38444444444444</v>
      </c>
      <c r="R189" s="24">
        <f>IF(原始巡检表!Y189=0,0,输入条件!$D$15*(35/50)^3/0.9)</f>
        <v>8.38444444444444</v>
      </c>
      <c r="U189">
        <v>14</v>
      </c>
      <c r="V189" s="61">
        <f>IF(原始巡检表!AH189=0,0,输入条件!$C$22*原始巡检表!AH189+输入条件!$C$23*原始巡检表!AD189+输入条件!$C$24*原始巡检表!AG189+输入条件!$C$25)/100*输入条件!$E$9*3.517*(1-2%*输入条件!$C$6)</f>
        <v>745.68295216092</v>
      </c>
      <c r="W189" s="61">
        <f>IF(原始巡检表!AP189=0,0,输入条件!$C$22*原始巡检表!AP189+输入条件!$C$23*原始巡检表!AL189+输入条件!$C$24*原始巡检表!AO189+输入条件!$C$25)/100*输入条件!$E$9*3.517*(1-2%*输入条件!$C$6)</f>
        <v>675.365125921449</v>
      </c>
      <c r="X189" s="61"/>
      <c r="Y189" s="64">
        <f>IF(V189=0,0,EXP(更换设备!$C$17*('计算验证-时刻-改造后'!V189/(更换设备!$E$9*3.517)*100)+更换设备!$C$18*原始巡检表!AD189+更换设备!$C$19*原始巡检表!AG189+更换设备!$C$20))*更换设备!$D$9</f>
        <v>100.926520989457</v>
      </c>
      <c r="Z189" s="64">
        <f>IF(W189=0,0,EXP(更换设备!$C$17*('计算验证-时刻-改造后'!W189/(更换设备!$E$9*3.517)*100)+更换设备!$C$18*原始巡检表!AL189+更换设备!$C$19*原始巡检表!AO189+更换设备!$C$20))*更换设备!$D$9</f>
        <v>90.0953506064029</v>
      </c>
      <c r="AA189" s="12"/>
      <c r="AB189" s="18">
        <f>IF(原始巡检表!AH189=0,0,输入条件!$D$11*(40/50)^3/0.765)</f>
        <v>36.8104575163399</v>
      </c>
      <c r="AC189" s="18">
        <f>IF(原始巡检表!AP189=0,0,输入条件!$D$11*(40/50)^3/0.765)</f>
        <v>36.8104575163399</v>
      </c>
      <c r="AD189" s="17"/>
      <c r="AE189" s="22">
        <f>IF(原始巡检表!AH189=0,0,输入条件!$D$13*(40/50)^3/0.765)</f>
        <v>50.1960784313726</v>
      </c>
      <c r="AF189" s="22">
        <f>IF(原始巡检表!AP189=0,0,输入条件!$D$13*(40/50)^3/0.765)</f>
        <v>50.1960784313726</v>
      </c>
      <c r="AH189" s="24">
        <f>IF(原始巡检表!AH189=0,0,输入条件!$D$15*(35/50)^3/0.9)</f>
        <v>8.38444444444444</v>
      </c>
      <c r="AI189" s="24">
        <f>IF(原始巡检表!AP189=0,0,输入条件!$D$15*(35/50)^3/0.9)</f>
        <v>8.38444444444444</v>
      </c>
      <c r="AJ189" s="24"/>
    </row>
    <row r="190" ht="17.25" spans="3:36">
      <c r="C190">
        <v>15</v>
      </c>
      <c r="D190" s="62">
        <f>IF(原始巡检表!I190=0,0,输入条件!$C$22*原始巡检表!I190+输入条件!$C$23*原始巡检表!E190+输入条件!$C$24*原始巡检表!H190+输入条件!$C$25)/100*输入条件!$E$9*3.517*(1-2%*输入条件!$C$6)</f>
        <v>745.68295216092</v>
      </c>
      <c r="E190" s="62">
        <f>IF(原始巡检表!Q190=0,0,输入条件!$C$22*原始巡检表!Q190+输入条件!$C$23*原始巡检表!M190+输入条件!$C$24*原始巡检表!P190+输入条件!$C$25)/100*输入条件!$E$9*3.517*(1-2%*输入条件!$C$6)</f>
        <v>675.365125921449</v>
      </c>
      <c r="F190" s="61">
        <f>IF(原始巡检表!Y190=0,0,输入条件!$C$22*原始巡检表!Y190+输入条件!$C$23*原始巡检表!U190+输入条件!$C$24*原始巡检表!X190+输入条件!$C$25)/100*输入条件!$E$9*3.517*(1-2%*输入条件!$C$6)</f>
        <v>1001.60946350786</v>
      </c>
      <c r="G190" s="64">
        <f>IF(D190=0,0,EXP(更换设备!$C$17*('计算验证-时刻-改造后'!D190/(更换设备!$E$9*3.517)*100)+更换设备!$C$18*原始巡检表!E190+更换设备!$C$19*原始巡检表!H190+更换设备!$C$20))*更换设备!$D$9</f>
        <v>100.926520989457</v>
      </c>
      <c r="H190" s="64">
        <f>IF(E190=0,0,EXP(更换设备!$C$17*('计算验证-时刻-改造后'!E190/(更换设备!$E$9*3.517)*100)+更换设备!$C$18*原始巡检表!M190+更换设备!$C$19*原始巡检表!P190+更换设备!$C$20))*更换设备!$D$9</f>
        <v>90.0953506064029</v>
      </c>
      <c r="I190" s="64">
        <f>IF(F190=0,0,EXP(更换设备!$C$17*('计算验证-时刻-改造后'!F190/(更换设备!$E$9*3.517)*100)+更换设备!$C$18*原始巡检表!U190+更换设备!$C$19*原始巡检表!X190+更换设备!$C$20))*更换设备!$D$9</f>
        <v>141.890989785806</v>
      </c>
      <c r="J190" s="18">
        <f>IF(原始巡检表!I190=0,0,输入条件!$D$11*(40/50)^3/0.765)</f>
        <v>36.8104575163399</v>
      </c>
      <c r="K190" s="18">
        <f>IF(原始巡检表!Q190=0,0,输入条件!$D$11*(40/50)^3/0.765)</f>
        <v>36.8104575163399</v>
      </c>
      <c r="L190" s="19">
        <f>IF(原始巡检表!Y190=0,0,输入条件!$D$11*(40/50)^3/0.765)</f>
        <v>36.8104575163399</v>
      </c>
      <c r="M190" s="22">
        <f>IF(原始巡检表!I190=0,0,输入条件!$D$13*(40/50)^3/0.765)</f>
        <v>50.1960784313726</v>
      </c>
      <c r="N190" s="22">
        <f>IF(原始巡检表!Q190=0,0,输入条件!$D$13*(40/50)^3/0.765)</f>
        <v>50.1960784313726</v>
      </c>
      <c r="O190" s="23">
        <f>IF(原始巡检表!Y190=0,0,输入条件!$D$13*(40/50)^3/0.765)</f>
        <v>50.1960784313726</v>
      </c>
      <c r="P190" s="24">
        <f>IF(原始巡检表!I190=0,0,输入条件!$D$15*(35/50)^3/0.9)</f>
        <v>8.38444444444444</v>
      </c>
      <c r="Q190" s="24">
        <f>IF(原始巡检表!Q190=0,0,输入条件!$D$15*(35/50)^3/0.9)</f>
        <v>8.38444444444444</v>
      </c>
      <c r="R190" s="24">
        <f>IF(原始巡检表!Y190=0,0,输入条件!$D$15*(35/50)^3/0.9)</f>
        <v>8.38444444444444</v>
      </c>
      <c r="U190">
        <v>15</v>
      </c>
      <c r="V190" s="61">
        <f>IF(原始巡检表!AH190=0,0,输入条件!$C$22*原始巡检表!AH190+输入条件!$C$23*原始巡检表!AD190+输入条件!$C$24*原始巡检表!AG190+输入条件!$C$25)/100*输入条件!$E$9*3.517*(1-2%*输入条件!$C$6)</f>
        <v>745.68295216092</v>
      </c>
      <c r="W190" s="61">
        <f>IF(原始巡检表!AP190=0,0,输入条件!$C$22*原始巡检表!AP190+输入条件!$C$23*原始巡检表!AL190+输入条件!$C$24*原始巡检表!AO190+输入条件!$C$25)/100*输入条件!$E$9*3.517*(1-2%*输入条件!$C$6)</f>
        <v>675.365125921449</v>
      </c>
      <c r="X190" s="61"/>
      <c r="Y190" s="64">
        <f>IF(V190=0,0,EXP(更换设备!$C$17*('计算验证-时刻-改造后'!V190/(更换设备!$E$9*3.517)*100)+更换设备!$C$18*原始巡检表!AD190+更换设备!$C$19*原始巡检表!AG190+更换设备!$C$20))*更换设备!$D$9</f>
        <v>100.926520989457</v>
      </c>
      <c r="Z190" s="64">
        <f>IF(W190=0,0,EXP(更换设备!$C$17*('计算验证-时刻-改造后'!W190/(更换设备!$E$9*3.517)*100)+更换设备!$C$18*原始巡检表!AL190+更换设备!$C$19*原始巡检表!AO190+更换设备!$C$20))*更换设备!$D$9</f>
        <v>90.0953506064029</v>
      </c>
      <c r="AA190" s="12"/>
      <c r="AB190" s="18">
        <f>IF(原始巡检表!AH190=0,0,输入条件!$D$11*(40/50)^3/0.765)</f>
        <v>36.8104575163399</v>
      </c>
      <c r="AC190" s="18">
        <f>IF(原始巡检表!AP190=0,0,输入条件!$D$11*(40/50)^3/0.765)</f>
        <v>36.8104575163399</v>
      </c>
      <c r="AD190" s="17"/>
      <c r="AE190" s="22">
        <f>IF(原始巡检表!AH190=0,0,输入条件!$D$13*(40/50)^3/0.765)</f>
        <v>50.1960784313726</v>
      </c>
      <c r="AF190" s="22">
        <f>IF(原始巡检表!AP190=0,0,输入条件!$D$13*(40/50)^3/0.765)</f>
        <v>50.1960784313726</v>
      </c>
      <c r="AH190" s="24">
        <f>IF(原始巡检表!AH190=0,0,输入条件!$D$15*(35/50)^3/0.9)</f>
        <v>8.38444444444444</v>
      </c>
      <c r="AI190" s="24">
        <f>IF(原始巡检表!AP190=0,0,输入条件!$D$15*(35/50)^3/0.9)</f>
        <v>8.38444444444444</v>
      </c>
      <c r="AJ190" s="24"/>
    </row>
    <row r="191" ht="17.25" spans="3:36">
      <c r="C191">
        <v>16</v>
      </c>
      <c r="D191" s="62">
        <f>IF(原始巡检表!I191=0,0,输入条件!$C$22*原始巡检表!I191+输入条件!$C$23*原始巡检表!E191+输入条件!$C$24*原始巡检表!H191+输入条件!$C$25)/100*输入条件!$E$9*3.517*(1-2%*输入条件!$C$6)</f>
        <v>745.68295216092</v>
      </c>
      <c r="E191" s="62">
        <f>IF(原始巡检表!Q191=0,0,输入条件!$C$22*原始巡检表!Q191+输入条件!$C$23*原始巡检表!M191+输入条件!$C$24*原始巡检表!P191+输入条件!$C$25)/100*输入条件!$E$9*3.517*(1-2%*输入条件!$C$6)</f>
        <v>675.365125921449</v>
      </c>
      <c r="F191" s="61">
        <f>IF(原始巡检表!Y191=0,0,输入条件!$C$22*原始巡检表!Y191+输入条件!$C$23*原始巡检表!U191+输入条件!$C$24*原始巡检表!X191+输入条件!$C$25)/100*输入条件!$E$9*3.517*(1-2%*输入条件!$C$6)</f>
        <v>1001.60946350786</v>
      </c>
      <c r="G191" s="64">
        <f>IF(D191=0,0,EXP(更换设备!$C$17*('计算验证-时刻-改造后'!D191/(更换设备!$E$9*3.517)*100)+更换设备!$C$18*原始巡检表!E191+更换设备!$C$19*原始巡检表!H191+更换设备!$C$20))*更换设备!$D$9</f>
        <v>100.926520989457</v>
      </c>
      <c r="H191" s="64">
        <f>IF(E191=0,0,EXP(更换设备!$C$17*('计算验证-时刻-改造后'!E191/(更换设备!$E$9*3.517)*100)+更换设备!$C$18*原始巡检表!M191+更换设备!$C$19*原始巡检表!P191+更换设备!$C$20))*更换设备!$D$9</f>
        <v>90.0953506064029</v>
      </c>
      <c r="I191" s="64">
        <f>IF(F191=0,0,EXP(更换设备!$C$17*('计算验证-时刻-改造后'!F191/(更换设备!$E$9*3.517)*100)+更换设备!$C$18*原始巡检表!U191+更换设备!$C$19*原始巡检表!X191+更换设备!$C$20))*更换设备!$D$9</f>
        <v>141.890989785806</v>
      </c>
      <c r="J191" s="18">
        <f>IF(原始巡检表!I191=0,0,输入条件!$D$11*(40/50)^3/0.765)</f>
        <v>36.8104575163399</v>
      </c>
      <c r="K191" s="18">
        <f>IF(原始巡检表!Q191=0,0,输入条件!$D$11*(40/50)^3/0.765)</f>
        <v>36.8104575163399</v>
      </c>
      <c r="L191" s="19">
        <f>IF(原始巡检表!Y191=0,0,输入条件!$D$11*(40/50)^3/0.765)</f>
        <v>36.8104575163399</v>
      </c>
      <c r="M191" s="22">
        <f>IF(原始巡检表!I191=0,0,输入条件!$D$13*(40/50)^3/0.765)</f>
        <v>50.1960784313726</v>
      </c>
      <c r="N191" s="22">
        <f>IF(原始巡检表!Q191=0,0,输入条件!$D$13*(40/50)^3/0.765)</f>
        <v>50.1960784313726</v>
      </c>
      <c r="O191" s="23">
        <f>IF(原始巡检表!Y191=0,0,输入条件!$D$13*(40/50)^3/0.765)</f>
        <v>50.1960784313726</v>
      </c>
      <c r="P191" s="24">
        <f>IF(原始巡检表!I191=0,0,输入条件!$D$15*(35/50)^3/0.9)</f>
        <v>8.38444444444444</v>
      </c>
      <c r="Q191" s="24">
        <f>IF(原始巡检表!Q191=0,0,输入条件!$D$15*(35/50)^3/0.9)</f>
        <v>8.38444444444444</v>
      </c>
      <c r="R191" s="24">
        <f>IF(原始巡检表!Y191=0,0,输入条件!$D$15*(35/50)^3/0.9)</f>
        <v>8.38444444444444</v>
      </c>
      <c r="U191">
        <v>16</v>
      </c>
      <c r="V191" s="61">
        <f>IF(原始巡检表!AH191=0,0,输入条件!$C$22*原始巡检表!AH191+输入条件!$C$23*原始巡检表!AD191+输入条件!$C$24*原始巡检表!AG191+输入条件!$C$25)/100*输入条件!$E$9*3.517*(1-2%*输入条件!$C$6)</f>
        <v>745.68295216092</v>
      </c>
      <c r="W191" s="61">
        <f>IF(原始巡检表!AP191=0,0,输入条件!$C$22*原始巡检表!AP191+输入条件!$C$23*原始巡检表!AL191+输入条件!$C$24*原始巡检表!AO191+输入条件!$C$25)/100*输入条件!$E$9*3.517*(1-2%*输入条件!$C$6)</f>
        <v>675.365125921449</v>
      </c>
      <c r="X191" s="61"/>
      <c r="Y191" s="64">
        <f>IF(V191=0,0,EXP(更换设备!$C$17*('计算验证-时刻-改造后'!V191/(更换设备!$E$9*3.517)*100)+更换设备!$C$18*原始巡检表!AD191+更换设备!$C$19*原始巡检表!AG191+更换设备!$C$20))*更换设备!$D$9</f>
        <v>100.926520989457</v>
      </c>
      <c r="Z191" s="64">
        <f>IF(W191=0,0,EXP(更换设备!$C$17*('计算验证-时刻-改造后'!W191/(更换设备!$E$9*3.517)*100)+更换设备!$C$18*原始巡检表!AL191+更换设备!$C$19*原始巡检表!AO191+更换设备!$C$20))*更换设备!$D$9</f>
        <v>90.0953506064029</v>
      </c>
      <c r="AA191" s="12"/>
      <c r="AB191" s="18">
        <f>IF(原始巡检表!AH191=0,0,输入条件!$D$11*(40/50)^3/0.765)</f>
        <v>36.8104575163399</v>
      </c>
      <c r="AC191" s="18">
        <f>IF(原始巡检表!AP191=0,0,输入条件!$D$11*(40/50)^3/0.765)</f>
        <v>36.8104575163399</v>
      </c>
      <c r="AD191" s="17"/>
      <c r="AE191" s="22">
        <f>IF(原始巡检表!AH191=0,0,输入条件!$D$13*(40/50)^3/0.765)</f>
        <v>50.1960784313726</v>
      </c>
      <c r="AF191" s="22">
        <f>IF(原始巡检表!AP191=0,0,输入条件!$D$13*(40/50)^3/0.765)</f>
        <v>50.1960784313726</v>
      </c>
      <c r="AH191" s="24">
        <f>IF(原始巡检表!AH191=0,0,输入条件!$D$15*(35/50)^3/0.9)</f>
        <v>8.38444444444444</v>
      </c>
      <c r="AI191" s="24">
        <f>IF(原始巡检表!AP191=0,0,输入条件!$D$15*(35/50)^3/0.9)</f>
        <v>8.38444444444444</v>
      </c>
      <c r="AJ191" s="24"/>
    </row>
    <row r="192" ht="17.25" spans="3:36">
      <c r="C192">
        <v>17</v>
      </c>
      <c r="D192" s="62">
        <f>IF(原始巡检表!I192=0,0,输入条件!$C$22*原始巡检表!I192+输入条件!$C$23*原始巡检表!E192+输入条件!$C$24*原始巡检表!H192+输入条件!$C$25)/100*输入条件!$E$9*3.517*(1-2%*输入条件!$C$6)</f>
        <v>728.246033062307</v>
      </c>
      <c r="E192" s="62">
        <f>IF(原始巡检表!Q192=0,0,输入条件!$C$22*原始巡检表!Q192+输入条件!$C$23*原始巡检表!M192+输入条件!$C$24*原始巡检表!P192+输入条件!$C$25)/100*输入条件!$E$9*3.517*(1-2%*输入条件!$C$6)</f>
        <v>675.365125921449</v>
      </c>
      <c r="F192" s="61">
        <f>IF(原始巡检表!Y192=0,0,输入条件!$C$22*原始巡检表!Y192+输入条件!$C$23*原始巡检表!U192+输入条件!$C$24*原始巡检表!X192+输入条件!$C$25)/100*输入条件!$E$9*3.517*(1-2%*输入条件!$C$6)</f>
        <v>1001.60946350786</v>
      </c>
      <c r="G192" s="64">
        <f>IF(D192=0,0,EXP(更换设备!$C$17*('计算验证-时刻-改造后'!D192/(更换设备!$E$9*3.517)*100)+更换设备!$C$18*原始巡检表!E192+更换设备!$C$19*原始巡检表!H192+更换设备!$C$20))*更换设备!$D$9</f>
        <v>99.4259315272063</v>
      </c>
      <c r="H192" s="64">
        <f>IF(E192=0,0,EXP(更换设备!$C$17*('计算验证-时刻-改造后'!E192/(更换设备!$E$9*3.517)*100)+更换设备!$C$18*原始巡检表!M192+更换设备!$C$19*原始巡检表!P192+更换设备!$C$20))*更换设备!$D$9</f>
        <v>90.0953506064029</v>
      </c>
      <c r="I192" s="64">
        <f>IF(F192=0,0,EXP(更换设备!$C$17*('计算验证-时刻-改造后'!F192/(更换设备!$E$9*3.517)*100)+更换设备!$C$18*原始巡检表!U192+更换设备!$C$19*原始巡检表!X192+更换设备!$C$20))*更换设备!$D$9</f>
        <v>141.890989785806</v>
      </c>
      <c r="J192" s="18">
        <f>IF(原始巡检表!I192=0,0,输入条件!$D$11*(40/50)^3/0.765)</f>
        <v>36.8104575163399</v>
      </c>
      <c r="K192" s="18">
        <f>IF(原始巡检表!Q192=0,0,输入条件!$D$11*(40/50)^3/0.765)</f>
        <v>36.8104575163399</v>
      </c>
      <c r="L192" s="19">
        <f>IF(原始巡检表!Y192=0,0,输入条件!$D$11*(40/50)^3/0.765)</f>
        <v>36.8104575163399</v>
      </c>
      <c r="M192" s="22">
        <f>IF(原始巡检表!I192=0,0,输入条件!$D$13*(40/50)^3/0.765)</f>
        <v>50.1960784313726</v>
      </c>
      <c r="N192" s="22">
        <f>IF(原始巡检表!Q192=0,0,输入条件!$D$13*(40/50)^3/0.765)</f>
        <v>50.1960784313726</v>
      </c>
      <c r="O192" s="23">
        <f>IF(原始巡检表!Y192=0,0,输入条件!$D$13*(40/50)^3/0.765)</f>
        <v>50.1960784313726</v>
      </c>
      <c r="P192" s="24">
        <f>IF(原始巡检表!I192=0,0,输入条件!$D$15*(35/50)^3/0.9)</f>
        <v>8.38444444444444</v>
      </c>
      <c r="Q192" s="24">
        <f>IF(原始巡检表!Q192=0,0,输入条件!$D$15*(35/50)^3/0.9)</f>
        <v>8.38444444444444</v>
      </c>
      <c r="R192" s="24">
        <f>IF(原始巡检表!Y192=0,0,输入条件!$D$15*(35/50)^3/0.9)</f>
        <v>8.38444444444444</v>
      </c>
      <c r="U192">
        <v>17</v>
      </c>
      <c r="V192" s="61">
        <f>IF(原始巡检表!AH192=0,0,输入条件!$C$22*原始巡检表!AH192+输入条件!$C$23*原始巡检表!AD192+输入条件!$C$24*原始巡检表!AG192+输入条件!$C$25)/100*输入条件!$E$9*3.517*(1-2%*输入条件!$C$6)</f>
        <v>728.246033062307</v>
      </c>
      <c r="W192" s="61">
        <f>IF(原始巡检表!AP192=0,0,输入条件!$C$22*原始巡检表!AP192+输入条件!$C$23*原始巡检表!AL192+输入条件!$C$24*原始巡检表!AO192+输入条件!$C$25)/100*输入条件!$E$9*3.517*(1-2%*输入条件!$C$6)</f>
        <v>675.365125921449</v>
      </c>
      <c r="X192" s="61"/>
      <c r="Y192" s="64">
        <f>IF(V192=0,0,EXP(更换设备!$C$17*('计算验证-时刻-改造后'!V192/(更换设备!$E$9*3.517)*100)+更换设备!$C$18*原始巡检表!AD192+更换设备!$C$19*原始巡检表!AG192+更换设备!$C$20))*更换设备!$D$9</f>
        <v>99.4259315272063</v>
      </c>
      <c r="Z192" s="64">
        <f>IF(W192=0,0,EXP(更换设备!$C$17*('计算验证-时刻-改造后'!W192/(更换设备!$E$9*3.517)*100)+更换设备!$C$18*原始巡检表!AL192+更换设备!$C$19*原始巡检表!AO192+更换设备!$C$20))*更换设备!$D$9</f>
        <v>90.0953506064029</v>
      </c>
      <c r="AA192" s="12"/>
      <c r="AB192" s="18">
        <f>IF(原始巡检表!AH192=0,0,输入条件!$D$11*(40/50)^3/0.765)</f>
        <v>36.8104575163399</v>
      </c>
      <c r="AC192" s="18">
        <f>IF(原始巡检表!AP192=0,0,输入条件!$D$11*(40/50)^3/0.765)</f>
        <v>36.8104575163399</v>
      </c>
      <c r="AD192" s="17"/>
      <c r="AE192" s="22">
        <f>IF(原始巡检表!AH192=0,0,输入条件!$D$13*(40/50)^3/0.765)</f>
        <v>50.1960784313726</v>
      </c>
      <c r="AF192" s="22">
        <f>IF(原始巡检表!AP192=0,0,输入条件!$D$13*(40/50)^3/0.765)</f>
        <v>50.1960784313726</v>
      </c>
      <c r="AH192" s="24">
        <f>IF(原始巡检表!AH192=0,0,输入条件!$D$15*(35/50)^3/0.9)</f>
        <v>8.38444444444444</v>
      </c>
      <c r="AI192" s="24">
        <f>IF(原始巡检表!AP192=0,0,输入条件!$D$15*(35/50)^3/0.9)</f>
        <v>8.38444444444444</v>
      </c>
      <c r="AJ192" s="24"/>
    </row>
    <row r="193" ht="17.25" spans="3:36">
      <c r="C193">
        <v>18</v>
      </c>
      <c r="D193" s="62">
        <f>IF(原始巡检表!I193=0,0,输入条件!$C$22*原始巡检表!I193+输入条件!$C$23*原始巡检表!E193+输入条件!$C$24*原始巡检表!H193+输入条件!$C$25)/100*输入条件!$E$9*3.517*(1-2%*输入条件!$C$6)</f>
        <v>728.246033062307</v>
      </c>
      <c r="E193" s="62">
        <f>IF(原始巡检表!Q193=0,0,输入条件!$C$22*原始巡检表!Q193+输入条件!$C$23*原始巡检表!M193+输入条件!$C$24*原始巡检表!P193+输入条件!$C$25)/100*输入条件!$E$9*3.517*(1-2%*输入条件!$C$6)</f>
        <v>675.365125921449</v>
      </c>
      <c r="F193" s="61">
        <f>IF(原始巡检表!Y193=0,0,输入条件!$C$22*原始巡检表!Y193+输入条件!$C$23*原始巡检表!U193+输入条件!$C$24*原始巡检表!X193+输入条件!$C$25)/100*输入条件!$E$9*3.517*(1-2%*输入条件!$C$6)</f>
        <v>1001.60946350786</v>
      </c>
      <c r="G193" s="64">
        <f>IF(D193=0,0,EXP(更换设备!$C$17*('计算验证-时刻-改造后'!D193/(更换设备!$E$9*3.517)*100)+更换设备!$C$18*原始巡检表!E193+更换设备!$C$19*原始巡检表!H193+更换设备!$C$20))*更换设备!$D$9</f>
        <v>99.4259315272063</v>
      </c>
      <c r="H193" s="64">
        <f>IF(E193=0,0,EXP(更换设备!$C$17*('计算验证-时刻-改造后'!E193/(更换设备!$E$9*3.517)*100)+更换设备!$C$18*原始巡检表!M193+更换设备!$C$19*原始巡检表!P193+更换设备!$C$20))*更换设备!$D$9</f>
        <v>90.0953506064029</v>
      </c>
      <c r="I193" s="64">
        <f>IF(F193=0,0,EXP(更换设备!$C$17*('计算验证-时刻-改造后'!F193/(更换设备!$E$9*3.517)*100)+更换设备!$C$18*原始巡检表!U193+更换设备!$C$19*原始巡检表!X193+更换设备!$C$20))*更换设备!$D$9</f>
        <v>141.890989785806</v>
      </c>
      <c r="J193" s="18">
        <f>IF(原始巡检表!I193=0,0,输入条件!$D$11*(40/50)^3/0.765)</f>
        <v>36.8104575163399</v>
      </c>
      <c r="K193" s="18">
        <f>IF(原始巡检表!Q193=0,0,输入条件!$D$11*(40/50)^3/0.765)</f>
        <v>36.8104575163399</v>
      </c>
      <c r="L193" s="19">
        <f>IF(原始巡检表!Y193=0,0,输入条件!$D$11*(40/50)^3/0.765)</f>
        <v>36.8104575163399</v>
      </c>
      <c r="M193" s="22">
        <f>IF(原始巡检表!I193=0,0,输入条件!$D$13*(40/50)^3/0.765)</f>
        <v>50.1960784313726</v>
      </c>
      <c r="N193" s="22">
        <f>IF(原始巡检表!Q193=0,0,输入条件!$D$13*(40/50)^3/0.765)</f>
        <v>50.1960784313726</v>
      </c>
      <c r="O193" s="23">
        <f>IF(原始巡检表!Y193=0,0,输入条件!$D$13*(40/50)^3/0.765)</f>
        <v>50.1960784313726</v>
      </c>
      <c r="P193" s="24">
        <f>IF(原始巡检表!I193=0,0,输入条件!$D$15*(35/50)^3/0.9)</f>
        <v>8.38444444444444</v>
      </c>
      <c r="Q193" s="24">
        <f>IF(原始巡检表!Q193=0,0,输入条件!$D$15*(35/50)^3/0.9)</f>
        <v>8.38444444444444</v>
      </c>
      <c r="R193" s="24">
        <f>IF(原始巡检表!Y193=0,0,输入条件!$D$15*(35/50)^3/0.9)</f>
        <v>8.38444444444444</v>
      </c>
      <c r="U193">
        <v>18</v>
      </c>
      <c r="V193" s="61">
        <f>IF(原始巡检表!AH193=0,0,输入条件!$C$22*原始巡检表!AH193+输入条件!$C$23*原始巡检表!AD193+输入条件!$C$24*原始巡检表!AG193+输入条件!$C$25)/100*输入条件!$E$9*3.517*(1-2%*输入条件!$C$6)</f>
        <v>728.246033062307</v>
      </c>
      <c r="W193" s="61">
        <f>IF(原始巡检表!AP193=0,0,输入条件!$C$22*原始巡检表!AP193+输入条件!$C$23*原始巡检表!AL193+输入条件!$C$24*原始巡检表!AO193+输入条件!$C$25)/100*输入条件!$E$9*3.517*(1-2%*输入条件!$C$6)</f>
        <v>675.365125921449</v>
      </c>
      <c r="X193" s="61"/>
      <c r="Y193" s="64">
        <f>IF(V193=0,0,EXP(更换设备!$C$17*('计算验证-时刻-改造后'!V193/(更换设备!$E$9*3.517)*100)+更换设备!$C$18*原始巡检表!AD193+更换设备!$C$19*原始巡检表!AG193+更换设备!$C$20))*更换设备!$D$9</f>
        <v>99.4259315272063</v>
      </c>
      <c r="Z193" s="64">
        <f>IF(W193=0,0,EXP(更换设备!$C$17*('计算验证-时刻-改造后'!W193/(更换设备!$E$9*3.517)*100)+更换设备!$C$18*原始巡检表!AL193+更换设备!$C$19*原始巡检表!AO193+更换设备!$C$20))*更换设备!$D$9</f>
        <v>90.0953506064029</v>
      </c>
      <c r="AA193" s="12"/>
      <c r="AB193" s="18">
        <f>IF(原始巡检表!AH193=0,0,输入条件!$D$11*(40/50)^3/0.765)</f>
        <v>36.8104575163399</v>
      </c>
      <c r="AC193" s="18">
        <f>IF(原始巡检表!AP193=0,0,输入条件!$D$11*(40/50)^3/0.765)</f>
        <v>36.8104575163399</v>
      </c>
      <c r="AD193" s="17"/>
      <c r="AE193" s="22">
        <f>IF(原始巡检表!AH193=0,0,输入条件!$D$13*(40/50)^3/0.765)</f>
        <v>50.1960784313726</v>
      </c>
      <c r="AF193" s="22">
        <f>IF(原始巡检表!AP193=0,0,输入条件!$D$13*(40/50)^3/0.765)</f>
        <v>50.1960784313726</v>
      </c>
      <c r="AH193" s="24">
        <f>IF(原始巡检表!AH193=0,0,输入条件!$D$15*(35/50)^3/0.9)</f>
        <v>8.38444444444444</v>
      </c>
      <c r="AI193" s="24">
        <f>IF(原始巡检表!AP193=0,0,输入条件!$D$15*(35/50)^3/0.9)</f>
        <v>8.38444444444444</v>
      </c>
      <c r="AJ193" s="24"/>
    </row>
    <row r="194" ht="17.25" spans="3:36">
      <c r="C194">
        <v>19</v>
      </c>
      <c r="D194" s="62">
        <f>IF(原始巡检表!I194=0,0,输入条件!$C$22*原始巡检表!I194+输入条件!$C$23*原始巡检表!E194+输入条件!$C$24*原始巡检表!H194+输入条件!$C$25)/100*输入条件!$E$9*3.517*(1-2%*输入条件!$C$6)</f>
        <v>728.246033062307</v>
      </c>
      <c r="E194" s="62">
        <f>IF(原始巡检表!Q194=0,0,输入条件!$C$22*原始巡检表!Q194+输入条件!$C$23*原始巡检表!M194+输入条件!$C$24*原始巡检表!P194+输入条件!$C$25)/100*输入条件!$E$9*3.517*(1-2%*输入条件!$C$6)</f>
        <v>675.365125921449</v>
      </c>
      <c r="F194" s="61">
        <f>IF(原始巡检表!Y194=0,0,输入条件!$C$22*原始巡检表!Y194+输入条件!$C$23*原始巡检表!U194+输入条件!$C$24*原始巡检表!X194+输入条件!$C$25)/100*输入条件!$E$9*3.517*(1-2%*输入条件!$C$6)</f>
        <v>1001.60946350786</v>
      </c>
      <c r="G194" s="64">
        <f>IF(D194=0,0,EXP(更换设备!$C$17*('计算验证-时刻-改造后'!D194/(更换设备!$E$9*3.517)*100)+更换设备!$C$18*原始巡检表!E194+更换设备!$C$19*原始巡检表!H194+更换设备!$C$20))*更换设备!$D$9</f>
        <v>99.4259315272063</v>
      </c>
      <c r="H194" s="64">
        <f>IF(E194=0,0,EXP(更换设备!$C$17*('计算验证-时刻-改造后'!E194/(更换设备!$E$9*3.517)*100)+更换设备!$C$18*原始巡检表!M194+更换设备!$C$19*原始巡检表!P194+更换设备!$C$20))*更换设备!$D$9</f>
        <v>90.0953506064029</v>
      </c>
      <c r="I194" s="64">
        <f>IF(F194=0,0,EXP(更换设备!$C$17*('计算验证-时刻-改造后'!F194/(更换设备!$E$9*3.517)*100)+更换设备!$C$18*原始巡检表!U194+更换设备!$C$19*原始巡检表!X194+更换设备!$C$20))*更换设备!$D$9</f>
        <v>141.890989785806</v>
      </c>
      <c r="J194" s="18">
        <f>IF(原始巡检表!I194=0,0,输入条件!$D$11*(40/50)^3/0.765)</f>
        <v>36.8104575163399</v>
      </c>
      <c r="K194" s="18">
        <f>IF(原始巡检表!Q194=0,0,输入条件!$D$11*(40/50)^3/0.765)</f>
        <v>36.8104575163399</v>
      </c>
      <c r="L194" s="19">
        <f>IF(原始巡检表!Y194=0,0,输入条件!$D$11*(40/50)^3/0.765)</f>
        <v>36.8104575163399</v>
      </c>
      <c r="M194" s="22">
        <f>IF(原始巡检表!I194=0,0,输入条件!$D$13*(40/50)^3/0.765)</f>
        <v>50.1960784313726</v>
      </c>
      <c r="N194" s="22">
        <f>IF(原始巡检表!Q194=0,0,输入条件!$D$13*(40/50)^3/0.765)</f>
        <v>50.1960784313726</v>
      </c>
      <c r="O194" s="23">
        <f>IF(原始巡检表!Y194=0,0,输入条件!$D$13*(40/50)^3/0.765)</f>
        <v>50.1960784313726</v>
      </c>
      <c r="P194" s="24">
        <f>IF(原始巡检表!I194=0,0,输入条件!$D$15*(35/50)^3/0.9)</f>
        <v>8.38444444444444</v>
      </c>
      <c r="Q194" s="24">
        <f>IF(原始巡检表!Q194=0,0,输入条件!$D$15*(35/50)^3/0.9)</f>
        <v>8.38444444444444</v>
      </c>
      <c r="R194" s="24">
        <f>IF(原始巡检表!Y194=0,0,输入条件!$D$15*(35/50)^3/0.9)</f>
        <v>8.38444444444444</v>
      </c>
      <c r="U194">
        <v>19</v>
      </c>
      <c r="V194" s="61">
        <f>IF(原始巡检表!AH194=0,0,输入条件!$C$22*原始巡检表!AH194+输入条件!$C$23*原始巡检表!AD194+输入条件!$C$24*原始巡检表!AG194+输入条件!$C$25)/100*输入条件!$E$9*3.517*(1-2%*输入条件!$C$6)</f>
        <v>728.246033062307</v>
      </c>
      <c r="W194" s="61">
        <f>IF(原始巡检表!AP194=0,0,输入条件!$C$22*原始巡检表!AP194+输入条件!$C$23*原始巡检表!AL194+输入条件!$C$24*原始巡检表!AO194+输入条件!$C$25)/100*输入条件!$E$9*3.517*(1-2%*输入条件!$C$6)</f>
        <v>675.365125921449</v>
      </c>
      <c r="X194" s="61"/>
      <c r="Y194" s="64">
        <f>IF(V194=0,0,EXP(更换设备!$C$17*('计算验证-时刻-改造后'!V194/(更换设备!$E$9*3.517)*100)+更换设备!$C$18*原始巡检表!AD194+更换设备!$C$19*原始巡检表!AG194+更换设备!$C$20))*更换设备!$D$9</f>
        <v>99.4259315272063</v>
      </c>
      <c r="Z194" s="64">
        <f>IF(W194=0,0,EXP(更换设备!$C$17*('计算验证-时刻-改造后'!W194/(更换设备!$E$9*3.517)*100)+更换设备!$C$18*原始巡检表!AL194+更换设备!$C$19*原始巡检表!AO194+更换设备!$C$20))*更换设备!$D$9</f>
        <v>90.0953506064029</v>
      </c>
      <c r="AA194" s="12"/>
      <c r="AB194" s="18">
        <f>IF(原始巡检表!AH194=0,0,输入条件!$D$11*(40/50)^3/0.765)</f>
        <v>36.8104575163399</v>
      </c>
      <c r="AC194" s="18">
        <f>IF(原始巡检表!AP194=0,0,输入条件!$D$11*(40/50)^3/0.765)</f>
        <v>36.8104575163399</v>
      </c>
      <c r="AD194" s="17"/>
      <c r="AE194" s="22">
        <f>IF(原始巡检表!AH194=0,0,输入条件!$D$13*(40/50)^3/0.765)</f>
        <v>50.1960784313726</v>
      </c>
      <c r="AF194" s="22">
        <f>IF(原始巡检表!AP194=0,0,输入条件!$D$13*(40/50)^3/0.765)</f>
        <v>50.1960784313726</v>
      </c>
      <c r="AH194" s="24">
        <f>IF(原始巡检表!AH194=0,0,输入条件!$D$15*(35/50)^3/0.9)</f>
        <v>8.38444444444444</v>
      </c>
      <c r="AI194" s="24">
        <f>IF(原始巡检表!AP194=0,0,输入条件!$D$15*(35/50)^3/0.9)</f>
        <v>8.38444444444444</v>
      </c>
      <c r="AJ194" s="24"/>
    </row>
    <row r="195" ht="17.25" spans="3:36">
      <c r="C195">
        <v>20</v>
      </c>
      <c r="D195" s="62">
        <f>IF(原始巡检表!I195=0,0,输入条件!$C$22*原始巡检表!I195+输入条件!$C$23*原始巡检表!E195+输入条件!$C$24*原始巡检表!H195+输入条件!$C$25)/100*输入条件!$E$9*3.517*(1-2%*输入条件!$C$6)</f>
        <v>728.246033062307</v>
      </c>
      <c r="E195" s="62">
        <f>IF(原始巡检表!Q195=0,0,输入条件!$C$22*原始巡检表!Q195+输入条件!$C$23*原始巡检表!M195+输入条件!$C$24*原始巡检表!P195+输入条件!$C$25)/100*输入条件!$E$9*3.517*(1-2%*输入条件!$C$6)</f>
        <v>675.365125921449</v>
      </c>
      <c r="F195" s="61">
        <f>IF(原始巡检表!Y195=0,0,输入条件!$C$22*原始巡检表!Y195+输入条件!$C$23*原始巡检表!U195+输入条件!$C$24*原始巡检表!X195+输入条件!$C$25)/100*输入条件!$E$9*3.517*(1-2%*输入条件!$C$6)</f>
        <v>1001.60946350786</v>
      </c>
      <c r="G195" s="64">
        <f>IF(D195=0,0,EXP(更换设备!$C$17*('计算验证-时刻-改造后'!D195/(更换设备!$E$9*3.517)*100)+更换设备!$C$18*原始巡检表!E195+更换设备!$C$19*原始巡检表!H195+更换设备!$C$20))*更换设备!$D$9</f>
        <v>99.4259315272063</v>
      </c>
      <c r="H195" s="64">
        <f>IF(E195=0,0,EXP(更换设备!$C$17*('计算验证-时刻-改造后'!E195/(更换设备!$E$9*3.517)*100)+更换设备!$C$18*原始巡检表!M195+更换设备!$C$19*原始巡检表!P195+更换设备!$C$20))*更换设备!$D$9</f>
        <v>90.0953506064029</v>
      </c>
      <c r="I195" s="64">
        <f>IF(F195=0,0,EXP(更换设备!$C$17*('计算验证-时刻-改造后'!F195/(更换设备!$E$9*3.517)*100)+更换设备!$C$18*原始巡检表!U195+更换设备!$C$19*原始巡检表!X195+更换设备!$C$20))*更换设备!$D$9</f>
        <v>141.890989785806</v>
      </c>
      <c r="J195" s="18">
        <f>IF(原始巡检表!I195=0,0,输入条件!$D$11*(40/50)^3/0.765)</f>
        <v>36.8104575163399</v>
      </c>
      <c r="K195" s="18">
        <f>IF(原始巡检表!Q195=0,0,输入条件!$D$11*(40/50)^3/0.765)</f>
        <v>36.8104575163399</v>
      </c>
      <c r="L195" s="19">
        <f>IF(原始巡检表!Y195=0,0,输入条件!$D$11*(40/50)^3/0.765)</f>
        <v>36.8104575163399</v>
      </c>
      <c r="M195" s="22">
        <f>IF(原始巡检表!I195=0,0,输入条件!$D$13*(40/50)^3/0.765)</f>
        <v>50.1960784313726</v>
      </c>
      <c r="N195" s="22">
        <f>IF(原始巡检表!Q195=0,0,输入条件!$D$13*(40/50)^3/0.765)</f>
        <v>50.1960784313726</v>
      </c>
      <c r="O195" s="23">
        <f>IF(原始巡检表!Y195=0,0,输入条件!$D$13*(40/50)^3/0.765)</f>
        <v>50.1960784313726</v>
      </c>
      <c r="P195" s="24">
        <f>IF(原始巡检表!I195=0,0,输入条件!$D$15*(35/50)^3/0.9)</f>
        <v>8.38444444444444</v>
      </c>
      <c r="Q195" s="24">
        <f>IF(原始巡检表!Q195=0,0,输入条件!$D$15*(35/50)^3/0.9)</f>
        <v>8.38444444444444</v>
      </c>
      <c r="R195" s="24">
        <f>IF(原始巡检表!Y195=0,0,输入条件!$D$15*(35/50)^3/0.9)</f>
        <v>8.38444444444444</v>
      </c>
      <c r="U195">
        <v>20</v>
      </c>
      <c r="V195" s="61">
        <f>IF(原始巡检表!AH195=0,0,输入条件!$C$22*原始巡检表!AH195+输入条件!$C$23*原始巡检表!AD195+输入条件!$C$24*原始巡检表!AG195+输入条件!$C$25)/100*输入条件!$E$9*3.517*(1-2%*输入条件!$C$6)</f>
        <v>728.246033062307</v>
      </c>
      <c r="W195" s="61">
        <f>IF(原始巡检表!AP195=0,0,输入条件!$C$22*原始巡检表!AP195+输入条件!$C$23*原始巡检表!AL195+输入条件!$C$24*原始巡检表!AO195+输入条件!$C$25)/100*输入条件!$E$9*3.517*(1-2%*输入条件!$C$6)</f>
        <v>675.365125921449</v>
      </c>
      <c r="X195" s="61"/>
      <c r="Y195" s="64">
        <f>IF(V195=0,0,EXP(更换设备!$C$17*('计算验证-时刻-改造后'!V195/(更换设备!$E$9*3.517)*100)+更换设备!$C$18*原始巡检表!AD195+更换设备!$C$19*原始巡检表!AG195+更换设备!$C$20))*更换设备!$D$9</f>
        <v>99.4259315272063</v>
      </c>
      <c r="Z195" s="64">
        <f>IF(W195=0,0,EXP(更换设备!$C$17*('计算验证-时刻-改造后'!W195/(更换设备!$E$9*3.517)*100)+更换设备!$C$18*原始巡检表!AL195+更换设备!$C$19*原始巡检表!AO195+更换设备!$C$20))*更换设备!$D$9</f>
        <v>90.0953506064029</v>
      </c>
      <c r="AA195" s="12"/>
      <c r="AB195" s="18">
        <f>IF(原始巡检表!AH195=0,0,输入条件!$D$11*(40/50)^3/0.765)</f>
        <v>36.8104575163399</v>
      </c>
      <c r="AC195" s="18">
        <f>IF(原始巡检表!AP195=0,0,输入条件!$D$11*(40/50)^3/0.765)</f>
        <v>36.8104575163399</v>
      </c>
      <c r="AD195" s="17"/>
      <c r="AE195" s="22">
        <f>IF(原始巡检表!AH195=0,0,输入条件!$D$13*(40/50)^3/0.765)</f>
        <v>50.1960784313726</v>
      </c>
      <c r="AF195" s="22">
        <f>IF(原始巡检表!AP195=0,0,输入条件!$D$13*(40/50)^3/0.765)</f>
        <v>50.1960784313726</v>
      </c>
      <c r="AH195" s="24">
        <f>IF(原始巡检表!AH195=0,0,输入条件!$D$15*(35/50)^3/0.9)</f>
        <v>8.38444444444444</v>
      </c>
      <c r="AI195" s="24">
        <f>IF(原始巡检表!AP195=0,0,输入条件!$D$15*(35/50)^3/0.9)</f>
        <v>8.38444444444444</v>
      </c>
      <c r="AJ195" s="24"/>
    </row>
    <row r="196" ht="17.25" spans="3:36">
      <c r="C196">
        <v>21</v>
      </c>
      <c r="D196" s="62">
        <f>IF(原始巡检表!I196=0,0,输入条件!$C$22*原始巡检表!I196+输入条件!$C$23*原始巡检表!E196+输入条件!$C$24*原始巡检表!H196+输入条件!$C$25)/100*输入条件!$E$9*3.517*(1-2%*输入条件!$C$6)</f>
        <v>728.246033062307</v>
      </c>
      <c r="E196" s="62">
        <f>IF(原始巡检表!Q196=0,0,输入条件!$C$22*原始巡检表!Q196+输入条件!$C$23*原始巡检表!M196+输入条件!$C$24*原始巡检表!P196+输入条件!$C$25)/100*输入条件!$E$9*3.517*(1-2%*输入条件!$C$6)</f>
        <v>675.365125921449</v>
      </c>
      <c r="F196" s="61">
        <f>IF(原始巡检表!Y196=0,0,输入条件!$C$22*原始巡检表!Y196+输入条件!$C$23*原始巡检表!U196+输入条件!$C$24*原始巡检表!X196+输入条件!$C$25)/100*输入条件!$E$9*3.517*(1-2%*输入条件!$C$6)</f>
        <v>1001.60946350786</v>
      </c>
      <c r="G196" s="64">
        <f>IF(D196=0,0,EXP(更换设备!$C$17*('计算验证-时刻-改造后'!D196/(更换设备!$E$9*3.517)*100)+更换设备!$C$18*原始巡检表!E196+更换设备!$C$19*原始巡检表!H196+更换设备!$C$20))*更换设备!$D$9</f>
        <v>99.4259315272063</v>
      </c>
      <c r="H196" s="64">
        <f>IF(E196=0,0,EXP(更换设备!$C$17*('计算验证-时刻-改造后'!E196/(更换设备!$E$9*3.517)*100)+更换设备!$C$18*原始巡检表!M196+更换设备!$C$19*原始巡检表!P196+更换设备!$C$20))*更换设备!$D$9</f>
        <v>90.0953506064029</v>
      </c>
      <c r="I196" s="64">
        <f>IF(F196=0,0,EXP(更换设备!$C$17*('计算验证-时刻-改造后'!F196/(更换设备!$E$9*3.517)*100)+更换设备!$C$18*原始巡检表!U196+更换设备!$C$19*原始巡检表!X196+更换设备!$C$20))*更换设备!$D$9</f>
        <v>141.890989785806</v>
      </c>
      <c r="J196" s="18">
        <f>IF(原始巡检表!I196=0,0,输入条件!$D$11*(40/50)^3/0.765)</f>
        <v>36.8104575163399</v>
      </c>
      <c r="K196" s="18">
        <f>IF(原始巡检表!Q196=0,0,输入条件!$D$11*(40/50)^3/0.765)</f>
        <v>36.8104575163399</v>
      </c>
      <c r="L196" s="19">
        <f>IF(原始巡检表!Y196=0,0,输入条件!$D$11*(40/50)^3/0.765)</f>
        <v>36.8104575163399</v>
      </c>
      <c r="M196" s="22">
        <f>IF(原始巡检表!I196=0,0,输入条件!$D$13*(40/50)^3/0.765)</f>
        <v>50.1960784313726</v>
      </c>
      <c r="N196" s="22">
        <f>IF(原始巡检表!Q196=0,0,输入条件!$D$13*(40/50)^3/0.765)</f>
        <v>50.1960784313726</v>
      </c>
      <c r="O196" s="23">
        <f>IF(原始巡检表!Y196=0,0,输入条件!$D$13*(40/50)^3/0.765)</f>
        <v>50.1960784313726</v>
      </c>
      <c r="P196" s="24">
        <f>IF(原始巡检表!I196=0,0,输入条件!$D$15*(35/50)^3/0.9)</f>
        <v>8.38444444444444</v>
      </c>
      <c r="Q196" s="24">
        <f>IF(原始巡检表!Q196=0,0,输入条件!$D$15*(35/50)^3/0.9)</f>
        <v>8.38444444444444</v>
      </c>
      <c r="R196" s="24">
        <f>IF(原始巡检表!Y196=0,0,输入条件!$D$15*(35/50)^3/0.9)</f>
        <v>8.38444444444444</v>
      </c>
      <c r="U196">
        <v>21</v>
      </c>
      <c r="V196" s="61">
        <f>IF(原始巡检表!AH196=0,0,输入条件!$C$22*原始巡检表!AH196+输入条件!$C$23*原始巡检表!AD196+输入条件!$C$24*原始巡检表!AG196+输入条件!$C$25)/100*输入条件!$E$9*3.517*(1-2%*输入条件!$C$6)</f>
        <v>728.246033062307</v>
      </c>
      <c r="W196" s="61">
        <f>IF(原始巡检表!AP196=0,0,输入条件!$C$22*原始巡检表!AP196+输入条件!$C$23*原始巡检表!AL196+输入条件!$C$24*原始巡检表!AO196+输入条件!$C$25)/100*输入条件!$E$9*3.517*(1-2%*输入条件!$C$6)</f>
        <v>675.365125921449</v>
      </c>
      <c r="X196" s="61"/>
      <c r="Y196" s="64">
        <f>IF(V196=0,0,EXP(更换设备!$C$17*('计算验证-时刻-改造后'!V196/(更换设备!$E$9*3.517)*100)+更换设备!$C$18*原始巡检表!AD196+更换设备!$C$19*原始巡检表!AG196+更换设备!$C$20))*更换设备!$D$9</f>
        <v>99.4259315272063</v>
      </c>
      <c r="Z196" s="64">
        <f>IF(W196=0,0,EXP(更换设备!$C$17*('计算验证-时刻-改造后'!W196/(更换设备!$E$9*3.517)*100)+更换设备!$C$18*原始巡检表!AL196+更换设备!$C$19*原始巡检表!AO196+更换设备!$C$20))*更换设备!$D$9</f>
        <v>90.0953506064029</v>
      </c>
      <c r="AA196" s="12"/>
      <c r="AB196" s="18">
        <f>IF(原始巡检表!AH196=0,0,输入条件!$D$11*(40/50)^3/0.765)</f>
        <v>36.8104575163399</v>
      </c>
      <c r="AC196" s="18">
        <f>IF(原始巡检表!AP196=0,0,输入条件!$D$11*(40/50)^3/0.765)</f>
        <v>36.8104575163399</v>
      </c>
      <c r="AD196" s="17"/>
      <c r="AE196" s="22">
        <f>IF(原始巡检表!AH196=0,0,输入条件!$D$13*(40/50)^3/0.765)</f>
        <v>50.1960784313726</v>
      </c>
      <c r="AF196" s="22">
        <f>IF(原始巡检表!AP196=0,0,输入条件!$D$13*(40/50)^3/0.765)</f>
        <v>50.1960784313726</v>
      </c>
      <c r="AH196" s="24">
        <f>IF(原始巡检表!AH196=0,0,输入条件!$D$15*(35/50)^3/0.9)</f>
        <v>8.38444444444444</v>
      </c>
      <c r="AI196" s="24">
        <f>IF(原始巡检表!AP196=0,0,输入条件!$D$15*(35/50)^3/0.9)</f>
        <v>8.38444444444444</v>
      </c>
      <c r="AJ196" s="24"/>
    </row>
    <row r="197" ht="17.25" spans="3:36">
      <c r="C197">
        <v>22</v>
      </c>
      <c r="D197" s="62">
        <f>IF(原始巡检表!I197=0,0,输入条件!$C$22*原始巡检表!I197+输入条件!$C$23*原始巡检表!E197+输入条件!$C$24*原始巡检表!H197+输入条件!$C$25)/100*输入条件!$E$9*3.517*(1-2%*输入条件!$C$6)</f>
        <v>728.246033062307</v>
      </c>
      <c r="E197" s="62">
        <f>IF(原始巡检表!Q197=0,0,输入条件!$C$22*原始巡检表!Q197+输入条件!$C$23*原始巡检表!M197+输入条件!$C$24*原始巡检表!P197+输入条件!$C$25)/100*输入条件!$E$9*3.517*(1-2%*输入条件!$C$6)</f>
        <v>675.365125921449</v>
      </c>
      <c r="F197" s="61">
        <f>IF(原始巡检表!Y197=0,0,输入条件!$C$22*原始巡检表!Y197+输入条件!$C$23*原始巡检表!U197+输入条件!$C$24*原始巡检表!X197+输入条件!$C$25)/100*输入条件!$E$9*3.517*(1-2%*输入条件!$C$6)</f>
        <v>1001.60946350786</v>
      </c>
      <c r="G197" s="64">
        <f>IF(D197=0,0,EXP(更换设备!$C$17*('计算验证-时刻-改造后'!D197/(更换设备!$E$9*3.517)*100)+更换设备!$C$18*原始巡检表!E197+更换设备!$C$19*原始巡检表!H197+更换设备!$C$20))*更换设备!$D$9</f>
        <v>99.4259315272063</v>
      </c>
      <c r="H197" s="64">
        <f>IF(E197=0,0,EXP(更换设备!$C$17*('计算验证-时刻-改造后'!E197/(更换设备!$E$9*3.517)*100)+更换设备!$C$18*原始巡检表!M197+更换设备!$C$19*原始巡检表!P197+更换设备!$C$20))*更换设备!$D$9</f>
        <v>90.0953506064029</v>
      </c>
      <c r="I197" s="64">
        <f>IF(F197=0,0,EXP(更换设备!$C$17*('计算验证-时刻-改造后'!F197/(更换设备!$E$9*3.517)*100)+更换设备!$C$18*原始巡检表!U197+更换设备!$C$19*原始巡检表!X197+更换设备!$C$20))*更换设备!$D$9</f>
        <v>141.890989785806</v>
      </c>
      <c r="J197" s="18">
        <f>IF(原始巡检表!I197=0,0,输入条件!$D$11*(40/50)^3/0.765)</f>
        <v>36.8104575163399</v>
      </c>
      <c r="K197" s="18">
        <f>IF(原始巡检表!Q197=0,0,输入条件!$D$11*(40/50)^3/0.765)</f>
        <v>36.8104575163399</v>
      </c>
      <c r="L197" s="19">
        <f>IF(原始巡检表!Y197=0,0,输入条件!$D$11*(40/50)^3/0.765)</f>
        <v>36.8104575163399</v>
      </c>
      <c r="M197" s="22">
        <f>IF(原始巡检表!I197=0,0,输入条件!$D$13*(40/50)^3/0.765)</f>
        <v>50.1960784313726</v>
      </c>
      <c r="N197" s="22">
        <f>IF(原始巡检表!Q197=0,0,输入条件!$D$13*(40/50)^3/0.765)</f>
        <v>50.1960784313726</v>
      </c>
      <c r="O197" s="23">
        <f>IF(原始巡检表!Y197=0,0,输入条件!$D$13*(40/50)^3/0.765)</f>
        <v>50.1960784313726</v>
      </c>
      <c r="P197" s="24">
        <f>IF(原始巡检表!I197=0,0,输入条件!$D$15*(35/50)^3/0.9)</f>
        <v>8.38444444444444</v>
      </c>
      <c r="Q197" s="24">
        <f>IF(原始巡检表!Q197=0,0,输入条件!$D$15*(35/50)^3/0.9)</f>
        <v>8.38444444444444</v>
      </c>
      <c r="R197" s="24">
        <f>IF(原始巡检表!Y197=0,0,输入条件!$D$15*(35/50)^3/0.9)</f>
        <v>8.38444444444444</v>
      </c>
      <c r="U197">
        <v>22</v>
      </c>
      <c r="V197" s="61">
        <f>IF(原始巡检表!AH197=0,0,输入条件!$C$22*原始巡检表!AH197+输入条件!$C$23*原始巡检表!AD197+输入条件!$C$24*原始巡检表!AG197+输入条件!$C$25)/100*输入条件!$E$9*3.517*(1-2%*输入条件!$C$6)</f>
        <v>728.246033062307</v>
      </c>
      <c r="W197" s="61">
        <f>IF(原始巡检表!AP197=0,0,输入条件!$C$22*原始巡检表!AP197+输入条件!$C$23*原始巡检表!AL197+输入条件!$C$24*原始巡检表!AO197+输入条件!$C$25)/100*输入条件!$E$9*3.517*(1-2%*输入条件!$C$6)</f>
        <v>675.365125921449</v>
      </c>
      <c r="X197" s="61"/>
      <c r="Y197" s="64">
        <f>IF(V197=0,0,EXP(更换设备!$C$17*('计算验证-时刻-改造后'!V197/(更换设备!$E$9*3.517)*100)+更换设备!$C$18*原始巡检表!AD197+更换设备!$C$19*原始巡检表!AG197+更换设备!$C$20))*更换设备!$D$9</f>
        <v>99.4259315272063</v>
      </c>
      <c r="Z197" s="64">
        <f>IF(W197=0,0,EXP(更换设备!$C$17*('计算验证-时刻-改造后'!W197/(更换设备!$E$9*3.517)*100)+更换设备!$C$18*原始巡检表!AL197+更换设备!$C$19*原始巡检表!AO197+更换设备!$C$20))*更换设备!$D$9</f>
        <v>90.0953506064029</v>
      </c>
      <c r="AA197" s="12"/>
      <c r="AB197" s="18">
        <f>IF(原始巡检表!AH197=0,0,输入条件!$D$11*(40/50)^3/0.765)</f>
        <v>36.8104575163399</v>
      </c>
      <c r="AC197" s="18">
        <f>IF(原始巡检表!AP197=0,0,输入条件!$D$11*(40/50)^3/0.765)</f>
        <v>36.8104575163399</v>
      </c>
      <c r="AD197" s="17"/>
      <c r="AE197" s="22">
        <f>IF(原始巡检表!AH197=0,0,输入条件!$D$13*(40/50)^3/0.765)</f>
        <v>50.1960784313726</v>
      </c>
      <c r="AF197" s="22">
        <f>IF(原始巡检表!AP197=0,0,输入条件!$D$13*(40/50)^3/0.765)</f>
        <v>50.1960784313726</v>
      </c>
      <c r="AH197" s="24">
        <f>IF(原始巡检表!AH197=0,0,输入条件!$D$15*(35/50)^3/0.9)</f>
        <v>8.38444444444444</v>
      </c>
      <c r="AI197" s="24">
        <f>IF(原始巡检表!AP197=0,0,输入条件!$D$15*(35/50)^3/0.9)</f>
        <v>8.38444444444444</v>
      </c>
      <c r="AJ197" s="24"/>
    </row>
    <row r="198" ht="17.25" spans="3:36">
      <c r="C198">
        <v>23</v>
      </c>
      <c r="D198" s="62">
        <f>IF(原始巡检表!I198=0,0,输入条件!$C$22*原始巡检表!I198+输入条件!$C$23*原始巡检表!E198+输入条件!$C$24*原始巡检表!H198+输入条件!$C$25)/100*输入条件!$E$9*3.517*(1-2%*输入条件!$C$6)</f>
        <v>728.246033062307</v>
      </c>
      <c r="E198" s="62">
        <f>IF(原始巡检表!Q198=0,0,输入条件!$C$22*原始巡检表!Q198+输入条件!$C$23*原始巡检表!M198+输入条件!$C$24*原始巡检表!P198+输入条件!$C$25)/100*输入条件!$E$9*3.517*(1-2%*输入条件!$C$6)</f>
        <v>675.365125921449</v>
      </c>
      <c r="F198" s="61">
        <f>IF(原始巡检表!Y198=0,0,输入条件!$C$22*原始巡检表!Y198+输入条件!$C$23*原始巡检表!U198+输入条件!$C$24*原始巡检表!X198+输入条件!$C$25)/100*输入条件!$E$9*3.517*(1-2%*输入条件!$C$6)</f>
        <v>1001.60946350786</v>
      </c>
      <c r="G198" s="64">
        <f>IF(D198=0,0,EXP(更换设备!$C$17*('计算验证-时刻-改造后'!D198/(更换设备!$E$9*3.517)*100)+更换设备!$C$18*原始巡检表!E198+更换设备!$C$19*原始巡检表!H198+更换设备!$C$20))*更换设备!$D$9</f>
        <v>99.4259315272063</v>
      </c>
      <c r="H198" s="64">
        <f>IF(E198=0,0,EXP(更换设备!$C$17*('计算验证-时刻-改造后'!E198/(更换设备!$E$9*3.517)*100)+更换设备!$C$18*原始巡检表!M198+更换设备!$C$19*原始巡检表!P198+更换设备!$C$20))*更换设备!$D$9</f>
        <v>90.0953506064029</v>
      </c>
      <c r="I198" s="64">
        <f>IF(F198=0,0,EXP(更换设备!$C$17*('计算验证-时刻-改造后'!F198/(更换设备!$E$9*3.517)*100)+更换设备!$C$18*原始巡检表!U198+更换设备!$C$19*原始巡检表!X198+更换设备!$C$20))*更换设备!$D$9</f>
        <v>141.890989785806</v>
      </c>
      <c r="J198" s="18">
        <f>IF(原始巡检表!I198=0,0,输入条件!$D$11*(40/50)^3/0.765)</f>
        <v>36.8104575163399</v>
      </c>
      <c r="K198" s="18">
        <f>IF(原始巡检表!Q198=0,0,输入条件!$D$11*(40/50)^3/0.765)</f>
        <v>36.8104575163399</v>
      </c>
      <c r="L198" s="19">
        <f>IF(原始巡检表!Y198=0,0,输入条件!$D$11*(40/50)^3/0.765)</f>
        <v>36.8104575163399</v>
      </c>
      <c r="M198" s="22">
        <f>IF(原始巡检表!I198=0,0,输入条件!$D$13*(40/50)^3/0.765)</f>
        <v>50.1960784313726</v>
      </c>
      <c r="N198" s="22">
        <f>IF(原始巡检表!Q198=0,0,输入条件!$D$13*(40/50)^3/0.765)</f>
        <v>50.1960784313726</v>
      </c>
      <c r="O198" s="23">
        <f>IF(原始巡检表!Y198=0,0,输入条件!$D$13*(40/50)^3/0.765)</f>
        <v>50.1960784313726</v>
      </c>
      <c r="P198" s="24">
        <f>IF(原始巡检表!I198=0,0,输入条件!$D$15*(35/50)^3/0.9)</f>
        <v>8.38444444444444</v>
      </c>
      <c r="Q198" s="24">
        <f>IF(原始巡检表!Q198=0,0,输入条件!$D$15*(35/50)^3/0.9)</f>
        <v>8.38444444444444</v>
      </c>
      <c r="R198" s="24">
        <f>IF(原始巡检表!Y198=0,0,输入条件!$D$15*(35/50)^3/0.9)</f>
        <v>8.38444444444444</v>
      </c>
      <c r="U198">
        <v>23</v>
      </c>
      <c r="V198" s="61">
        <f>IF(原始巡检表!AH198=0,0,输入条件!$C$22*原始巡检表!AH198+输入条件!$C$23*原始巡检表!AD198+输入条件!$C$24*原始巡检表!AG198+输入条件!$C$25)/100*输入条件!$E$9*3.517*(1-2%*输入条件!$C$6)</f>
        <v>728.246033062307</v>
      </c>
      <c r="W198" s="61">
        <f>IF(原始巡检表!AP198=0,0,输入条件!$C$22*原始巡检表!AP198+输入条件!$C$23*原始巡检表!AL198+输入条件!$C$24*原始巡检表!AO198+输入条件!$C$25)/100*输入条件!$E$9*3.517*(1-2%*输入条件!$C$6)</f>
        <v>675.365125921449</v>
      </c>
      <c r="X198" s="61"/>
      <c r="Y198" s="64">
        <f>IF(V198=0,0,EXP(更换设备!$C$17*('计算验证-时刻-改造后'!V198/(更换设备!$E$9*3.517)*100)+更换设备!$C$18*原始巡检表!AD198+更换设备!$C$19*原始巡检表!AG198+更换设备!$C$20))*更换设备!$D$9</f>
        <v>99.4259315272063</v>
      </c>
      <c r="Z198" s="64">
        <f>IF(W198=0,0,EXP(更换设备!$C$17*('计算验证-时刻-改造后'!W198/(更换设备!$E$9*3.517)*100)+更换设备!$C$18*原始巡检表!AL198+更换设备!$C$19*原始巡检表!AO198+更换设备!$C$20))*更换设备!$D$9</f>
        <v>90.0953506064029</v>
      </c>
      <c r="AA198" s="12"/>
      <c r="AB198" s="18">
        <f>IF(原始巡检表!AH198=0,0,输入条件!$D$11*(40/50)^3/0.765)</f>
        <v>36.8104575163399</v>
      </c>
      <c r="AC198" s="18">
        <f>IF(原始巡检表!AP198=0,0,输入条件!$D$11*(40/50)^3/0.765)</f>
        <v>36.8104575163399</v>
      </c>
      <c r="AD198" s="17"/>
      <c r="AE198" s="22">
        <f>IF(原始巡检表!AH198=0,0,输入条件!$D$13*(40/50)^3/0.765)</f>
        <v>50.1960784313726</v>
      </c>
      <c r="AF198" s="22">
        <f>IF(原始巡检表!AP198=0,0,输入条件!$D$13*(40/50)^3/0.765)</f>
        <v>50.1960784313726</v>
      </c>
      <c r="AH198" s="24">
        <f>IF(原始巡检表!AH198=0,0,输入条件!$D$15*(35/50)^3/0.9)</f>
        <v>8.38444444444444</v>
      </c>
      <c r="AI198" s="24">
        <f>IF(原始巡检表!AP198=0,0,输入条件!$D$15*(35/50)^3/0.9)</f>
        <v>8.38444444444444</v>
      </c>
      <c r="AJ198" s="24"/>
    </row>
    <row r="199" spans="4:30">
      <c r="D199" s="61"/>
      <c r="E199" s="61"/>
      <c r="F199" s="61"/>
      <c r="G199" s="12"/>
      <c r="H199" s="12"/>
      <c r="I199" s="12"/>
      <c r="J199" s="16"/>
      <c r="K199" s="16"/>
      <c r="L199" s="17"/>
      <c r="V199" s="61"/>
      <c r="W199" s="61"/>
      <c r="X199" s="61"/>
      <c r="Y199" s="12"/>
      <c r="Z199" s="12"/>
      <c r="AA199" s="12"/>
      <c r="AB199" s="16"/>
      <c r="AC199" s="16"/>
      <c r="AD199" s="17"/>
    </row>
    <row r="200" spans="2:30">
      <c r="B200" t="s">
        <v>80</v>
      </c>
      <c r="D200" s="61"/>
      <c r="E200" s="61"/>
      <c r="F200" s="61"/>
      <c r="G200" s="12"/>
      <c r="H200" s="12"/>
      <c r="I200" s="12"/>
      <c r="J200" s="16"/>
      <c r="K200" s="16"/>
      <c r="L200" s="17"/>
      <c r="T200" t="s">
        <v>80</v>
      </c>
      <c r="V200" s="61"/>
      <c r="W200" s="61"/>
      <c r="X200" s="61"/>
      <c r="Y200" s="12"/>
      <c r="Z200" s="12"/>
      <c r="AA200" s="12"/>
      <c r="AB200" s="16"/>
      <c r="AC200" s="16"/>
      <c r="AD200" s="17"/>
    </row>
    <row r="201" spans="4:30">
      <c r="D201" s="61"/>
      <c r="E201" s="61"/>
      <c r="F201" s="61"/>
      <c r="G201" s="12"/>
      <c r="H201" s="12"/>
      <c r="I201" s="12"/>
      <c r="J201" s="16"/>
      <c r="K201" s="16"/>
      <c r="L201" s="17"/>
      <c r="V201" s="61"/>
      <c r="W201" s="61"/>
      <c r="X201" s="61"/>
      <c r="Y201" s="12"/>
      <c r="Z201" s="12"/>
      <c r="AA201" s="12"/>
      <c r="AB201" s="16"/>
      <c r="AC201" s="16"/>
      <c r="AD201" s="17"/>
    </row>
    <row r="202" spans="4:30">
      <c r="D202" s="61" t="s">
        <v>85</v>
      </c>
      <c r="E202" s="61"/>
      <c r="F202" s="61"/>
      <c r="G202" s="12"/>
      <c r="H202" s="12"/>
      <c r="I202" s="12"/>
      <c r="J202" s="16"/>
      <c r="K202" s="16"/>
      <c r="L202" s="17"/>
      <c r="V202" s="61"/>
      <c r="W202" s="61"/>
      <c r="X202" s="61"/>
      <c r="Y202" s="12"/>
      <c r="Z202" s="12"/>
      <c r="AA202" s="12"/>
      <c r="AB202" s="16"/>
      <c r="AC202" s="16"/>
      <c r="AD202" s="17"/>
    </row>
    <row r="203" ht="17.25" spans="3:36">
      <c r="C203">
        <v>0</v>
      </c>
      <c r="D203" s="62">
        <f>IF(原始巡检表!I203=0,0,输入条件!$C$22*原始巡检表!I203+输入条件!$C$23*原始巡检表!E203+输入条件!$C$24*原始巡检表!H203+输入条件!$C$25)/100*输入条件!$E$9*3.517*(1-2%*输入条件!$C$6)</f>
        <v>0</v>
      </c>
      <c r="E203" s="62">
        <f>IF(原始巡检表!Q203=0,0,输入条件!$C$22*原始巡检表!Q203+输入条件!$C$23*原始巡检表!M203+输入条件!$C$24*原始巡检表!P203+输入条件!$C$25)/100*输入条件!$E$9*3.517*(1-2%*输入条件!$C$6)</f>
        <v>0</v>
      </c>
      <c r="F203" s="61">
        <f>IF(原始巡检表!Y203=0,0,输入条件!$C$22*原始巡检表!Y203+输入条件!$C$23*原始巡检表!U203+输入条件!$C$24*原始巡检表!X203+输入条件!$C$25)/100*输入条件!$E$9*3.517*(1-2%*输入条件!$C$6)</f>
        <v>0</v>
      </c>
      <c r="G203" s="64">
        <f>IF(D203=0,0,EXP(更换设备!$C$17*('计算验证-时刻-改造后'!D203/(更换设备!$E$9*3.517)*100)+更换设备!$C$18*原始巡检表!E203+更换设备!$C$19*原始巡检表!H203+更换设备!$C$20))*更换设备!$D$9</f>
        <v>0</v>
      </c>
      <c r="H203" s="64">
        <f>IF(E203=0,0,EXP(更换设备!$C$17*('计算验证-时刻-改造后'!E203/(更换设备!$E$9*3.517)*100)+更换设备!$C$18*原始巡检表!M203+更换设备!$C$19*原始巡检表!P203+更换设备!$C$20))*更换设备!$D$9</f>
        <v>0</v>
      </c>
      <c r="I203" s="64">
        <f>IF(F203=0,0,EXP(更换设备!$C$17*('计算验证-时刻-改造后'!F203/(更换设备!$E$9*3.517)*100)+更换设备!$C$18*原始巡检表!U203+更换设备!$C$19*原始巡检表!X203+更换设备!$C$20))*更换设备!$D$9</f>
        <v>0</v>
      </c>
      <c r="J203" s="18">
        <f>IF(原始巡检表!I203=0,0,输入条件!$D$11*(40/50)^3/0.765)</f>
        <v>0</v>
      </c>
      <c r="K203" s="18">
        <f>IF(原始巡检表!Q203=0,0,输入条件!$D$11*(40/50)^3/0.765)</f>
        <v>0</v>
      </c>
      <c r="L203" s="19">
        <f>IF(原始巡检表!Y203=0,0,输入条件!$D$11*(40/50)^3/0.765)</f>
        <v>0</v>
      </c>
      <c r="M203" s="22">
        <f>IF(原始巡检表!I203=0,0,输入条件!$D$13*(40/50)^3/0.765)</f>
        <v>0</v>
      </c>
      <c r="N203" s="22">
        <f>IF(原始巡检表!Q203=0,0,输入条件!$D$13*(40/50)^3/0.765)</f>
        <v>0</v>
      </c>
      <c r="O203" s="23">
        <f>IF(原始巡检表!Y203=0,0,输入条件!$D$13*(40/50)^3/0.765)</f>
        <v>0</v>
      </c>
      <c r="P203" s="24">
        <f>IF(原始巡检表!I203=0,0,输入条件!$D$15*(35/50)^3/0.9)</f>
        <v>0</v>
      </c>
      <c r="Q203" s="24">
        <f>IF(原始巡检表!Q203=0,0,输入条件!$D$15*(35/50)^3/0.9)</f>
        <v>0</v>
      </c>
      <c r="R203" s="24">
        <f>IF(原始巡检表!Y203=0,0,输入条件!$D$15*(35/50)^3/0.9)</f>
        <v>0</v>
      </c>
      <c r="V203" s="61"/>
      <c r="W203" s="61"/>
      <c r="X203" s="61"/>
      <c r="Y203" s="12"/>
      <c r="Z203" s="12"/>
      <c r="AA203" s="12"/>
      <c r="AB203" s="16"/>
      <c r="AC203" s="16"/>
      <c r="AD203" s="17"/>
      <c r="AH203" s="24"/>
      <c r="AI203" s="24"/>
      <c r="AJ203" s="24"/>
    </row>
    <row r="204" ht="17.25" spans="3:36">
      <c r="C204">
        <v>1</v>
      </c>
      <c r="D204" s="62">
        <f>IF(原始巡检表!I204=0,0,输入条件!$C$22*原始巡检表!I204+输入条件!$C$23*原始巡检表!E204+输入条件!$C$24*原始巡检表!H204+输入条件!$C$25)/100*输入条件!$E$9*3.517*(1-2%*输入条件!$C$6)</f>
        <v>0</v>
      </c>
      <c r="E204" s="62">
        <f>IF(原始巡检表!Q204=0,0,输入条件!$C$22*原始巡检表!Q204+输入条件!$C$23*原始巡检表!M204+输入条件!$C$24*原始巡检表!P204+输入条件!$C$25)/100*输入条件!$E$9*3.517*(1-2%*输入条件!$C$6)</f>
        <v>0</v>
      </c>
      <c r="F204" s="61">
        <f>IF(原始巡检表!Y204=0,0,输入条件!$C$22*原始巡检表!Y204+输入条件!$C$23*原始巡检表!U204+输入条件!$C$24*原始巡检表!X204+输入条件!$C$25)/100*输入条件!$E$9*3.517*(1-2%*输入条件!$C$6)</f>
        <v>0</v>
      </c>
      <c r="G204" s="64">
        <f>IF(D204=0,0,EXP(更换设备!$C$17*('计算验证-时刻-改造后'!D204/(更换设备!$E$9*3.517)*100)+更换设备!$C$18*原始巡检表!E204+更换设备!$C$19*原始巡检表!H204+更换设备!$C$20))*更换设备!$D$9</f>
        <v>0</v>
      </c>
      <c r="H204" s="64">
        <f>IF(E204=0,0,EXP(更换设备!$C$17*('计算验证-时刻-改造后'!E204/(更换设备!$E$9*3.517)*100)+更换设备!$C$18*原始巡检表!M204+更换设备!$C$19*原始巡检表!P204+更换设备!$C$20))*更换设备!$D$9</f>
        <v>0</v>
      </c>
      <c r="I204" s="64">
        <f>IF(F204=0,0,EXP(更换设备!$C$17*('计算验证-时刻-改造后'!F204/(更换设备!$E$9*3.517)*100)+更换设备!$C$18*原始巡检表!U204+更换设备!$C$19*原始巡检表!X204+更换设备!$C$20))*更换设备!$D$9</f>
        <v>0</v>
      </c>
      <c r="J204" s="18">
        <f>IF(原始巡检表!I204=0,0,输入条件!$D$11*(40/50)^3/0.765)</f>
        <v>0</v>
      </c>
      <c r="K204" s="18">
        <f>IF(原始巡检表!Q204=0,0,输入条件!$D$11*(40/50)^3/0.765)</f>
        <v>0</v>
      </c>
      <c r="L204" s="19">
        <f>IF(原始巡检表!Y204=0,0,输入条件!$D$11*(40/50)^3/0.765)</f>
        <v>0</v>
      </c>
      <c r="M204" s="22">
        <f>IF(原始巡检表!I204=0,0,输入条件!$D$13*(40/50)^3/0.765)</f>
        <v>0</v>
      </c>
      <c r="N204" s="22">
        <f>IF(原始巡检表!Q204=0,0,输入条件!$D$13*(40/50)^3/0.765)</f>
        <v>0</v>
      </c>
      <c r="O204" s="23">
        <f>IF(原始巡检表!Y204=0,0,输入条件!$D$13*(40/50)^3/0.765)</f>
        <v>0</v>
      </c>
      <c r="P204" s="24">
        <f>IF(原始巡检表!I204=0,0,输入条件!$D$15*(35/50)^3/0.9)</f>
        <v>0</v>
      </c>
      <c r="Q204" s="24">
        <f>IF(原始巡检表!Q204=0,0,输入条件!$D$15*(35/50)^3/0.9)</f>
        <v>0</v>
      </c>
      <c r="R204" s="24">
        <f>IF(原始巡检表!Y204=0,0,输入条件!$D$15*(35/50)^3/0.9)</f>
        <v>0</v>
      </c>
      <c r="V204" s="61"/>
      <c r="W204" s="61"/>
      <c r="X204" s="61"/>
      <c r="Y204" s="12"/>
      <c r="Z204" s="12"/>
      <c r="AA204" s="12"/>
      <c r="AB204" s="16"/>
      <c r="AC204" s="16"/>
      <c r="AD204" s="17"/>
      <c r="AH204" s="24"/>
      <c r="AI204" s="24"/>
      <c r="AJ204" s="24"/>
    </row>
    <row r="205" ht="17.25" spans="3:36">
      <c r="C205">
        <v>2</v>
      </c>
      <c r="D205" s="62">
        <f>IF(原始巡检表!I205=0,0,输入条件!$C$22*原始巡检表!I205+输入条件!$C$23*原始巡检表!E205+输入条件!$C$24*原始巡检表!H205+输入条件!$C$25)/100*输入条件!$E$9*3.517*(1-2%*输入条件!$C$6)</f>
        <v>0</v>
      </c>
      <c r="E205" s="62">
        <f>IF(原始巡检表!Q205=0,0,输入条件!$C$22*原始巡检表!Q205+输入条件!$C$23*原始巡检表!M205+输入条件!$C$24*原始巡检表!P205+输入条件!$C$25)/100*输入条件!$E$9*3.517*(1-2%*输入条件!$C$6)</f>
        <v>0</v>
      </c>
      <c r="F205" s="61">
        <f>IF(原始巡检表!Y205=0,0,输入条件!$C$22*原始巡检表!Y205+输入条件!$C$23*原始巡检表!U205+输入条件!$C$24*原始巡检表!X205+输入条件!$C$25)/100*输入条件!$E$9*3.517*(1-2%*输入条件!$C$6)</f>
        <v>0</v>
      </c>
      <c r="G205" s="64">
        <f>IF(D205=0,0,EXP(更换设备!$C$17*('计算验证-时刻-改造后'!D205/(更换设备!$E$9*3.517)*100)+更换设备!$C$18*原始巡检表!E205+更换设备!$C$19*原始巡检表!H205+更换设备!$C$20))*更换设备!$D$9</f>
        <v>0</v>
      </c>
      <c r="H205" s="64">
        <f>IF(E205=0,0,EXP(更换设备!$C$17*('计算验证-时刻-改造后'!E205/(更换设备!$E$9*3.517)*100)+更换设备!$C$18*原始巡检表!M205+更换设备!$C$19*原始巡检表!P205+更换设备!$C$20))*更换设备!$D$9</f>
        <v>0</v>
      </c>
      <c r="I205" s="64">
        <f>IF(F205=0,0,EXP(更换设备!$C$17*('计算验证-时刻-改造后'!F205/(更换设备!$E$9*3.517)*100)+更换设备!$C$18*原始巡检表!U205+更换设备!$C$19*原始巡检表!X205+更换设备!$C$20))*更换设备!$D$9</f>
        <v>0</v>
      </c>
      <c r="J205" s="18">
        <f>IF(原始巡检表!I205=0,0,输入条件!$D$11*(40/50)^3/0.765)</f>
        <v>0</v>
      </c>
      <c r="K205" s="18">
        <f>IF(原始巡检表!Q205=0,0,输入条件!$D$11*(40/50)^3/0.765)</f>
        <v>0</v>
      </c>
      <c r="L205" s="19">
        <f>IF(原始巡检表!Y205=0,0,输入条件!$D$11*(40/50)^3/0.765)</f>
        <v>0</v>
      </c>
      <c r="M205" s="22">
        <f>IF(原始巡检表!I205=0,0,输入条件!$D$13*(40/50)^3/0.765)</f>
        <v>0</v>
      </c>
      <c r="N205" s="22">
        <f>IF(原始巡检表!Q205=0,0,输入条件!$D$13*(40/50)^3/0.765)</f>
        <v>0</v>
      </c>
      <c r="O205" s="23">
        <f>IF(原始巡检表!Y205=0,0,输入条件!$D$13*(40/50)^3/0.765)</f>
        <v>0</v>
      </c>
      <c r="P205" s="24">
        <f>IF(原始巡检表!I205=0,0,输入条件!$D$15*(35/50)^3/0.9)</f>
        <v>0</v>
      </c>
      <c r="Q205" s="24">
        <f>IF(原始巡检表!Q205=0,0,输入条件!$D$15*(35/50)^3/0.9)</f>
        <v>0</v>
      </c>
      <c r="R205" s="24">
        <f>IF(原始巡检表!Y205=0,0,输入条件!$D$15*(35/50)^3/0.9)</f>
        <v>0</v>
      </c>
      <c r="V205" s="61"/>
      <c r="W205" s="61"/>
      <c r="X205" s="61"/>
      <c r="Y205" s="12"/>
      <c r="Z205" s="12"/>
      <c r="AA205" s="12"/>
      <c r="AB205" s="16"/>
      <c r="AC205" s="16"/>
      <c r="AD205" s="17"/>
      <c r="AH205" s="24"/>
      <c r="AI205" s="24"/>
      <c r="AJ205" s="24"/>
    </row>
    <row r="206" ht="17.25" spans="3:36">
      <c r="C206">
        <v>3</v>
      </c>
      <c r="D206" s="62">
        <f>IF(原始巡检表!I206=0,0,输入条件!$C$22*原始巡检表!I206+输入条件!$C$23*原始巡检表!E206+输入条件!$C$24*原始巡检表!H206+输入条件!$C$25)/100*输入条件!$E$9*3.517*(1-2%*输入条件!$C$6)</f>
        <v>0</v>
      </c>
      <c r="E206" s="62">
        <f>IF(原始巡检表!Q206=0,0,输入条件!$C$22*原始巡检表!Q206+输入条件!$C$23*原始巡检表!M206+输入条件!$C$24*原始巡检表!P206+输入条件!$C$25)/100*输入条件!$E$9*3.517*(1-2%*输入条件!$C$6)</f>
        <v>0</v>
      </c>
      <c r="F206" s="61">
        <f>IF(原始巡检表!Y206=0,0,输入条件!$C$22*原始巡检表!Y206+输入条件!$C$23*原始巡检表!U206+输入条件!$C$24*原始巡检表!X206+输入条件!$C$25)/100*输入条件!$E$9*3.517*(1-2%*输入条件!$C$6)</f>
        <v>0</v>
      </c>
      <c r="G206" s="64">
        <f>IF(D206=0,0,EXP(更换设备!$C$17*('计算验证-时刻-改造后'!D206/(更换设备!$E$9*3.517)*100)+更换设备!$C$18*原始巡检表!E206+更换设备!$C$19*原始巡检表!H206+更换设备!$C$20))*更换设备!$D$9</f>
        <v>0</v>
      </c>
      <c r="H206" s="64">
        <f>IF(E206=0,0,EXP(更换设备!$C$17*('计算验证-时刻-改造后'!E206/(更换设备!$E$9*3.517)*100)+更换设备!$C$18*原始巡检表!M206+更换设备!$C$19*原始巡检表!P206+更换设备!$C$20))*更换设备!$D$9</f>
        <v>0</v>
      </c>
      <c r="I206" s="64">
        <f>IF(F206=0,0,EXP(更换设备!$C$17*('计算验证-时刻-改造后'!F206/(更换设备!$E$9*3.517)*100)+更换设备!$C$18*原始巡检表!U206+更换设备!$C$19*原始巡检表!X206+更换设备!$C$20))*更换设备!$D$9</f>
        <v>0</v>
      </c>
      <c r="J206" s="18">
        <f>IF(原始巡检表!I206=0,0,输入条件!$D$11*(40/50)^3/0.765)</f>
        <v>0</v>
      </c>
      <c r="K206" s="18">
        <f>IF(原始巡检表!Q206=0,0,输入条件!$D$11*(40/50)^3/0.765)</f>
        <v>0</v>
      </c>
      <c r="L206" s="19">
        <f>IF(原始巡检表!Y206=0,0,输入条件!$D$11*(40/50)^3/0.765)</f>
        <v>0</v>
      </c>
      <c r="M206" s="22">
        <f>IF(原始巡检表!I206=0,0,输入条件!$D$13*(40/50)^3/0.765)</f>
        <v>0</v>
      </c>
      <c r="N206" s="22">
        <f>IF(原始巡检表!Q206=0,0,输入条件!$D$13*(40/50)^3/0.765)</f>
        <v>0</v>
      </c>
      <c r="O206" s="23">
        <f>IF(原始巡检表!Y206=0,0,输入条件!$D$13*(40/50)^3/0.765)</f>
        <v>0</v>
      </c>
      <c r="P206" s="24">
        <f>IF(原始巡检表!I206=0,0,输入条件!$D$15*(35/50)^3/0.9)</f>
        <v>0</v>
      </c>
      <c r="Q206" s="24">
        <f>IF(原始巡检表!Q206=0,0,输入条件!$D$15*(35/50)^3/0.9)</f>
        <v>0</v>
      </c>
      <c r="R206" s="24">
        <f>IF(原始巡检表!Y206=0,0,输入条件!$D$15*(35/50)^3/0.9)</f>
        <v>0</v>
      </c>
      <c r="V206" s="61"/>
      <c r="W206" s="61"/>
      <c r="X206" s="61"/>
      <c r="Y206" s="12"/>
      <c r="Z206" s="12"/>
      <c r="AA206" s="12"/>
      <c r="AB206" s="16"/>
      <c r="AC206" s="16"/>
      <c r="AD206" s="17"/>
      <c r="AH206" s="24"/>
      <c r="AI206" s="24"/>
      <c r="AJ206" s="24"/>
    </row>
    <row r="207" ht="17.25" spans="3:36">
      <c r="C207">
        <v>4</v>
      </c>
      <c r="D207" s="62">
        <f>IF(原始巡检表!I207=0,0,输入条件!$C$22*原始巡检表!I207+输入条件!$C$23*原始巡检表!E207+输入条件!$C$24*原始巡检表!H207+输入条件!$C$25)/100*输入条件!$E$9*3.517*(1-2%*输入条件!$C$6)</f>
        <v>0</v>
      </c>
      <c r="E207" s="62">
        <f>IF(原始巡检表!Q207=0,0,输入条件!$C$22*原始巡检表!Q207+输入条件!$C$23*原始巡检表!M207+输入条件!$C$24*原始巡检表!P207+输入条件!$C$25)/100*输入条件!$E$9*3.517*(1-2%*输入条件!$C$6)</f>
        <v>0</v>
      </c>
      <c r="F207" s="61">
        <f>IF(原始巡检表!Y207=0,0,输入条件!$C$22*原始巡检表!Y207+输入条件!$C$23*原始巡检表!U207+输入条件!$C$24*原始巡检表!X207+输入条件!$C$25)/100*输入条件!$E$9*3.517*(1-2%*输入条件!$C$6)</f>
        <v>0</v>
      </c>
      <c r="G207" s="64">
        <f>IF(D207=0,0,EXP(更换设备!$C$17*('计算验证-时刻-改造后'!D207/(更换设备!$E$9*3.517)*100)+更换设备!$C$18*原始巡检表!E207+更换设备!$C$19*原始巡检表!H207+更换设备!$C$20))*更换设备!$D$9</f>
        <v>0</v>
      </c>
      <c r="H207" s="64">
        <f>IF(E207=0,0,EXP(更换设备!$C$17*('计算验证-时刻-改造后'!E207/(更换设备!$E$9*3.517)*100)+更换设备!$C$18*原始巡检表!M207+更换设备!$C$19*原始巡检表!P207+更换设备!$C$20))*更换设备!$D$9</f>
        <v>0</v>
      </c>
      <c r="I207" s="64">
        <f>IF(F207=0,0,EXP(更换设备!$C$17*('计算验证-时刻-改造后'!F207/(更换设备!$E$9*3.517)*100)+更换设备!$C$18*原始巡检表!U207+更换设备!$C$19*原始巡检表!X207+更换设备!$C$20))*更换设备!$D$9</f>
        <v>0</v>
      </c>
      <c r="J207" s="18">
        <f>IF(原始巡检表!I207=0,0,输入条件!$D$11*(40/50)^3/0.765)</f>
        <v>0</v>
      </c>
      <c r="K207" s="18">
        <f>IF(原始巡检表!Q207=0,0,输入条件!$D$11*(40/50)^3/0.765)</f>
        <v>0</v>
      </c>
      <c r="L207" s="19">
        <f>IF(原始巡检表!Y207=0,0,输入条件!$D$11*(40/50)^3/0.765)</f>
        <v>0</v>
      </c>
      <c r="M207" s="22">
        <f>IF(原始巡检表!I207=0,0,输入条件!$D$13*(40/50)^3/0.765)</f>
        <v>0</v>
      </c>
      <c r="N207" s="22">
        <f>IF(原始巡检表!Q207=0,0,输入条件!$D$13*(40/50)^3/0.765)</f>
        <v>0</v>
      </c>
      <c r="O207" s="23">
        <f>IF(原始巡检表!Y207=0,0,输入条件!$D$13*(40/50)^3/0.765)</f>
        <v>0</v>
      </c>
      <c r="P207" s="24">
        <f>IF(原始巡检表!I207=0,0,输入条件!$D$15*(35/50)^3/0.9)</f>
        <v>0</v>
      </c>
      <c r="Q207" s="24">
        <f>IF(原始巡检表!Q207=0,0,输入条件!$D$15*(35/50)^3/0.9)</f>
        <v>0</v>
      </c>
      <c r="R207" s="24">
        <f>IF(原始巡检表!Y207=0,0,输入条件!$D$15*(35/50)^3/0.9)</f>
        <v>0</v>
      </c>
      <c r="V207" s="61"/>
      <c r="W207" s="61"/>
      <c r="X207" s="61"/>
      <c r="Y207" s="12"/>
      <c r="Z207" s="12"/>
      <c r="AA207" s="12"/>
      <c r="AB207" s="16"/>
      <c r="AC207" s="16"/>
      <c r="AD207" s="17"/>
      <c r="AH207" s="24"/>
      <c r="AI207" s="24"/>
      <c r="AJ207" s="24"/>
    </row>
    <row r="208" ht="17.25" spans="3:36">
      <c r="C208">
        <v>5</v>
      </c>
      <c r="D208" s="62">
        <f>IF(原始巡检表!I208=0,0,输入条件!$C$22*原始巡检表!I208+输入条件!$C$23*原始巡检表!E208+输入条件!$C$24*原始巡检表!H208+输入条件!$C$25)/100*输入条件!$E$9*3.517*(1-2%*输入条件!$C$6)</f>
        <v>0</v>
      </c>
      <c r="E208" s="62">
        <f>IF(原始巡检表!Q208=0,0,输入条件!$C$22*原始巡检表!Q208+输入条件!$C$23*原始巡检表!M208+输入条件!$C$24*原始巡检表!P208+输入条件!$C$25)/100*输入条件!$E$9*3.517*(1-2%*输入条件!$C$6)</f>
        <v>0</v>
      </c>
      <c r="F208" s="61">
        <f>IF(原始巡检表!Y208=0,0,输入条件!$C$22*原始巡检表!Y208+输入条件!$C$23*原始巡检表!U208+输入条件!$C$24*原始巡检表!X208+输入条件!$C$25)/100*输入条件!$E$9*3.517*(1-2%*输入条件!$C$6)</f>
        <v>0</v>
      </c>
      <c r="G208" s="64">
        <f>IF(D208=0,0,EXP(更换设备!$C$17*('计算验证-时刻-改造后'!D208/(更换设备!$E$9*3.517)*100)+更换设备!$C$18*原始巡检表!E208+更换设备!$C$19*原始巡检表!H208+更换设备!$C$20))*更换设备!$D$9</f>
        <v>0</v>
      </c>
      <c r="H208" s="64">
        <f>IF(E208=0,0,EXP(更换设备!$C$17*('计算验证-时刻-改造后'!E208/(更换设备!$E$9*3.517)*100)+更换设备!$C$18*原始巡检表!M208+更换设备!$C$19*原始巡检表!P208+更换设备!$C$20))*更换设备!$D$9</f>
        <v>0</v>
      </c>
      <c r="I208" s="64">
        <f>IF(F208=0,0,EXP(更换设备!$C$17*('计算验证-时刻-改造后'!F208/(更换设备!$E$9*3.517)*100)+更换设备!$C$18*原始巡检表!U208+更换设备!$C$19*原始巡检表!X208+更换设备!$C$20))*更换设备!$D$9</f>
        <v>0</v>
      </c>
      <c r="J208" s="18">
        <f>IF(原始巡检表!I208=0,0,输入条件!$D$11*(40/50)^3/0.765)</f>
        <v>0</v>
      </c>
      <c r="K208" s="18">
        <f>IF(原始巡检表!Q208=0,0,输入条件!$D$11*(40/50)^3/0.765)</f>
        <v>0</v>
      </c>
      <c r="L208" s="19">
        <f>IF(原始巡检表!Y208=0,0,输入条件!$D$11*(40/50)^3/0.765)</f>
        <v>0</v>
      </c>
      <c r="M208" s="22">
        <f>IF(原始巡检表!I208=0,0,输入条件!$D$13*(40/50)^3/0.765)</f>
        <v>0</v>
      </c>
      <c r="N208" s="22">
        <f>IF(原始巡检表!Q208=0,0,输入条件!$D$13*(40/50)^3/0.765)</f>
        <v>0</v>
      </c>
      <c r="O208" s="23">
        <f>IF(原始巡检表!Y208=0,0,输入条件!$D$13*(40/50)^3/0.765)</f>
        <v>0</v>
      </c>
      <c r="P208" s="24">
        <f>IF(原始巡检表!I208=0,0,输入条件!$D$15*(35/50)^3/0.9)</f>
        <v>0</v>
      </c>
      <c r="Q208" s="24">
        <f>IF(原始巡检表!Q208=0,0,输入条件!$D$15*(35/50)^3/0.9)</f>
        <v>0</v>
      </c>
      <c r="R208" s="24">
        <f>IF(原始巡检表!Y208=0,0,输入条件!$D$15*(35/50)^3/0.9)</f>
        <v>0</v>
      </c>
      <c r="V208" s="61"/>
      <c r="W208" s="61"/>
      <c r="X208" s="61"/>
      <c r="Y208" s="12"/>
      <c r="Z208" s="12"/>
      <c r="AA208" s="12"/>
      <c r="AB208" s="16"/>
      <c r="AC208" s="16"/>
      <c r="AD208" s="17"/>
      <c r="AH208" s="24"/>
      <c r="AI208" s="24"/>
      <c r="AJ208" s="24"/>
    </row>
    <row r="209" ht="17.25" spans="3:36">
      <c r="C209">
        <v>6</v>
      </c>
      <c r="D209" s="62">
        <f>IF(原始巡检表!I209=0,0,输入条件!$C$22*原始巡检表!I209+输入条件!$C$23*原始巡检表!E209+输入条件!$C$24*原始巡检表!H209+输入条件!$C$25)/100*输入条件!$E$9*3.517*(1-2%*输入条件!$C$6)</f>
        <v>0</v>
      </c>
      <c r="E209" s="62">
        <f>IF(原始巡检表!Q209=0,0,输入条件!$C$22*原始巡检表!Q209+输入条件!$C$23*原始巡检表!M209+输入条件!$C$24*原始巡检表!P209+输入条件!$C$25)/100*输入条件!$E$9*3.517*(1-2%*输入条件!$C$6)</f>
        <v>0</v>
      </c>
      <c r="F209" s="61">
        <f>IF(原始巡检表!Y209=0,0,输入条件!$C$22*原始巡检表!Y209+输入条件!$C$23*原始巡检表!U209+输入条件!$C$24*原始巡检表!X209+输入条件!$C$25)/100*输入条件!$E$9*3.517*(1-2%*输入条件!$C$6)</f>
        <v>0</v>
      </c>
      <c r="G209" s="64">
        <f>IF(D209=0,0,EXP(更换设备!$C$17*('计算验证-时刻-改造后'!D209/(更换设备!$E$9*3.517)*100)+更换设备!$C$18*原始巡检表!E209+更换设备!$C$19*原始巡检表!H209+更换设备!$C$20))*更换设备!$D$9</f>
        <v>0</v>
      </c>
      <c r="H209" s="64">
        <f>IF(E209=0,0,EXP(更换设备!$C$17*('计算验证-时刻-改造后'!E209/(更换设备!$E$9*3.517)*100)+更换设备!$C$18*原始巡检表!M209+更换设备!$C$19*原始巡检表!P209+更换设备!$C$20))*更换设备!$D$9</f>
        <v>0</v>
      </c>
      <c r="I209" s="64">
        <f>IF(F209=0,0,EXP(更换设备!$C$17*('计算验证-时刻-改造后'!F209/(更换设备!$E$9*3.517)*100)+更换设备!$C$18*原始巡检表!U209+更换设备!$C$19*原始巡检表!X209+更换设备!$C$20))*更换设备!$D$9</f>
        <v>0</v>
      </c>
      <c r="J209" s="18">
        <f>IF(原始巡检表!I209=0,0,输入条件!$D$11*(40/50)^3/0.765)</f>
        <v>0</v>
      </c>
      <c r="K209" s="18">
        <f>IF(原始巡检表!Q209=0,0,输入条件!$D$11*(40/50)^3/0.765)</f>
        <v>0</v>
      </c>
      <c r="L209" s="19">
        <f>IF(原始巡检表!Y209=0,0,输入条件!$D$11*(40/50)^3/0.765)</f>
        <v>0</v>
      </c>
      <c r="M209" s="22">
        <f>IF(原始巡检表!I209=0,0,输入条件!$D$13*(40/50)^3/0.765)</f>
        <v>0</v>
      </c>
      <c r="N209" s="22">
        <f>IF(原始巡检表!Q209=0,0,输入条件!$D$13*(40/50)^3/0.765)</f>
        <v>0</v>
      </c>
      <c r="O209" s="23">
        <f>IF(原始巡检表!Y209=0,0,输入条件!$D$13*(40/50)^3/0.765)</f>
        <v>0</v>
      </c>
      <c r="P209" s="24">
        <f>IF(原始巡检表!I209=0,0,输入条件!$D$15*(35/50)^3/0.9)</f>
        <v>0</v>
      </c>
      <c r="Q209" s="24">
        <f>IF(原始巡检表!Q209=0,0,输入条件!$D$15*(35/50)^3/0.9)</f>
        <v>0</v>
      </c>
      <c r="R209" s="24">
        <f>IF(原始巡检表!Y209=0,0,输入条件!$D$15*(35/50)^3/0.9)</f>
        <v>0</v>
      </c>
      <c r="V209" s="61"/>
      <c r="W209" s="61"/>
      <c r="X209" s="61"/>
      <c r="Y209" s="12"/>
      <c r="Z209" s="12"/>
      <c r="AA209" s="12"/>
      <c r="AB209" s="16"/>
      <c r="AC209" s="16"/>
      <c r="AD209" s="17"/>
      <c r="AH209" s="24"/>
      <c r="AI209" s="24"/>
      <c r="AJ209" s="24"/>
    </row>
    <row r="210" ht="17.25" spans="3:36">
      <c r="C210">
        <v>7</v>
      </c>
      <c r="D210" s="62">
        <f>IF(原始巡检表!I210=0,0,输入条件!$C$22*原始巡检表!I210+输入条件!$C$23*原始巡检表!E210+输入条件!$C$24*原始巡检表!H210+输入条件!$C$25)/100*输入条件!$E$9*3.517*(1-2%*输入条件!$C$6)</f>
        <v>737.272073769578</v>
      </c>
      <c r="E210" s="62">
        <f>IF(原始巡检表!Q210=0,0,输入条件!$C$22*原始巡检表!Q210+输入条件!$C$23*原始巡检表!M210+输入条件!$C$24*原始巡检表!P210+输入条件!$C$25)/100*输入条件!$E$9*3.517*(1-2%*输入条件!$C$6)</f>
        <v>1011.94837947491</v>
      </c>
      <c r="F210" s="61">
        <f>IF(原始巡检表!Y210=0,0,输入条件!$C$22*原始巡检表!Y210+输入条件!$C$23*原始巡检表!U210+输入条件!$C$24*原始巡检表!X210+输入条件!$C$25)/100*输入条件!$E$9*3.517*(1-2%*输入条件!$C$6)</f>
        <v>722.647497537185</v>
      </c>
      <c r="G210" s="64">
        <f>IF(D210=0,0,EXP(更换设备!$C$17*('计算验证-时刻-改造后'!D210/(更换设备!$E$9*3.517)*100)+更换设备!$C$18*原始巡检表!E210+更换设备!$C$19*原始巡检表!H210+更换设备!$C$20))*更换设备!$D$9</f>
        <v>97.6954988175068</v>
      </c>
      <c r="H210" s="64">
        <f>IF(E210=0,0,EXP(更换设备!$C$17*('计算验证-时刻-改造后'!E210/(更换设备!$E$9*3.517)*100)+更换设备!$C$18*原始巡检表!M210+更换设备!$C$19*原始巡检表!P210+更换设备!$C$20))*更换设备!$D$9</f>
        <v>139.414068658303</v>
      </c>
      <c r="I210" s="64">
        <f>IF(F210=0,0,EXP(更换设备!$C$17*('计算验证-时刻-改造后'!F210/(更换设备!$E$9*3.517)*100)+更换设备!$C$18*原始巡检表!U210+更换设备!$C$19*原始巡检表!X210+更换设备!$C$20))*更换设备!$D$9</f>
        <v>92.9539796731757</v>
      </c>
      <c r="J210" s="18">
        <f>IF(原始巡检表!I210=0,0,输入条件!$D$11*(40/50)^3/0.765)</f>
        <v>36.8104575163399</v>
      </c>
      <c r="K210" s="18">
        <f>IF(原始巡检表!Q210=0,0,输入条件!$D$11*(40/50)^3/0.765)</f>
        <v>36.8104575163399</v>
      </c>
      <c r="L210" s="19">
        <f>IF(原始巡检表!Y210=0,0,输入条件!$D$11*(40/50)^3/0.765)</f>
        <v>36.8104575163399</v>
      </c>
      <c r="M210" s="22">
        <f>IF(原始巡检表!I210=0,0,输入条件!$D$13*(40/50)^3/0.765)</f>
        <v>50.1960784313726</v>
      </c>
      <c r="N210" s="22">
        <f>IF(原始巡检表!Q210=0,0,输入条件!$D$13*(40/50)^3/0.765)</f>
        <v>50.1960784313726</v>
      </c>
      <c r="O210" s="23">
        <f>IF(原始巡检表!Y210=0,0,输入条件!$D$13*(40/50)^3/0.765)</f>
        <v>50.1960784313726</v>
      </c>
      <c r="P210" s="24">
        <f>IF(原始巡检表!I210=0,0,输入条件!$D$15*(35/50)^3/0.9)</f>
        <v>8.38444444444444</v>
      </c>
      <c r="Q210" s="24">
        <f>IF(原始巡检表!Q210=0,0,输入条件!$D$15*(35/50)^3/0.9)</f>
        <v>8.38444444444444</v>
      </c>
      <c r="R210" s="24">
        <f>IF(原始巡检表!Y210=0,0,输入条件!$D$15*(35/50)^3/0.9)</f>
        <v>8.38444444444444</v>
      </c>
      <c r="V210" s="61"/>
      <c r="W210" s="61"/>
      <c r="X210" s="61"/>
      <c r="Y210" s="12"/>
      <c r="Z210" s="12"/>
      <c r="AA210" s="12"/>
      <c r="AB210" s="16"/>
      <c r="AC210" s="16"/>
      <c r="AD210" s="17"/>
      <c r="AH210" s="24"/>
      <c r="AI210" s="24"/>
      <c r="AJ210" s="24"/>
    </row>
    <row r="211" ht="17.25" spans="3:36">
      <c r="C211">
        <v>8</v>
      </c>
      <c r="D211" s="62">
        <f>IF(原始巡检表!I211=0,0,输入条件!$C$22*原始巡检表!I211+输入条件!$C$23*原始巡检表!E211+输入条件!$C$24*原始巡检表!H211+输入条件!$C$25)/100*输入条件!$E$9*3.517*(1-2%*输入条件!$C$6)</f>
        <v>737.272073769578</v>
      </c>
      <c r="E211" s="62">
        <f>IF(原始巡检表!Q211=0,0,输入条件!$C$22*原始巡检表!Q211+输入条件!$C$23*原始巡检表!M211+输入条件!$C$24*原始巡检表!P211+输入条件!$C$25)/100*输入条件!$E$9*3.517*(1-2%*输入条件!$C$6)</f>
        <v>1011.94837947491</v>
      </c>
      <c r="F211" s="61">
        <f>IF(原始巡检表!Y211=0,0,输入条件!$C$22*原始巡检表!Y211+输入条件!$C$23*原始巡检表!U211+输入条件!$C$24*原始巡检表!X211+输入条件!$C$25)/100*输入条件!$E$9*3.517*(1-2%*输入条件!$C$6)</f>
        <v>722.647497537185</v>
      </c>
      <c r="G211" s="64">
        <f>IF(D211=0,0,EXP(更换设备!$C$17*('计算验证-时刻-改造后'!D211/(更换设备!$E$9*3.517)*100)+更换设备!$C$18*原始巡检表!E211+更换设备!$C$19*原始巡检表!H211+更换设备!$C$20))*更换设备!$D$9</f>
        <v>97.6954988175068</v>
      </c>
      <c r="H211" s="64">
        <f>IF(E211=0,0,EXP(更换设备!$C$17*('计算验证-时刻-改造后'!E211/(更换设备!$E$9*3.517)*100)+更换设备!$C$18*原始巡检表!M211+更换设备!$C$19*原始巡检表!P211+更换设备!$C$20))*更换设备!$D$9</f>
        <v>139.414068658303</v>
      </c>
      <c r="I211" s="64">
        <f>IF(F211=0,0,EXP(更换设备!$C$17*('计算验证-时刻-改造后'!F211/(更换设备!$E$9*3.517)*100)+更换设备!$C$18*原始巡检表!U211+更换设备!$C$19*原始巡检表!X211+更换设备!$C$20))*更换设备!$D$9</f>
        <v>92.9539796731757</v>
      </c>
      <c r="J211" s="18">
        <f>IF(原始巡检表!I211=0,0,输入条件!$D$11*(40/50)^3/0.765)</f>
        <v>36.8104575163399</v>
      </c>
      <c r="K211" s="18">
        <f>IF(原始巡检表!Q211=0,0,输入条件!$D$11*(40/50)^3/0.765)</f>
        <v>36.8104575163399</v>
      </c>
      <c r="L211" s="19">
        <f>IF(原始巡检表!Y211=0,0,输入条件!$D$11*(40/50)^3/0.765)</f>
        <v>36.8104575163399</v>
      </c>
      <c r="M211" s="22">
        <f>IF(原始巡检表!I211=0,0,输入条件!$D$13*(40/50)^3/0.765)</f>
        <v>50.1960784313726</v>
      </c>
      <c r="N211" s="22">
        <f>IF(原始巡检表!Q211=0,0,输入条件!$D$13*(40/50)^3/0.765)</f>
        <v>50.1960784313726</v>
      </c>
      <c r="O211" s="23">
        <f>IF(原始巡检表!Y211=0,0,输入条件!$D$13*(40/50)^3/0.765)</f>
        <v>50.1960784313726</v>
      </c>
      <c r="P211" s="24">
        <f>IF(原始巡检表!I211=0,0,输入条件!$D$15*(35/50)^3/0.9)</f>
        <v>8.38444444444444</v>
      </c>
      <c r="Q211" s="24">
        <f>IF(原始巡检表!Q211=0,0,输入条件!$D$15*(35/50)^3/0.9)</f>
        <v>8.38444444444444</v>
      </c>
      <c r="R211" s="24">
        <f>IF(原始巡检表!Y211=0,0,输入条件!$D$15*(35/50)^3/0.9)</f>
        <v>8.38444444444444</v>
      </c>
      <c r="V211" s="61"/>
      <c r="W211" s="61"/>
      <c r="X211" s="61"/>
      <c r="Y211" s="12"/>
      <c r="Z211" s="12"/>
      <c r="AA211" s="12"/>
      <c r="AB211" s="16"/>
      <c r="AC211" s="16"/>
      <c r="AD211" s="17"/>
      <c r="AH211" s="24"/>
      <c r="AI211" s="24"/>
      <c r="AJ211" s="24"/>
    </row>
    <row r="212" ht="17.25" spans="3:36">
      <c r="C212">
        <v>9</v>
      </c>
      <c r="D212" s="62">
        <f>IF(原始巡检表!I212=0,0,输入条件!$C$22*原始巡检表!I212+输入条件!$C$23*原始巡检表!E212+输入条件!$C$24*原始巡检表!H212+输入条件!$C$25)/100*输入条件!$E$9*3.517*(1-2%*输入条件!$C$6)</f>
        <v>737.272073769578</v>
      </c>
      <c r="E212" s="62">
        <f>IF(原始巡检表!Q212=0,0,输入条件!$C$22*原始巡检表!Q212+输入条件!$C$23*原始巡检表!M212+输入条件!$C$24*原始巡检表!P212+输入条件!$C$25)/100*输入条件!$E$9*3.517*(1-2%*输入条件!$C$6)</f>
        <v>1011.94837947491</v>
      </c>
      <c r="F212" s="61">
        <f>IF(原始巡检表!Y212=0,0,输入条件!$C$22*原始巡检表!Y212+输入条件!$C$23*原始巡检表!U212+输入条件!$C$24*原始巡检表!X212+输入条件!$C$25)/100*输入条件!$E$9*3.517*(1-2%*输入条件!$C$6)</f>
        <v>722.647497537185</v>
      </c>
      <c r="G212" s="64">
        <f>IF(D212=0,0,EXP(更换设备!$C$17*('计算验证-时刻-改造后'!D212/(更换设备!$E$9*3.517)*100)+更换设备!$C$18*原始巡检表!E212+更换设备!$C$19*原始巡检表!H212+更换设备!$C$20))*更换设备!$D$9</f>
        <v>97.6954988175068</v>
      </c>
      <c r="H212" s="64">
        <f>IF(E212=0,0,EXP(更换设备!$C$17*('计算验证-时刻-改造后'!E212/(更换设备!$E$9*3.517)*100)+更换设备!$C$18*原始巡检表!M212+更换设备!$C$19*原始巡检表!P212+更换设备!$C$20))*更换设备!$D$9</f>
        <v>139.414068658303</v>
      </c>
      <c r="I212" s="64">
        <f>IF(F212=0,0,EXP(更换设备!$C$17*('计算验证-时刻-改造后'!F212/(更换设备!$E$9*3.517)*100)+更换设备!$C$18*原始巡检表!U212+更换设备!$C$19*原始巡检表!X212+更换设备!$C$20))*更换设备!$D$9</f>
        <v>92.9539796731757</v>
      </c>
      <c r="J212" s="18">
        <f>IF(原始巡检表!I212=0,0,输入条件!$D$11*(40/50)^3/0.765)</f>
        <v>36.8104575163399</v>
      </c>
      <c r="K212" s="18">
        <f>IF(原始巡检表!Q212=0,0,输入条件!$D$11*(40/50)^3/0.765)</f>
        <v>36.8104575163399</v>
      </c>
      <c r="L212" s="19">
        <f>IF(原始巡检表!Y212=0,0,输入条件!$D$11*(40/50)^3/0.765)</f>
        <v>36.8104575163399</v>
      </c>
      <c r="M212" s="22">
        <f>IF(原始巡检表!I212=0,0,输入条件!$D$13*(40/50)^3/0.765)</f>
        <v>50.1960784313726</v>
      </c>
      <c r="N212" s="22">
        <f>IF(原始巡检表!Q212=0,0,输入条件!$D$13*(40/50)^3/0.765)</f>
        <v>50.1960784313726</v>
      </c>
      <c r="O212" s="23">
        <f>IF(原始巡检表!Y212=0,0,输入条件!$D$13*(40/50)^3/0.765)</f>
        <v>50.1960784313726</v>
      </c>
      <c r="P212" s="24">
        <f>IF(原始巡检表!I212=0,0,输入条件!$D$15*(35/50)^3/0.9)</f>
        <v>8.38444444444444</v>
      </c>
      <c r="Q212" s="24">
        <f>IF(原始巡检表!Q212=0,0,输入条件!$D$15*(35/50)^3/0.9)</f>
        <v>8.38444444444444</v>
      </c>
      <c r="R212" s="24">
        <f>IF(原始巡检表!Y212=0,0,输入条件!$D$15*(35/50)^3/0.9)</f>
        <v>8.38444444444444</v>
      </c>
      <c r="V212" s="61"/>
      <c r="W212" s="61"/>
      <c r="X212" s="61"/>
      <c r="Y212" s="12"/>
      <c r="Z212" s="12"/>
      <c r="AA212" s="12"/>
      <c r="AB212" s="16"/>
      <c r="AC212" s="16"/>
      <c r="AD212" s="17"/>
      <c r="AH212" s="24"/>
      <c r="AI212" s="24"/>
      <c r="AJ212" s="24"/>
    </row>
    <row r="213" ht="17.25" spans="3:36">
      <c r="C213">
        <v>10</v>
      </c>
      <c r="D213" s="62">
        <f>IF(原始巡检表!I213=0,0,输入条件!$C$22*原始巡检表!I213+输入条件!$C$23*原始巡检表!E213+输入条件!$C$24*原始巡检表!H213+输入条件!$C$25)/100*输入条件!$E$9*3.517*(1-2%*输入条件!$C$6)</f>
        <v>737.272073769578</v>
      </c>
      <c r="E213" s="62">
        <f>IF(原始巡检表!Q213=0,0,输入条件!$C$22*原始巡检表!Q213+输入条件!$C$23*原始巡检表!M213+输入条件!$C$24*原始巡检表!P213+输入条件!$C$25)/100*输入条件!$E$9*3.517*(1-2%*输入条件!$C$6)</f>
        <v>1011.94837947491</v>
      </c>
      <c r="F213" s="61">
        <f>IF(原始巡检表!Y213=0,0,输入条件!$C$22*原始巡检表!Y213+输入条件!$C$23*原始巡检表!U213+输入条件!$C$24*原始巡检表!X213+输入条件!$C$25)/100*输入条件!$E$9*3.517*(1-2%*输入条件!$C$6)</f>
        <v>722.647497537185</v>
      </c>
      <c r="G213" s="64">
        <f>IF(D213=0,0,EXP(更换设备!$C$17*('计算验证-时刻-改造后'!D213/(更换设备!$E$9*3.517)*100)+更换设备!$C$18*原始巡检表!E213+更换设备!$C$19*原始巡检表!H213+更换设备!$C$20))*更换设备!$D$9</f>
        <v>97.6954988175068</v>
      </c>
      <c r="H213" s="64">
        <f>IF(E213=0,0,EXP(更换设备!$C$17*('计算验证-时刻-改造后'!E213/(更换设备!$E$9*3.517)*100)+更换设备!$C$18*原始巡检表!M213+更换设备!$C$19*原始巡检表!P213+更换设备!$C$20))*更换设备!$D$9</f>
        <v>139.414068658303</v>
      </c>
      <c r="I213" s="64">
        <f>IF(F213=0,0,EXP(更换设备!$C$17*('计算验证-时刻-改造后'!F213/(更换设备!$E$9*3.517)*100)+更换设备!$C$18*原始巡检表!U213+更换设备!$C$19*原始巡检表!X213+更换设备!$C$20))*更换设备!$D$9</f>
        <v>92.9539796731757</v>
      </c>
      <c r="J213" s="18">
        <f>IF(原始巡检表!I213=0,0,输入条件!$D$11*(40/50)^3/0.765)</f>
        <v>36.8104575163399</v>
      </c>
      <c r="K213" s="18">
        <f>IF(原始巡检表!Q213=0,0,输入条件!$D$11*(40/50)^3/0.765)</f>
        <v>36.8104575163399</v>
      </c>
      <c r="L213" s="19">
        <f>IF(原始巡检表!Y213=0,0,输入条件!$D$11*(40/50)^3/0.765)</f>
        <v>36.8104575163399</v>
      </c>
      <c r="M213" s="22">
        <f>IF(原始巡检表!I213=0,0,输入条件!$D$13*(40/50)^3/0.765)</f>
        <v>50.1960784313726</v>
      </c>
      <c r="N213" s="22">
        <f>IF(原始巡检表!Q213=0,0,输入条件!$D$13*(40/50)^3/0.765)</f>
        <v>50.1960784313726</v>
      </c>
      <c r="O213" s="23">
        <f>IF(原始巡检表!Y213=0,0,输入条件!$D$13*(40/50)^3/0.765)</f>
        <v>50.1960784313726</v>
      </c>
      <c r="P213" s="24">
        <f>IF(原始巡检表!I213=0,0,输入条件!$D$15*(35/50)^3/0.9)</f>
        <v>8.38444444444444</v>
      </c>
      <c r="Q213" s="24">
        <f>IF(原始巡检表!Q213=0,0,输入条件!$D$15*(35/50)^3/0.9)</f>
        <v>8.38444444444444</v>
      </c>
      <c r="R213" s="24">
        <f>IF(原始巡检表!Y213=0,0,输入条件!$D$15*(35/50)^3/0.9)</f>
        <v>8.38444444444444</v>
      </c>
      <c r="V213" s="61"/>
      <c r="W213" s="61"/>
      <c r="X213" s="61"/>
      <c r="Y213" s="12"/>
      <c r="Z213" s="12"/>
      <c r="AA213" s="12"/>
      <c r="AB213" s="16"/>
      <c r="AC213" s="16"/>
      <c r="AD213" s="17"/>
      <c r="AH213" s="24"/>
      <c r="AI213" s="24"/>
      <c r="AJ213" s="24"/>
    </row>
    <row r="214" ht="17.25" spans="3:36">
      <c r="C214">
        <v>11</v>
      </c>
      <c r="D214" s="62">
        <f>IF(原始巡检表!I214=0,0,输入条件!$C$22*原始巡检表!I214+输入条件!$C$23*原始巡检表!E214+输入条件!$C$24*原始巡检表!H214+输入条件!$C$25)/100*输入条件!$E$9*3.517*(1-2%*输入条件!$C$6)</f>
        <v>809.289976739055</v>
      </c>
      <c r="E214" s="62">
        <f>IF(原始巡检表!Q214=0,0,输入条件!$C$22*原始巡检表!Q214+输入条件!$C$23*原始巡检表!M214+输入条件!$C$24*原始巡检表!P214+输入条件!$C$25)/100*输入条件!$E$9*3.517*(1-2%*输入条件!$C$6)</f>
        <v>1011.94837947491</v>
      </c>
      <c r="F214" s="61">
        <f>IF(原始巡检表!Y214=0,0,输入条件!$C$22*原始巡检表!Y214+输入条件!$C$23*原始巡检表!U214+输入条件!$C$24*原始巡检表!X214+输入条件!$C$25)/100*输入条件!$E$9*3.517*(1-2%*输入条件!$C$6)</f>
        <v>1006.41353231412</v>
      </c>
      <c r="G214" s="64">
        <f>IF(D214=0,0,EXP(更换设备!$C$17*('计算验证-时刻-改造后'!D214/(更换设备!$E$9*3.517)*100)+更换设备!$C$18*原始巡检表!E214+更换设备!$C$19*原始巡检表!H214+更换设备!$C$20))*更换设备!$D$9</f>
        <v>109.792852266365</v>
      </c>
      <c r="H214" s="64">
        <f>IF(E214=0,0,EXP(更换设备!$C$17*('计算验证-时刻-改造后'!E214/(更换设备!$E$9*3.517)*100)+更换设备!$C$18*原始巡检表!M214+更换设备!$C$19*原始巡检表!P214+更换设备!$C$20))*更换设备!$D$9</f>
        <v>139.414068658303</v>
      </c>
      <c r="I214" s="64">
        <f>IF(F214=0,0,EXP(更换设备!$C$17*('计算验证-时刻-改造后'!F214/(更换设备!$E$9*3.517)*100)+更换设备!$C$18*原始巡检表!U214+更换设备!$C$19*原始巡检表!X214+更换设备!$C$20))*更换设备!$D$9</f>
        <v>139.369020159271</v>
      </c>
      <c r="J214" s="18">
        <f>IF(原始巡检表!I214=0,0,输入条件!$D$11*(40/50)^3/0.765)</f>
        <v>36.8104575163399</v>
      </c>
      <c r="K214" s="18">
        <f>IF(原始巡检表!Q214=0,0,输入条件!$D$11*(40/50)^3/0.765)</f>
        <v>36.8104575163399</v>
      </c>
      <c r="L214" s="19">
        <f>IF(原始巡检表!Y214=0,0,输入条件!$D$11*(40/50)^3/0.765)</f>
        <v>36.8104575163399</v>
      </c>
      <c r="M214" s="22">
        <f>IF(原始巡检表!I214=0,0,输入条件!$D$13*(40/50)^3/0.765)</f>
        <v>50.1960784313726</v>
      </c>
      <c r="N214" s="22">
        <f>IF(原始巡检表!Q214=0,0,输入条件!$D$13*(40/50)^3/0.765)</f>
        <v>50.1960784313726</v>
      </c>
      <c r="O214" s="23">
        <f>IF(原始巡检表!Y214=0,0,输入条件!$D$13*(40/50)^3/0.765)</f>
        <v>50.1960784313726</v>
      </c>
      <c r="P214" s="24">
        <f>IF(原始巡检表!I214=0,0,输入条件!$D$15*(35/50)^3/0.9)</f>
        <v>8.38444444444444</v>
      </c>
      <c r="Q214" s="24">
        <f>IF(原始巡检表!Q214=0,0,输入条件!$D$15*(35/50)^3/0.9)</f>
        <v>8.38444444444444</v>
      </c>
      <c r="R214" s="24">
        <f>IF(原始巡检表!Y214=0,0,输入条件!$D$15*(35/50)^3/0.9)</f>
        <v>8.38444444444444</v>
      </c>
      <c r="V214" s="61"/>
      <c r="W214" s="61"/>
      <c r="X214" s="61"/>
      <c r="Y214" s="12"/>
      <c r="Z214" s="12"/>
      <c r="AA214" s="12"/>
      <c r="AB214" s="16"/>
      <c r="AC214" s="16"/>
      <c r="AD214" s="17"/>
      <c r="AH214" s="24"/>
      <c r="AI214" s="24"/>
      <c r="AJ214" s="24"/>
    </row>
    <row r="215" ht="17.25" spans="3:36">
      <c r="C215">
        <v>12</v>
      </c>
      <c r="D215" s="62">
        <f>IF(原始巡检表!I215=0,0,输入条件!$C$22*原始巡检表!I215+输入条件!$C$23*原始巡检表!E215+输入条件!$C$24*原始巡检表!H215+输入条件!$C$25)/100*输入条件!$E$9*3.517*(1-2%*输入条件!$C$6)</f>
        <v>809.289976739055</v>
      </c>
      <c r="E215" s="62">
        <f>IF(原始巡检表!Q215=0,0,输入条件!$C$22*原始巡检表!Q215+输入条件!$C$23*原始巡检表!M215+输入条件!$C$24*原始巡检表!P215+输入条件!$C$25)/100*输入条件!$E$9*3.517*(1-2%*输入条件!$C$6)</f>
        <v>1011.94837947491</v>
      </c>
      <c r="F215" s="61">
        <f>IF(原始巡检表!Y215=0,0,输入条件!$C$22*原始巡检表!Y215+输入条件!$C$23*原始巡检表!U215+输入条件!$C$24*原始巡检表!X215+输入条件!$C$25)/100*输入条件!$E$9*3.517*(1-2%*输入条件!$C$6)</f>
        <v>1006.41353231412</v>
      </c>
      <c r="G215" s="64">
        <f>IF(D215=0,0,EXP(更换设备!$C$17*('计算验证-时刻-改造后'!D215/(更换设备!$E$9*3.517)*100)+更换设备!$C$18*原始巡检表!E215+更换设备!$C$19*原始巡检表!H215+更换设备!$C$20))*更换设备!$D$9</f>
        <v>109.792852266365</v>
      </c>
      <c r="H215" s="64">
        <f>IF(E215=0,0,EXP(更换设备!$C$17*('计算验证-时刻-改造后'!E215/(更换设备!$E$9*3.517)*100)+更换设备!$C$18*原始巡检表!M215+更换设备!$C$19*原始巡检表!P215+更换设备!$C$20))*更换设备!$D$9</f>
        <v>139.414068658303</v>
      </c>
      <c r="I215" s="64">
        <f>IF(F215=0,0,EXP(更换设备!$C$17*('计算验证-时刻-改造后'!F215/(更换设备!$E$9*3.517)*100)+更换设备!$C$18*原始巡检表!U215+更换设备!$C$19*原始巡检表!X215+更换设备!$C$20))*更换设备!$D$9</f>
        <v>139.369020159271</v>
      </c>
      <c r="J215" s="18">
        <f>IF(原始巡检表!I215=0,0,输入条件!$D$11*(40/50)^3/0.765)</f>
        <v>36.8104575163399</v>
      </c>
      <c r="K215" s="18">
        <f>IF(原始巡检表!Q215=0,0,输入条件!$D$11*(40/50)^3/0.765)</f>
        <v>36.8104575163399</v>
      </c>
      <c r="L215" s="19">
        <f>IF(原始巡检表!Y215=0,0,输入条件!$D$11*(40/50)^3/0.765)</f>
        <v>36.8104575163399</v>
      </c>
      <c r="M215" s="22">
        <f>IF(原始巡检表!I215=0,0,输入条件!$D$13*(40/50)^3/0.765)</f>
        <v>50.1960784313726</v>
      </c>
      <c r="N215" s="22">
        <f>IF(原始巡检表!Q215=0,0,输入条件!$D$13*(40/50)^3/0.765)</f>
        <v>50.1960784313726</v>
      </c>
      <c r="O215" s="23">
        <f>IF(原始巡检表!Y215=0,0,输入条件!$D$13*(40/50)^3/0.765)</f>
        <v>50.1960784313726</v>
      </c>
      <c r="P215" s="24">
        <f>IF(原始巡检表!I215=0,0,输入条件!$D$15*(35/50)^3/0.9)</f>
        <v>8.38444444444444</v>
      </c>
      <c r="Q215" s="24">
        <f>IF(原始巡检表!Q215=0,0,输入条件!$D$15*(35/50)^3/0.9)</f>
        <v>8.38444444444444</v>
      </c>
      <c r="R215" s="24">
        <f>IF(原始巡检表!Y215=0,0,输入条件!$D$15*(35/50)^3/0.9)</f>
        <v>8.38444444444444</v>
      </c>
      <c r="V215" s="61"/>
      <c r="W215" s="61"/>
      <c r="X215" s="61"/>
      <c r="Y215" s="12"/>
      <c r="Z215" s="12"/>
      <c r="AA215" s="12"/>
      <c r="AB215" s="16"/>
      <c r="AC215" s="16"/>
      <c r="AD215" s="17"/>
      <c r="AH215" s="24"/>
      <c r="AI215" s="24"/>
      <c r="AJ215" s="24"/>
    </row>
    <row r="216" ht="17.25" spans="3:36">
      <c r="C216">
        <v>13</v>
      </c>
      <c r="D216" s="62">
        <f>IF(原始巡检表!I216=0,0,输入条件!$C$22*原始巡检表!I216+输入条件!$C$23*原始巡检表!E216+输入条件!$C$24*原始巡检表!H216+输入条件!$C$25)/100*输入条件!$E$9*3.517*(1-2%*输入条件!$C$6)</f>
        <v>809.289976739055</v>
      </c>
      <c r="E216" s="62">
        <f>IF(原始巡检表!Q216=0,0,输入条件!$C$22*原始巡检表!Q216+输入条件!$C$23*原始巡检表!M216+输入条件!$C$24*原始巡检表!P216+输入条件!$C$25)/100*输入条件!$E$9*3.517*(1-2%*输入条件!$C$6)</f>
        <v>1011.94837947491</v>
      </c>
      <c r="F216" s="61">
        <f>IF(原始巡检表!Y216=0,0,输入条件!$C$22*原始巡检表!Y216+输入条件!$C$23*原始巡检表!U216+输入条件!$C$24*原始巡检表!X216+输入条件!$C$25)/100*输入条件!$E$9*3.517*(1-2%*输入条件!$C$6)</f>
        <v>1006.41353231412</v>
      </c>
      <c r="G216" s="64">
        <f>IF(D216=0,0,EXP(更换设备!$C$17*('计算验证-时刻-改造后'!D216/(更换设备!$E$9*3.517)*100)+更换设备!$C$18*原始巡检表!E216+更换设备!$C$19*原始巡检表!H216+更换设备!$C$20))*更换设备!$D$9</f>
        <v>109.792852266365</v>
      </c>
      <c r="H216" s="64">
        <f>IF(E216=0,0,EXP(更换设备!$C$17*('计算验证-时刻-改造后'!E216/(更换设备!$E$9*3.517)*100)+更换设备!$C$18*原始巡检表!M216+更换设备!$C$19*原始巡检表!P216+更换设备!$C$20))*更换设备!$D$9</f>
        <v>139.414068658303</v>
      </c>
      <c r="I216" s="64">
        <f>IF(F216=0,0,EXP(更换设备!$C$17*('计算验证-时刻-改造后'!F216/(更换设备!$E$9*3.517)*100)+更换设备!$C$18*原始巡检表!U216+更换设备!$C$19*原始巡检表!X216+更换设备!$C$20))*更换设备!$D$9</f>
        <v>139.369020159271</v>
      </c>
      <c r="J216" s="18">
        <f>IF(原始巡检表!I216=0,0,输入条件!$D$11*(40/50)^3/0.765)</f>
        <v>36.8104575163399</v>
      </c>
      <c r="K216" s="18">
        <f>IF(原始巡检表!Q216=0,0,输入条件!$D$11*(40/50)^3/0.765)</f>
        <v>36.8104575163399</v>
      </c>
      <c r="L216" s="19">
        <f>IF(原始巡检表!Y216=0,0,输入条件!$D$11*(40/50)^3/0.765)</f>
        <v>36.8104575163399</v>
      </c>
      <c r="M216" s="22">
        <f>IF(原始巡检表!I216=0,0,输入条件!$D$13*(40/50)^3/0.765)</f>
        <v>50.1960784313726</v>
      </c>
      <c r="N216" s="22">
        <f>IF(原始巡检表!Q216=0,0,输入条件!$D$13*(40/50)^3/0.765)</f>
        <v>50.1960784313726</v>
      </c>
      <c r="O216" s="23">
        <f>IF(原始巡检表!Y216=0,0,输入条件!$D$13*(40/50)^3/0.765)</f>
        <v>50.1960784313726</v>
      </c>
      <c r="P216" s="24">
        <f>IF(原始巡检表!I216=0,0,输入条件!$D$15*(35/50)^3/0.9)</f>
        <v>8.38444444444444</v>
      </c>
      <c r="Q216" s="24">
        <f>IF(原始巡检表!Q216=0,0,输入条件!$D$15*(35/50)^3/0.9)</f>
        <v>8.38444444444444</v>
      </c>
      <c r="R216" s="24">
        <f>IF(原始巡检表!Y216=0,0,输入条件!$D$15*(35/50)^3/0.9)</f>
        <v>8.38444444444444</v>
      </c>
      <c r="V216" s="61"/>
      <c r="W216" s="61"/>
      <c r="X216" s="61"/>
      <c r="Y216" s="12"/>
      <c r="Z216" s="12"/>
      <c r="AA216" s="12"/>
      <c r="AB216" s="16"/>
      <c r="AC216" s="16"/>
      <c r="AD216" s="17"/>
      <c r="AH216" s="24"/>
      <c r="AI216" s="24"/>
      <c r="AJ216" s="24"/>
    </row>
    <row r="217" ht="17.25" spans="3:36">
      <c r="C217">
        <v>14</v>
      </c>
      <c r="D217" s="62">
        <f>IF(原始巡检表!I217=0,0,输入条件!$C$22*原始巡检表!I217+输入条件!$C$23*原始巡检表!E217+输入条件!$C$24*原始巡检表!H217+输入条件!$C$25)/100*输入条件!$E$9*3.517*(1-2%*输入条件!$C$6)</f>
        <v>809.289976739055</v>
      </c>
      <c r="E217" s="62">
        <f>IF(原始巡检表!Q217=0,0,输入条件!$C$22*原始巡检表!Q217+输入条件!$C$23*原始巡检表!M217+输入条件!$C$24*原始巡检表!P217+输入条件!$C$25)/100*输入条件!$E$9*3.517*(1-2%*输入条件!$C$6)</f>
        <v>1011.94837947491</v>
      </c>
      <c r="F217" s="61">
        <f>IF(原始巡检表!Y217=0,0,输入条件!$C$22*原始巡检表!Y217+输入条件!$C$23*原始巡检表!U217+输入条件!$C$24*原始巡检表!X217+输入条件!$C$25)/100*输入条件!$E$9*3.517*(1-2%*输入条件!$C$6)</f>
        <v>1006.41353231412</v>
      </c>
      <c r="G217" s="64">
        <f>IF(D217=0,0,EXP(更换设备!$C$17*('计算验证-时刻-改造后'!D217/(更换设备!$E$9*3.517)*100)+更换设备!$C$18*原始巡检表!E217+更换设备!$C$19*原始巡检表!H217+更换设备!$C$20))*更换设备!$D$9</f>
        <v>109.792852266365</v>
      </c>
      <c r="H217" s="64">
        <f>IF(E217=0,0,EXP(更换设备!$C$17*('计算验证-时刻-改造后'!E217/(更换设备!$E$9*3.517)*100)+更换设备!$C$18*原始巡检表!M217+更换设备!$C$19*原始巡检表!P217+更换设备!$C$20))*更换设备!$D$9</f>
        <v>139.414068658303</v>
      </c>
      <c r="I217" s="64">
        <f>IF(F217=0,0,EXP(更换设备!$C$17*('计算验证-时刻-改造后'!F217/(更换设备!$E$9*3.517)*100)+更换设备!$C$18*原始巡检表!U217+更换设备!$C$19*原始巡检表!X217+更换设备!$C$20))*更换设备!$D$9</f>
        <v>139.369020159271</v>
      </c>
      <c r="J217" s="18">
        <f>IF(原始巡检表!I217=0,0,输入条件!$D$11*(40/50)^3/0.765)</f>
        <v>36.8104575163399</v>
      </c>
      <c r="K217" s="18">
        <f>IF(原始巡检表!Q217=0,0,输入条件!$D$11*(40/50)^3/0.765)</f>
        <v>36.8104575163399</v>
      </c>
      <c r="L217" s="19">
        <f>IF(原始巡检表!Y217=0,0,输入条件!$D$11*(40/50)^3/0.765)</f>
        <v>36.8104575163399</v>
      </c>
      <c r="M217" s="22">
        <f>IF(原始巡检表!I217=0,0,输入条件!$D$13*(40/50)^3/0.765)</f>
        <v>50.1960784313726</v>
      </c>
      <c r="N217" s="22">
        <f>IF(原始巡检表!Q217=0,0,输入条件!$D$13*(40/50)^3/0.765)</f>
        <v>50.1960784313726</v>
      </c>
      <c r="O217" s="23">
        <f>IF(原始巡检表!Y217=0,0,输入条件!$D$13*(40/50)^3/0.765)</f>
        <v>50.1960784313726</v>
      </c>
      <c r="P217" s="24">
        <f>IF(原始巡检表!I217=0,0,输入条件!$D$15*(35/50)^3/0.9)</f>
        <v>8.38444444444444</v>
      </c>
      <c r="Q217" s="24">
        <f>IF(原始巡检表!Q217=0,0,输入条件!$D$15*(35/50)^3/0.9)</f>
        <v>8.38444444444444</v>
      </c>
      <c r="R217" s="24">
        <f>IF(原始巡检表!Y217=0,0,输入条件!$D$15*(35/50)^3/0.9)</f>
        <v>8.38444444444444</v>
      </c>
      <c r="V217" s="61"/>
      <c r="W217" s="61"/>
      <c r="X217" s="61"/>
      <c r="Y217" s="12"/>
      <c r="Z217" s="12"/>
      <c r="AA217" s="12"/>
      <c r="AB217" s="16"/>
      <c r="AC217" s="16"/>
      <c r="AD217" s="17"/>
      <c r="AH217" s="24"/>
      <c r="AI217" s="24"/>
      <c r="AJ217" s="24"/>
    </row>
    <row r="218" ht="17.25" spans="3:36">
      <c r="C218">
        <v>15</v>
      </c>
      <c r="D218" s="62">
        <f>IF(原始巡检表!I218=0,0,输入条件!$C$22*原始巡检表!I218+输入条件!$C$23*原始巡检表!E218+输入条件!$C$24*原始巡检表!H218+输入条件!$C$25)/100*输入条件!$E$9*3.517*(1-2%*输入条件!$C$6)</f>
        <v>809.289976739055</v>
      </c>
      <c r="E218" s="62">
        <f>IF(原始巡检表!Q218=0,0,输入条件!$C$22*原始巡检表!Q218+输入条件!$C$23*原始巡检表!M218+输入条件!$C$24*原始巡检表!P218+输入条件!$C$25)/100*输入条件!$E$9*3.517*(1-2%*输入条件!$C$6)</f>
        <v>1011.94837947491</v>
      </c>
      <c r="F218" s="61">
        <f>IF(原始巡检表!Y218=0,0,输入条件!$C$22*原始巡检表!Y218+输入条件!$C$23*原始巡检表!U218+输入条件!$C$24*原始巡检表!X218+输入条件!$C$25)/100*输入条件!$E$9*3.517*(1-2%*输入条件!$C$6)</f>
        <v>1006.41353231412</v>
      </c>
      <c r="G218" s="64">
        <f>IF(D218=0,0,EXP(更换设备!$C$17*('计算验证-时刻-改造后'!D218/(更换设备!$E$9*3.517)*100)+更换设备!$C$18*原始巡检表!E218+更换设备!$C$19*原始巡检表!H218+更换设备!$C$20))*更换设备!$D$9</f>
        <v>109.792852266365</v>
      </c>
      <c r="H218" s="64">
        <f>IF(E218=0,0,EXP(更换设备!$C$17*('计算验证-时刻-改造后'!E218/(更换设备!$E$9*3.517)*100)+更换设备!$C$18*原始巡检表!M218+更换设备!$C$19*原始巡检表!P218+更换设备!$C$20))*更换设备!$D$9</f>
        <v>139.414068658303</v>
      </c>
      <c r="I218" s="64">
        <f>IF(F218=0,0,EXP(更换设备!$C$17*('计算验证-时刻-改造后'!F218/(更换设备!$E$9*3.517)*100)+更换设备!$C$18*原始巡检表!U218+更换设备!$C$19*原始巡检表!X218+更换设备!$C$20))*更换设备!$D$9</f>
        <v>139.369020159271</v>
      </c>
      <c r="J218" s="18">
        <f>IF(原始巡检表!I218=0,0,输入条件!$D$11*(40/50)^3/0.765)</f>
        <v>36.8104575163399</v>
      </c>
      <c r="K218" s="18">
        <f>IF(原始巡检表!Q218=0,0,输入条件!$D$11*(40/50)^3/0.765)</f>
        <v>36.8104575163399</v>
      </c>
      <c r="L218" s="19">
        <f>IF(原始巡检表!Y218=0,0,输入条件!$D$11*(40/50)^3/0.765)</f>
        <v>36.8104575163399</v>
      </c>
      <c r="M218" s="22">
        <f>IF(原始巡检表!I218=0,0,输入条件!$D$13*(40/50)^3/0.765)</f>
        <v>50.1960784313726</v>
      </c>
      <c r="N218" s="22">
        <f>IF(原始巡检表!Q218=0,0,输入条件!$D$13*(40/50)^3/0.765)</f>
        <v>50.1960784313726</v>
      </c>
      <c r="O218" s="23">
        <f>IF(原始巡检表!Y218=0,0,输入条件!$D$13*(40/50)^3/0.765)</f>
        <v>50.1960784313726</v>
      </c>
      <c r="P218" s="24">
        <f>IF(原始巡检表!I218=0,0,输入条件!$D$15*(35/50)^3/0.9)</f>
        <v>8.38444444444444</v>
      </c>
      <c r="Q218" s="24">
        <f>IF(原始巡检表!Q218=0,0,输入条件!$D$15*(35/50)^3/0.9)</f>
        <v>8.38444444444444</v>
      </c>
      <c r="R218" s="24">
        <f>IF(原始巡检表!Y218=0,0,输入条件!$D$15*(35/50)^3/0.9)</f>
        <v>8.38444444444444</v>
      </c>
      <c r="V218" s="61"/>
      <c r="W218" s="61"/>
      <c r="X218" s="61"/>
      <c r="Y218" s="12"/>
      <c r="Z218" s="12"/>
      <c r="AA218" s="12"/>
      <c r="AB218" s="16"/>
      <c r="AC218" s="16"/>
      <c r="AD218" s="17"/>
      <c r="AH218" s="24"/>
      <c r="AI218" s="24"/>
      <c r="AJ218" s="24"/>
    </row>
    <row r="219" ht="17.25" spans="3:36">
      <c r="C219">
        <v>16</v>
      </c>
      <c r="D219" s="62">
        <f>IF(原始巡检表!I219=0,0,输入条件!$C$22*原始巡检表!I219+输入条件!$C$23*原始巡检表!E219+输入条件!$C$24*原始巡检表!H219+输入条件!$C$25)/100*输入条件!$E$9*3.517*(1-2%*输入条件!$C$6)</f>
        <v>809.289976739055</v>
      </c>
      <c r="E219" s="62">
        <f>IF(原始巡检表!Q219=0,0,输入条件!$C$22*原始巡检表!Q219+输入条件!$C$23*原始巡检表!M219+输入条件!$C$24*原始巡检表!P219+输入条件!$C$25)/100*输入条件!$E$9*3.517*(1-2%*输入条件!$C$6)</f>
        <v>1011.94837947491</v>
      </c>
      <c r="F219" s="61">
        <f>IF(原始巡检表!Y219=0,0,输入条件!$C$22*原始巡检表!Y219+输入条件!$C$23*原始巡检表!U219+输入条件!$C$24*原始巡检表!X219+输入条件!$C$25)/100*输入条件!$E$9*3.517*(1-2%*输入条件!$C$6)</f>
        <v>1006.41353231412</v>
      </c>
      <c r="G219" s="64">
        <f>IF(D219=0,0,EXP(更换设备!$C$17*('计算验证-时刻-改造后'!D219/(更换设备!$E$9*3.517)*100)+更换设备!$C$18*原始巡检表!E219+更换设备!$C$19*原始巡检表!H219+更换设备!$C$20))*更换设备!$D$9</f>
        <v>109.792852266365</v>
      </c>
      <c r="H219" s="64">
        <f>IF(E219=0,0,EXP(更换设备!$C$17*('计算验证-时刻-改造后'!E219/(更换设备!$E$9*3.517)*100)+更换设备!$C$18*原始巡检表!M219+更换设备!$C$19*原始巡检表!P219+更换设备!$C$20))*更换设备!$D$9</f>
        <v>139.414068658303</v>
      </c>
      <c r="I219" s="64">
        <f>IF(F219=0,0,EXP(更换设备!$C$17*('计算验证-时刻-改造后'!F219/(更换设备!$E$9*3.517)*100)+更换设备!$C$18*原始巡检表!U219+更换设备!$C$19*原始巡检表!X219+更换设备!$C$20))*更换设备!$D$9</f>
        <v>139.369020159271</v>
      </c>
      <c r="J219" s="18">
        <f>IF(原始巡检表!I219=0,0,输入条件!$D$11*(40/50)^3/0.765)</f>
        <v>36.8104575163399</v>
      </c>
      <c r="K219" s="18">
        <f>IF(原始巡检表!Q219=0,0,输入条件!$D$11*(40/50)^3/0.765)</f>
        <v>36.8104575163399</v>
      </c>
      <c r="L219" s="19">
        <f>IF(原始巡检表!Y219=0,0,输入条件!$D$11*(40/50)^3/0.765)</f>
        <v>36.8104575163399</v>
      </c>
      <c r="M219" s="22">
        <f>IF(原始巡检表!I219=0,0,输入条件!$D$13*(40/50)^3/0.765)</f>
        <v>50.1960784313726</v>
      </c>
      <c r="N219" s="22">
        <f>IF(原始巡检表!Q219=0,0,输入条件!$D$13*(40/50)^3/0.765)</f>
        <v>50.1960784313726</v>
      </c>
      <c r="O219" s="23">
        <f>IF(原始巡检表!Y219=0,0,输入条件!$D$13*(40/50)^3/0.765)</f>
        <v>50.1960784313726</v>
      </c>
      <c r="P219" s="24">
        <f>IF(原始巡检表!I219=0,0,输入条件!$D$15*(35/50)^3/0.9)</f>
        <v>8.38444444444444</v>
      </c>
      <c r="Q219" s="24">
        <f>IF(原始巡检表!Q219=0,0,输入条件!$D$15*(35/50)^3/0.9)</f>
        <v>8.38444444444444</v>
      </c>
      <c r="R219" s="24">
        <f>IF(原始巡检表!Y219=0,0,输入条件!$D$15*(35/50)^3/0.9)</f>
        <v>8.38444444444444</v>
      </c>
      <c r="V219" s="61"/>
      <c r="W219" s="61"/>
      <c r="X219" s="61"/>
      <c r="Y219" s="12"/>
      <c r="Z219" s="12"/>
      <c r="AA219" s="12"/>
      <c r="AB219" s="16"/>
      <c r="AC219" s="16"/>
      <c r="AD219" s="17"/>
      <c r="AH219" s="24"/>
      <c r="AI219" s="24"/>
      <c r="AJ219" s="24"/>
    </row>
    <row r="220" ht="17.25" spans="3:36">
      <c r="C220">
        <v>17</v>
      </c>
      <c r="D220" s="62">
        <f>IF(原始巡检表!I220=0,0,输入条件!$C$22*原始巡检表!I220+输入条件!$C$23*原始巡检表!E220+输入条件!$C$24*原始巡检表!H220+输入条件!$C$25)/100*输入条件!$E$9*3.517*(1-2%*输入条件!$C$6)</f>
        <v>809.289976739055</v>
      </c>
      <c r="E220" s="62">
        <f>IF(原始巡检表!Q220=0,0,输入条件!$C$22*原始巡检表!Q220+输入条件!$C$23*原始巡检表!M220+输入条件!$C$24*原始巡检表!P220+输入条件!$C$25)/100*输入条件!$E$9*3.517*(1-2%*输入条件!$C$6)</f>
        <v>1011.94837947491</v>
      </c>
      <c r="F220" s="61">
        <f>IF(原始巡检表!Y220=0,0,输入条件!$C$22*原始巡检表!Y220+输入条件!$C$23*原始巡检表!U220+输入条件!$C$24*原始巡检表!X220+输入条件!$C$25)/100*输入条件!$E$9*3.517*(1-2%*输入条件!$C$6)</f>
        <v>1006.41353231412</v>
      </c>
      <c r="G220" s="64">
        <f>IF(D220=0,0,EXP(更换设备!$C$17*('计算验证-时刻-改造后'!D220/(更换设备!$E$9*3.517)*100)+更换设备!$C$18*原始巡检表!E220+更换设备!$C$19*原始巡检表!H220+更换设备!$C$20))*更换设备!$D$9</f>
        <v>109.792852266365</v>
      </c>
      <c r="H220" s="64">
        <f>IF(E220=0,0,EXP(更换设备!$C$17*('计算验证-时刻-改造后'!E220/(更换设备!$E$9*3.517)*100)+更换设备!$C$18*原始巡检表!M220+更换设备!$C$19*原始巡检表!P220+更换设备!$C$20))*更换设备!$D$9</f>
        <v>139.414068658303</v>
      </c>
      <c r="I220" s="64">
        <f>IF(F220=0,0,EXP(更换设备!$C$17*('计算验证-时刻-改造后'!F220/(更换设备!$E$9*3.517)*100)+更换设备!$C$18*原始巡检表!U220+更换设备!$C$19*原始巡检表!X220+更换设备!$C$20))*更换设备!$D$9</f>
        <v>139.369020159271</v>
      </c>
      <c r="J220" s="18">
        <f>IF(原始巡检表!I220=0,0,输入条件!$D$11*(40/50)^3/0.765)</f>
        <v>36.8104575163399</v>
      </c>
      <c r="K220" s="18">
        <f>IF(原始巡检表!Q220=0,0,输入条件!$D$11*(40/50)^3/0.765)</f>
        <v>36.8104575163399</v>
      </c>
      <c r="L220" s="19">
        <f>IF(原始巡检表!Y220=0,0,输入条件!$D$11*(40/50)^3/0.765)</f>
        <v>36.8104575163399</v>
      </c>
      <c r="M220" s="22">
        <f>IF(原始巡检表!I220=0,0,输入条件!$D$13*(40/50)^3/0.765)</f>
        <v>50.1960784313726</v>
      </c>
      <c r="N220" s="22">
        <f>IF(原始巡检表!Q220=0,0,输入条件!$D$13*(40/50)^3/0.765)</f>
        <v>50.1960784313726</v>
      </c>
      <c r="O220" s="23">
        <f>IF(原始巡检表!Y220=0,0,输入条件!$D$13*(40/50)^3/0.765)</f>
        <v>50.1960784313726</v>
      </c>
      <c r="P220" s="24">
        <f>IF(原始巡检表!I220=0,0,输入条件!$D$15*(35/50)^3/0.9)</f>
        <v>8.38444444444444</v>
      </c>
      <c r="Q220" s="24">
        <f>IF(原始巡检表!Q220=0,0,输入条件!$D$15*(35/50)^3/0.9)</f>
        <v>8.38444444444444</v>
      </c>
      <c r="R220" s="24">
        <f>IF(原始巡检表!Y220=0,0,输入条件!$D$15*(35/50)^3/0.9)</f>
        <v>8.38444444444444</v>
      </c>
      <c r="V220" s="61"/>
      <c r="W220" s="61"/>
      <c r="X220" s="61"/>
      <c r="Y220" s="12"/>
      <c r="Z220" s="12"/>
      <c r="AA220" s="12"/>
      <c r="AB220" s="16"/>
      <c r="AC220" s="16"/>
      <c r="AD220" s="17"/>
      <c r="AH220" s="24"/>
      <c r="AI220" s="24"/>
      <c r="AJ220" s="24"/>
    </row>
    <row r="221" ht="17.25" spans="3:36">
      <c r="C221">
        <v>18</v>
      </c>
      <c r="D221" s="62">
        <f>IF(原始巡检表!I221=0,0,输入条件!$C$22*原始巡检表!I221+输入条件!$C$23*原始巡检表!E221+输入条件!$C$24*原始巡检表!H221+输入条件!$C$25)/100*输入条件!$E$9*3.517*(1-2%*输入条件!$C$6)</f>
        <v>809.289976739055</v>
      </c>
      <c r="E221" s="62">
        <f>IF(原始巡检表!Q221=0,0,输入条件!$C$22*原始巡检表!Q221+输入条件!$C$23*原始巡检表!M221+输入条件!$C$24*原始巡检表!P221+输入条件!$C$25)/100*输入条件!$E$9*3.517*(1-2%*输入条件!$C$6)</f>
        <v>1011.94837947491</v>
      </c>
      <c r="F221" s="61">
        <f>IF(原始巡检表!Y221=0,0,输入条件!$C$22*原始巡检表!Y221+输入条件!$C$23*原始巡检表!U221+输入条件!$C$24*原始巡检表!X221+输入条件!$C$25)/100*输入条件!$E$9*3.517*(1-2%*输入条件!$C$6)</f>
        <v>1006.41353231412</v>
      </c>
      <c r="G221" s="64">
        <f>IF(D221=0,0,EXP(更换设备!$C$17*('计算验证-时刻-改造后'!D221/(更换设备!$E$9*3.517)*100)+更换设备!$C$18*原始巡检表!E221+更换设备!$C$19*原始巡检表!H221+更换设备!$C$20))*更换设备!$D$9</f>
        <v>109.792852266365</v>
      </c>
      <c r="H221" s="64">
        <f>IF(E221=0,0,EXP(更换设备!$C$17*('计算验证-时刻-改造后'!E221/(更换设备!$E$9*3.517)*100)+更换设备!$C$18*原始巡检表!M221+更换设备!$C$19*原始巡检表!P221+更换设备!$C$20))*更换设备!$D$9</f>
        <v>139.414068658303</v>
      </c>
      <c r="I221" s="64">
        <f>IF(F221=0,0,EXP(更换设备!$C$17*('计算验证-时刻-改造后'!F221/(更换设备!$E$9*3.517)*100)+更换设备!$C$18*原始巡检表!U221+更换设备!$C$19*原始巡检表!X221+更换设备!$C$20))*更换设备!$D$9</f>
        <v>139.369020159271</v>
      </c>
      <c r="J221" s="18">
        <f>IF(原始巡检表!I221=0,0,输入条件!$D$11*(40/50)^3/0.765)</f>
        <v>36.8104575163399</v>
      </c>
      <c r="K221" s="18">
        <f>IF(原始巡检表!Q221=0,0,输入条件!$D$11*(40/50)^3/0.765)</f>
        <v>36.8104575163399</v>
      </c>
      <c r="L221" s="19">
        <f>IF(原始巡检表!Y221=0,0,输入条件!$D$11*(40/50)^3/0.765)</f>
        <v>36.8104575163399</v>
      </c>
      <c r="M221" s="22">
        <f>IF(原始巡检表!I221=0,0,输入条件!$D$13*(40/50)^3/0.765)</f>
        <v>50.1960784313726</v>
      </c>
      <c r="N221" s="22">
        <f>IF(原始巡检表!Q221=0,0,输入条件!$D$13*(40/50)^3/0.765)</f>
        <v>50.1960784313726</v>
      </c>
      <c r="O221" s="23">
        <f>IF(原始巡检表!Y221=0,0,输入条件!$D$13*(40/50)^3/0.765)</f>
        <v>50.1960784313726</v>
      </c>
      <c r="P221" s="24">
        <f>IF(原始巡检表!I221=0,0,输入条件!$D$15*(35/50)^3/0.9)</f>
        <v>8.38444444444444</v>
      </c>
      <c r="Q221" s="24">
        <f>IF(原始巡检表!Q221=0,0,输入条件!$D$15*(35/50)^3/0.9)</f>
        <v>8.38444444444444</v>
      </c>
      <c r="R221" s="24">
        <f>IF(原始巡检表!Y221=0,0,输入条件!$D$15*(35/50)^3/0.9)</f>
        <v>8.38444444444444</v>
      </c>
      <c r="V221" s="61"/>
      <c r="W221" s="61"/>
      <c r="X221" s="61"/>
      <c r="Y221" s="12"/>
      <c r="Z221" s="12"/>
      <c r="AA221" s="12"/>
      <c r="AB221" s="16"/>
      <c r="AC221" s="16"/>
      <c r="AD221" s="17"/>
      <c r="AH221" s="24"/>
      <c r="AI221" s="24"/>
      <c r="AJ221" s="24"/>
    </row>
    <row r="222" ht="17.25" spans="3:36">
      <c r="C222">
        <v>19</v>
      </c>
      <c r="D222" s="62">
        <f>IF(原始巡检表!I222=0,0,输入条件!$C$22*原始巡检表!I222+输入条件!$C$23*原始巡检表!E222+输入条件!$C$24*原始巡检表!H222+输入条件!$C$25)/100*输入条件!$E$9*3.517*(1-2%*输入条件!$C$6)</f>
        <v>809.289976739055</v>
      </c>
      <c r="E222" s="62">
        <f>IF(原始巡检表!Q222=0,0,输入条件!$C$22*原始巡检表!Q222+输入条件!$C$23*原始巡检表!M222+输入条件!$C$24*原始巡检表!P222+输入条件!$C$25)/100*输入条件!$E$9*3.517*(1-2%*输入条件!$C$6)</f>
        <v>1011.94837947491</v>
      </c>
      <c r="F222" s="61">
        <f>IF(原始巡检表!Y222=0,0,输入条件!$C$22*原始巡检表!Y222+输入条件!$C$23*原始巡检表!U222+输入条件!$C$24*原始巡检表!X222+输入条件!$C$25)/100*输入条件!$E$9*3.517*(1-2%*输入条件!$C$6)</f>
        <v>1006.41353231412</v>
      </c>
      <c r="G222" s="64">
        <f>IF(D222=0,0,EXP(更换设备!$C$17*('计算验证-时刻-改造后'!D222/(更换设备!$E$9*3.517)*100)+更换设备!$C$18*原始巡检表!E222+更换设备!$C$19*原始巡检表!H222+更换设备!$C$20))*更换设备!$D$9</f>
        <v>109.792852266365</v>
      </c>
      <c r="H222" s="64">
        <f>IF(E222=0,0,EXP(更换设备!$C$17*('计算验证-时刻-改造后'!E222/(更换设备!$E$9*3.517)*100)+更换设备!$C$18*原始巡检表!M222+更换设备!$C$19*原始巡检表!P222+更换设备!$C$20))*更换设备!$D$9</f>
        <v>139.414068658303</v>
      </c>
      <c r="I222" s="64">
        <f>IF(F222=0,0,EXP(更换设备!$C$17*('计算验证-时刻-改造后'!F222/(更换设备!$E$9*3.517)*100)+更换设备!$C$18*原始巡检表!U222+更换设备!$C$19*原始巡检表!X222+更换设备!$C$20))*更换设备!$D$9</f>
        <v>139.369020159271</v>
      </c>
      <c r="J222" s="18">
        <f>IF(原始巡检表!I222=0,0,输入条件!$D$11*(40/50)^3/0.765)</f>
        <v>36.8104575163399</v>
      </c>
      <c r="K222" s="18">
        <f>IF(原始巡检表!Q222=0,0,输入条件!$D$11*(40/50)^3/0.765)</f>
        <v>36.8104575163399</v>
      </c>
      <c r="L222" s="19">
        <f>IF(原始巡检表!Y222=0,0,输入条件!$D$11*(40/50)^3/0.765)</f>
        <v>36.8104575163399</v>
      </c>
      <c r="M222" s="22">
        <f>IF(原始巡检表!I222=0,0,输入条件!$D$13*(40/50)^3/0.765)</f>
        <v>50.1960784313726</v>
      </c>
      <c r="N222" s="22">
        <f>IF(原始巡检表!Q222=0,0,输入条件!$D$13*(40/50)^3/0.765)</f>
        <v>50.1960784313726</v>
      </c>
      <c r="O222" s="23">
        <f>IF(原始巡检表!Y222=0,0,输入条件!$D$13*(40/50)^3/0.765)</f>
        <v>50.1960784313726</v>
      </c>
      <c r="P222" s="24">
        <f>IF(原始巡检表!I222=0,0,输入条件!$D$15*(35/50)^3/0.9)</f>
        <v>8.38444444444444</v>
      </c>
      <c r="Q222" s="24">
        <f>IF(原始巡检表!Q222=0,0,输入条件!$D$15*(35/50)^3/0.9)</f>
        <v>8.38444444444444</v>
      </c>
      <c r="R222" s="24">
        <f>IF(原始巡检表!Y222=0,0,输入条件!$D$15*(35/50)^3/0.9)</f>
        <v>8.38444444444444</v>
      </c>
      <c r="V222" s="61"/>
      <c r="W222" s="61"/>
      <c r="X222" s="61"/>
      <c r="Y222" s="12"/>
      <c r="Z222" s="12"/>
      <c r="AA222" s="12"/>
      <c r="AB222" s="16"/>
      <c r="AC222" s="16"/>
      <c r="AD222" s="17"/>
      <c r="AH222" s="24"/>
      <c r="AI222" s="24"/>
      <c r="AJ222" s="24"/>
    </row>
    <row r="223" ht="17.25" spans="3:36">
      <c r="C223">
        <v>20</v>
      </c>
      <c r="D223" s="62">
        <f>IF(原始巡检表!I223=0,0,输入条件!$C$22*原始巡检表!I223+输入条件!$C$23*原始巡检表!E223+输入条件!$C$24*原始巡检表!H223+输入条件!$C$25)/100*输入条件!$E$9*3.517*(1-2%*输入条件!$C$6)</f>
        <v>809.289976739055</v>
      </c>
      <c r="E223" s="62">
        <f>IF(原始巡检表!Q223=0,0,输入条件!$C$22*原始巡检表!Q223+输入条件!$C$23*原始巡检表!M223+输入条件!$C$24*原始巡检表!P223+输入条件!$C$25)/100*输入条件!$E$9*3.517*(1-2%*输入条件!$C$6)</f>
        <v>1011.94837947491</v>
      </c>
      <c r="F223" s="61">
        <f>IF(原始巡检表!Y223=0,0,输入条件!$C$22*原始巡检表!Y223+输入条件!$C$23*原始巡检表!U223+输入条件!$C$24*原始巡检表!X223+输入条件!$C$25)/100*输入条件!$E$9*3.517*(1-2%*输入条件!$C$6)</f>
        <v>1006.41353231412</v>
      </c>
      <c r="G223" s="64">
        <f>IF(D223=0,0,EXP(更换设备!$C$17*('计算验证-时刻-改造后'!D223/(更换设备!$E$9*3.517)*100)+更换设备!$C$18*原始巡检表!E223+更换设备!$C$19*原始巡检表!H223+更换设备!$C$20))*更换设备!$D$9</f>
        <v>109.792852266365</v>
      </c>
      <c r="H223" s="64">
        <f>IF(E223=0,0,EXP(更换设备!$C$17*('计算验证-时刻-改造后'!E223/(更换设备!$E$9*3.517)*100)+更换设备!$C$18*原始巡检表!M223+更换设备!$C$19*原始巡检表!P223+更换设备!$C$20))*更换设备!$D$9</f>
        <v>139.414068658303</v>
      </c>
      <c r="I223" s="64">
        <f>IF(F223=0,0,EXP(更换设备!$C$17*('计算验证-时刻-改造后'!F223/(更换设备!$E$9*3.517)*100)+更换设备!$C$18*原始巡检表!U223+更换设备!$C$19*原始巡检表!X223+更换设备!$C$20))*更换设备!$D$9</f>
        <v>139.369020159271</v>
      </c>
      <c r="J223" s="18">
        <f>IF(原始巡检表!I223=0,0,输入条件!$D$11*(40/50)^3/0.765)</f>
        <v>36.8104575163399</v>
      </c>
      <c r="K223" s="18">
        <f>IF(原始巡检表!Q223=0,0,输入条件!$D$11*(40/50)^3/0.765)</f>
        <v>36.8104575163399</v>
      </c>
      <c r="L223" s="19">
        <f>IF(原始巡检表!Y223=0,0,输入条件!$D$11*(40/50)^3/0.765)</f>
        <v>36.8104575163399</v>
      </c>
      <c r="M223" s="22">
        <f>IF(原始巡检表!I223=0,0,输入条件!$D$13*(40/50)^3/0.765)</f>
        <v>50.1960784313726</v>
      </c>
      <c r="N223" s="22">
        <f>IF(原始巡检表!Q223=0,0,输入条件!$D$13*(40/50)^3/0.765)</f>
        <v>50.1960784313726</v>
      </c>
      <c r="O223" s="23">
        <f>IF(原始巡检表!Y223=0,0,输入条件!$D$13*(40/50)^3/0.765)</f>
        <v>50.1960784313726</v>
      </c>
      <c r="P223" s="24">
        <f>IF(原始巡检表!I223=0,0,输入条件!$D$15*(35/50)^3/0.9)</f>
        <v>8.38444444444444</v>
      </c>
      <c r="Q223" s="24">
        <f>IF(原始巡检表!Q223=0,0,输入条件!$D$15*(35/50)^3/0.9)</f>
        <v>8.38444444444444</v>
      </c>
      <c r="R223" s="24">
        <f>IF(原始巡检表!Y223=0,0,输入条件!$D$15*(35/50)^3/0.9)</f>
        <v>8.38444444444444</v>
      </c>
      <c r="V223" s="61"/>
      <c r="W223" s="61"/>
      <c r="X223" s="61"/>
      <c r="Y223" s="12"/>
      <c r="Z223" s="12"/>
      <c r="AA223" s="12"/>
      <c r="AB223" s="16"/>
      <c r="AC223" s="16"/>
      <c r="AD223" s="17"/>
      <c r="AH223" s="24"/>
      <c r="AI223" s="24"/>
      <c r="AJ223" s="24"/>
    </row>
    <row r="224" ht="17.25" spans="3:36">
      <c r="C224">
        <v>21</v>
      </c>
      <c r="D224" s="62">
        <f>IF(原始巡检表!I224=0,0,输入条件!$C$22*原始巡检表!I224+输入条件!$C$23*原始巡检表!E224+输入条件!$C$24*原始巡检表!H224+输入条件!$C$25)/100*输入条件!$E$9*3.517*(1-2%*输入条件!$C$6)</f>
        <v>809.289976739055</v>
      </c>
      <c r="E224" s="62">
        <f>IF(原始巡检表!Q224=0,0,输入条件!$C$22*原始巡检表!Q224+输入条件!$C$23*原始巡检表!M224+输入条件!$C$24*原始巡检表!P224+输入条件!$C$25)/100*输入条件!$E$9*3.517*(1-2%*输入条件!$C$6)</f>
        <v>1011.94837947491</v>
      </c>
      <c r="F224" s="61">
        <f>IF(原始巡检表!Y224=0,0,输入条件!$C$22*原始巡检表!Y224+输入条件!$C$23*原始巡检表!U224+输入条件!$C$24*原始巡检表!X224+输入条件!$C$25)/100*输入条件!$E$9*3.517*(1-2%*输入条件!$C$6)</f>
        <v>1006.41353231412</v>
      </c>
      <c r="G224" s="64">
        <f>IF(D224=0,0,EXP(更换设备!$C$17*('计算验证-时刻-改造后'!D224/(更换设备!$E$9*3.517)*100)+更换设备!$C$18*原始巡检表!E224+更换设备!$C$19*原始巡检表!H224+更换设备!$C$20))*更换设备!$D$9</f>
        <v>109.792852266365</v>
      </c>
      <c r="H224" s="64">
        <f>IF(E224=0,0,EXP(更换设备!$C$17*('计算验证-时刻-改造后'!E224/(更换设备!$E$9*3.517)*100)+更换设备!$C$18*原始巡检表!M224+更换设备!$C$19*原始巡检表!P224+更换设备!$C$20))*更换设备!$D$9</f>
        <v>139.414068658303</v>
      </c>
      <c r="I224" s="64">
        <f>IF(F224=0,0,EXP(更换设备!$C$17*('计算验证-时刻-改造后'!F224/(更换设备!$E$9*3.517)*100)+更换设备!$C$18*原始巡检表!U224+更换设备!$C$19*原始巡检表!X224+更换设备!$C$20))*更换设备!$D$9</f>
        <v>139.369020159271</v>
      </c>
      <c r="J224" s="18">
        <f>IF(原始巡检表!I224=0,0,输入条件!$D$11*(40/50)^3/0.765)</f>
        <v>36.8104575163399</v>
      </c>
      <c r="K224" s="18">
        <f>IF(原始巡检表!Q224=0,0,输入条件!$D$11*(40/50)^3/0.765)</f>
        <v>36.8104575163399</v>
      </c>
      <c r="L224" s="19">
        <f>IF(原始巡检表!Y224=0,0,输入条件!$D$11*(40/50)^3/0.765)</f>
        <v>36.8104575163399</v>
      </c>
      <c r="M224" s="22">
        <f>IF(原始巡检表!I224=0,0,输入条件!$D$13*(40/50)^3/0.765)</f>
        <v>50.1960784313726</v>
      </c>
      <c r="N224" s="22">
        <f>IF(原始巡检表!Q224=0,0,输入条件!$D$13*(40/50)^3/0.765)</f>
        <v>50.1960784313726</v>
      </c>
      <c r="O224" s="23">
        <f>IF(原始巡检表!Y224=0,0,输入条件!$D$13*(40/50)^3/0.765)</f>
        <v>50.1960784313726</v>
      </c>
      <c r="P224" s="24">
        <f>IF(原始巡检表!I224=0,0,输入条件!$D$15*(35/50)^3/0.9)</f>
        <v>8.38444444444444</v>
      </c>
      <c r="Q224" s="24">
        <f>IF(原始巡检表!Q224=0,0,输入条件!$D$15*(35/50)^3/0.9)</f>
        <v>8.38444444444444</v>
      </c>
      <c r="R224" s="24">
        <f>IF(原始巡检表!Y224=0,0,输入条件!$D$15*(35/50)^3/0.9)</f>
        <v>8.38444444444444</v>
      </c>
      <c r="V224" s="61"/>
      <c r="W224" s="61"/>
      <c r="X224" s="61"/>
      <c r="Y224" s="12"/>
      <c r="Z224" s="12"/>
      <c r="AA224" s="12"/>
      <c r="AB224" s="16"/>
      <c r="AC224" s="16"/>
      <c r="AD224" s="17"/>
      <c r="AH224" s="24"/>
      <c r="AI224" s="24"/>
      <c r="AJ224" s="24"/>
    </row>
    <row r="225" ht="17.25" spans="3:36">
      <c r="C225">
        <v>22</v>
      </c>
      <c r="D225" s="62">
        <f>IF(原始巡检表!I225=0,0,输入条件!$C$22*原始巡检表!I225+输入条件!$C$23*原始巡检表!E225+输入条件!$C$24*原始巡检表!H225+输入条件!$C$25)/100*输入条件!$E$9*3.517*(1-2%*输入条件!$C$6)</f>
        <v>809.289976739055</v>
      </c>
      <c r="E225" s="62">
        <f>IF(原始巡检表!Q225=0,0,输入条件!$C$22*原始巡检表!Q225+输入条件!$C$23*原始巡检表!M225+输入条件!$C$24*原始巡检表!P225+输入条件!$C$25)/100*输入条件!$E$9*3.517*(1-2%*输入条件!$C$6)</f>
        <v>1011.94837947491</v>
      </c>
      <c r="F225" s="61">
        <f>IF(原始巡检表!Y225=0,0,输入条件!$C$22*原始巡检表!Y225+输入条件!$C$23*原始巡检表!U225+输入条件!$C$24*原始巡检表!X225+输入条件!$C$25)/100*输入条件!$E$9*3.517*(1-2%*输入条件!$C$6)</f>
        <v>1006.41353231412</v>
      </c>
      <c r="G225" s="64">
        <f>IF(D225=0,0,EXP(更换设备!$C$17*('计算验证-时刻-改造后'!D225/(更换设备!$E$9*3.517)*100)+更换设备!$C$18*原始巡检表!E225+更换设备!$C$19*原始巡检表!H225+更换设备!$C$20))*更换设备!$D$9</f>
        <v>109.792852266365</v>
      </c>
      <c r="H225" s="64">
        <f>IF(E225=0,0,EXP(更换设备!$C$17*('计算验证-时刻-改造后'!E225/(更换设备!$E$9*3.517)*100)+更换设备!$C$18*原始巡检表!M225+更换设备!$C$19*原始巡检表!P225+更换设备!$C$20))*更换设备!$D$9</f>
        <v>139.414068658303</v>
      </c>
      <c r="I225" s="64">
        <f>IF(F225=0,0,EXP(更换设备!$C$17*('计算验证-时刻-改造后'!F225/(更换设备!$E$9*3.517)*100)+更换设备!$C$18*原始巡检表!U225+更换设备!$C$19*原始巡检表!X225+更换设备!$C$20))*更换设备!$D$9</f>
        <v>139.369020159271</v>
      </c>
      <c r="J225" s="18">
        <f>IF(原始巡检表!I225=0,0,输入条件!$D$11*(40/50)^3/0.765)</f>
        <v>36.8104575163399</v>
      </c>
      <c r="K225" s="18">
        <f>IF(原始巡检表!Q225=0,0,输入条件!$D$11*(40/50)^3/0.765)</f>
        <v>36.8104575163399</v>
      </c>
      <c r="L225" s="19">
        <f>IF(原始巡检表!Y225=0,0,输入条件!$D$11*(40/50)^3/0.765)</f>
        <v>36.8104575163399</v>
      </c>
      <c r="M225" s="22">
        <f>IF(原始巡检表!I225=0,0,输入条件!$D$13*(40/50)^3/0.765)</f>
        <v>50.1960784313726</v>
      </c>
      <c r="N225" s="22">
        <f>IF(原始巡检表!Q225=0,0,输入条件!$D$13*(40/50)^3/0.765)</f>
        <v>50.1960784313726</v>
      </c>
      <c r="O225" s="23">
        <f>IF(原始巡检表!Y225=0,0,输入条件!$D$13*(40/50)^3/0.765)</f>
        <v>50.1960784313726</v>
      </c>
      <c r="P225" s="24">
        <f>IF(原始巡检表!I225=0,0,输入条件!$D$15*(35/50)^3/0.9)</f>
        <v>8.38444444444444</v>
      </c>
      <c r="Q225" s="24">
        <f>IF(原始巡检表!Q225=0,0,输入条件!$D$15*(35/50)^3/0.9)</f>
        <v>8.38444444444444</v>
      </c>
      <c r="R225" s="24">
        <f>IF(原始巡检表!Y225=0,0,输入条件!$D$15*(35/50)^3/0.9)</f>
        <v>8.38444444444444</v>
      </c>
      <c r="V225" s="61"/>
      <c r="W225" s="61"/>
      <c r="X225" s="61"/>
      <c r="Y225" s="12"/>
      <c r="Z225" s="12"/>
      <c r="AA225" s="12"/>
      <c r="AB225" s="16"/>
      <c r="AC225" s="16"/>
      <c r="AD225" s="17"/>
      <c r="AH225" s="24"/>
      <c r="AI225" s="24"/>
      <c r="AJ225" s="24"/>
    </row>
    <row r="226" ht="17.25" spans="3:36">
      <c r="C226">
        <v>23</v>
      </c>
      <c r="D226" s="62">
        <f>IF(原始巡检表!I226=0,0,输入条件!$C$22*原始巡检表!I226+输入条件!$C$23*原始巡检表!E226+输入条件!$C$24*原始巡检表!H226+输入条件!$C$25)/100*输入条件!$E$9*3.517*(1-2%*输入条件!$C$6)</f>
        <v>809.289976739055</v>
      </c>
      <c r="E226" s="62">
        <f>IF(原始巡检表!Q226=0,0,输入条件!$C$22*原始巡检表!Q226+输入条件!$C$23*原始巡检表!M226+输入条件!$C$24*原始巡检表!P226+输入条件!$C$25)/100*输入条件!$E$9*3.517*(1-2%*输入条件!$C$6)</f>
        <v>1011.94837947491</v>
      </c>
      <c r="F226" s="61">
        <f>IF(原始巡检表!Y226=0,0,输入条件!$C$22*原始巡检表!Y226+输入条件!$C$23*原始巡检表!U226+输入条件!$C$24*原始巡检表!X226+输入条件!$C$25)/100*输入条件!$E$9*3.517*(1-2%*输入条件!$C$6)</f>
        <v>1006.41353231412</v>
      </c>
      <c r="G226" s="64">
        <f>IF(D226=0,0,EXP(更换设备!$C$17*('计算验证-时刻-改造后'!D226/(更换设备!$E$9*3.517)*100)+更换设备!$C$18*原始巡检表!E226+更换设备!$C$19*原始巡检表!H226+更换设备!$C$20))*更换设备!$D$9</f>
        <v>109.792852266365</v>
      </c>
      <c r="H226" s="64">
        <f>IF(E226=0,0,EXP(更换设备!$C$17*('计算验证-时刻-改造后'!E226/(更换设备!$E$9*3.517)*100)+更换设备!$C$18*原始巡检表!M226+更换设备!$C$19*原始巡检表!P226+更换设备!$C$20))*更换设备!$D$9</f>
        <v>139.414068658303</v>
      </c>
      <c r="I226" s="64">
        <f>IF(F226=0,0,EXP(更换设备!$C$17*('计算验证-时刻-改造后'!F226/(更换设备!$E$9*3.517)*100)+更换设备!$C$18*原始巡检表!U226+更换设备!$C$19*原始巡检表!X226+更换设备!$C$20))*更换设备!$D$9</f>
        <v>139.369020159271</v>
      </c>
      <c r="J226" s="18">
        <f>IF(原始巡检表!I226=0,0,输入条件!$D$11*(40/50)^3/0.765)</f>
        <v>36.8104575163399</v>
      </c>
      <c r="K226" s="18">
        <f>IF(原始巡检表!Q226=0,0,输入条件!$D$11*(40/50)^3/0.765)</f>
        <v>36.8104575163399</v>
      </c>
      <c r="L226" s="19">
        <f>IF(原始巡检表!Y226=0,0,输入条件!$D$11*(40/50)^3/0.765)</f>
        <v>36.8104575163399</v>
      </c>
      <c r="M226" s="22">
        <f>IF(原始巡检表!I226=0,0,输入条件!$D$13*(40/50)^3/0.765)</f>
        <v>50.1960784313726</v>
      </c>
      <c r="N226" s="22">
        <f>IF(原始巡检表!Q226=0,0,输入条件!$D$13*(40/50)^3/0.765)</f>
        <v>50.1960784313726</v>
      </c>
      <c r="O226" s="23">
        <f>IF(原始巡检表!Y226=0,0,输入条件!$D$13*(40/50)^3/0.765)</f>
        <v>50.1960784313726</v>
      </c>
      <c r="P226" s="24">
        <f>IF(原始巡检表!I226=0,0,输入条件!$D$15*(35/50)^3/0.9)</f>
        <v>8.38444444444444</v>
      </c>
      <c r="Q226" s="24">
        <f>IF(原始巡检表!Q226=0,0,输入条件!$D$15*(35/50)^3/0.9)</f>
        <v>8.38444444444444</v>
      </c>
      <c r="R226" s="24">
        <f>IF(原始巡检表!Y226=0,0,输入条件!$D$15*(35/50)^3/0.9)</f>
        <v>8.38444444444444</v>
      </c>
      <c r="V226" s="61"/>
      <c r="W226" s="61"/>
      <c r="X226" s="61"/>
      <c r="Y226" s="12"/>
      <c r="Z226" s="12"/>
      <c r="AA226" s="12"/>
      <c r="AB226" s="16"/>
      <c r="AC226" s="16"/>
      <c r="AD226" s="17"/>
      <c r="AH226" s="24"/>
      <c r="AI226" s="24"/>
      <c r="AJ226" s="24"/>
    </row>
    <row r="227" spans="4:30">
      <c r="D227" s="61"/>
      <c r="E227" s="61"/>
      <c r="F227" s="61"/>
      <c r="G227" s="12"/>
      <c r="H227" s="12"/>
      <c r="I227" s="12"/>
      <c r="J227" s="16"/>
      <c r="K227" s="16"/>
      <c r="L227" s="17"/>
      <c r="V227" s="61"/>
      <c r="W227" s="61"/>
      <c r="X227" s="61"/>
      <c r="Y227" s="12"/>
      <c r="Z227" s="12"/>
      <c r="AA227" s="12"/>
      <c r="AB227" s="16"/>
      <c r="AC227" s="16"/>
      <c r="AD227" s="17"/>
    </row>
    <row r="228" spans="2:30">
      <c r="B228" t="s">
        <v>81</v>
      </c>
      <c r="D228" s="61"/>
      <c r="E228" s="61"/>
      <c r="F228" s="61"/>
      <c r="G228" s="12"/>
      <c r="H228" s="12"/>
      <c r="I228" s="12"/>
      <c r="J228" s="16"/>
      <c r="K228" s="16"/>
      <c r="L228" s="17"/>
      <c r="T228" t="s">
        <v>81</v>
      </c>
      <c r="V228" s="61"/>
      <c r="W228" s="61"/>
      <c r="X228" s="61"/>
      <c r="Y228" s="12"/>
      <c r="Z228" s="12"/>
      <c r="AA228" s="12"/>
      <c r="AB228" s="16"/>
      <c r="AC228" s="16"/>
      <c r="AD228" s="17"/>
    </row>
    <row r="229" spans="4:30">
      <c r="D229" s="61"/>
      <c r="E229" s="61"/>
      <c r="F229" s="61"/>
      <c r="G229" s="12"/>
      <c r="H229" s="12"/>
      <c r="I229" s="12"/>
      <c r="J229" s="16"/>
      <c r="K229" s="16"/>
      <c r="L229" s="17"/>
      <c r="V229" s="61"/>
      <c r="W229" s="61"/>
      <c r="X229" s="61"/>
      <c r="Y229" s="12"/>
      <c r="Z229" s="12"/>
      <c r="AA229" s="12"/>
      <c r="AB229" s="16"/>
      <c r="AC229" s="16"/>
      <c r="AD229" s="17"/>
    </row>
    <row r="230" spans="4:30">
      <c r="D230" s="61" t="s">
        <v>85</v>
      </c>
      <c r="E230" s="61"/>
      <c r="F230" s="61"/>
      <c r="G230" s="12"/>
      <c r="H230" s="12"/>
      <c r="I230" s="12"/>
      <c r="J230" s="16"/>
      <c r="K230" s="16"/>
      <c r="L230" s="17"/>
      <c r="V230" s="61"/>
      <c r="W230" s="61"/>
      <c r="X230" s="61"/>
      <c r="Y230" s="12"/>
      <c r="Z230" s="12"/>
      <c r="AA230" s="12"/>
      <c r="AB230" s="16"/>
      <c r="AC230" s="16"/>
      <c r="AD230" s="17"/>
    </row>
    <row r="231" ht="17.25" spans="3:36">
      <c r="C231">
        <v>0</v>
      </c>
      <c r="D231" s="62">
        <f>IF(原始巡检表!I231=0,0,输入条件!$C$22*原始巡检表!I231+输入条件!$C$23*原始巡检表!E231+输入条件!$C$24*原始巡检表!H231+输入条件!$C$25)/100*输入条件!$E$9*3.517*(1-2%*输入条件!$C$6)</f>
        <v>0</v>
      </c>
      <c r="E231" s="62">
        <f>IF(原始巡检表!Q231=0,0,输入条件!$C$22*原始巡检表!Q231+输入条件!$C$23*原始巡检表!M231+输入条件!$C$24*原始巡检表!P231+输入条件!$C$25)/100*输入条件!$E$9*3.517*(1-2%*输入条件!$C$6)</f>
        <v>0</v>
      </c>
      <c r="F231" s="61"/>
      <c r="G231" s="64">
        <f>IF(D231=0,0,EXP(更换设备!$C$17*('计算验证-时刻-改造后'!D231/(更换设备!$E$9*3.517)*100)+更换设备!$C$18*原始巡检表!E231+更换设备!$C$19*原始巡检表!H231+更换设备!$C$20))*更换设备!$D$9</f>
        <v>0</v>
      </c>
      <c r="H231" s="64">
        <f>IF(E231=0,0,EXP(更换设备!$C$17*('计算验证-时刻-改造后'!E231/(更换设备!$E$9*3.517)*100)+更换设备!$C$18*原始巡检表!M231+更换设备!$C$19*原始巡检表!P231+更换设备!$C$20))*更换设备!$D$9</f>
        <v>0</v>
      </c>
      <c r="I231" s="13"/>
      <c r="J231" s="18">
        <f>IF(原始巡检表!I231=0,0,输入条件!$D$11*(40/50)^3/0.765)</f>
        <v>0</v>
      </c>
      <c r="K231" s="18">
        <f>IF(原始巡检表!Q231=0,0,输入条件!$D$11*(40/50)^3/0.765)</f>
        <v>0</v>
      </c>
      <c r="L231" s="19"/>
      <c r="M231" s="22">
        <f>IF(原始巡检表!I231=0,0,输入条件!$D$13*(40/50)^3/0.765)</f>
        <v>0</v>
      </c>
      <c r="N231" s="22">
        <f>IF(原始巡检表!Q231=0,0,输入条件!$D$13*(40/50)^3/0.765)</f>
        <v>0</v>
      </c>
      <c r="O231" s="23"/>
      <c r="P231" s="24">
        <f>IF(原始巡检表!I231=0,0,输入条件!$D$15*(35/50)^3/0.9)</f>
        <v>0</v>
      </c>
      <c r="Q231" s="24">
        <f>IF(原始巡检表!Q231=0,0,输入条件!$D$15*(35/50)^3/0.9)</f>
        <v>0</v>
      </c>
      <c r="R231" s="24"/>
      <c r="V231" s="61"/>
      <c r="W231" s="61"/>
      <c r="X231" s="61"/>
      <c r="Y231" s="12"/>
      <c r="Z231" s="12"/>
      <c r="AA231" s="12"/>
      <c r="AB231" s="16"/>
      <c r="AC231" s="16"/>
      <c r="AD231" s="17"/>
      <c r="AH231" s="24"/>
      <c r="AI231" s="24"/>
      <c r="AJ231" s="24"/>
    </row>
    <row r="232" ht="17.25" spans="3:36">
      <c r="C232">
        <v>1</v>
      </c>
      <c r="D232" s="62">
        <f>IF(原始巡检表!I232=0,0,输入条件!$C$22*原始巡检表!I232+输入条件!$C$23*原始巡检表!E232+输入条件!$C$24*原始巡检表!H232+输入条件!$C$25)/100*输入条件!$E$9*3.517*(1-2%*输入条件!$C$6)</f>
        <v>0</v>
      </c>
      <c r="E232" s="62">
        <f>IF(原始巡检表!Q232=0,0,输入条件!$C$22*原始巡检表!Q232+输入条件!$C$23*原始巡检表!M232+输入条件!$C$24*原始巡检表!P232+输入条件!$C$25)/100*输入条件!$E$9*3.517*(1-2%*输入条件!$C$6)</f>
        <v>0</v>
      </c>
      <c r="F232" s="61"/>
      <c r="G232" s="64">
        <f>IF(D232=0,0,EXP(更换设备!$C$17*('计算验证-时刻-改造后'!D232/(更换设备!$E$9*3.517)*100)+更换设备!$C$18*原始巡检表!E232+更换设备!$C$19*原始巡检表!H232+更换设备!$C$20))*更换设备!$D$9</f>
        <v>0</v>
      </c>
      <c r="H232" s="64">
        <f>IF(E232=0,0,EXP(更换设备!$C$17*('计算验证-时刻-改造后'!E232/(更换设备!$E$9*3.517)*100)+更换设备!$C$18*原始巡检表!M232+更换设备!$C$19*原始巡检表!P232+更换设备!$C$20))*更换设备!$D$9</f>
        <v>0</v>
      </c>
      <c r="I232" s="13"/>
      <c r="J232" s="18">
        <f>IF(原始巡检表!I232=0,0,输入条件!$D$11*(40/50)^3/0.765)</f>
        <v>0</v>
      </c>
      <c r="K232" s="18">
        <f>IF(原始巡检表!Q232=0,0,输入条件!$D$11*(40/50)^3/0.765)</f>
        <v>0</v>
      </c>
      <c r="L232" s="19"/>
      <c r="M232" s="22">
        <f>IF(原始巡检表!I232=0,0,输入条件!$D$13*(40/50)^3/0.765)</f>
        <v>0</v>
      </c>
      <c r="N232" s="22">
        <f>IF(原始巡检表!Q232=0,0,输入条件!$D$13*(40/50)^3/0.765)</f>
        <v>0</v>
      </c>
      <c r="O232" s="23"/>
      <c r="P232" s="24">
        <f>IF(原始巡检表!I232=0,0,输入条件!$D$15*(35/50)^3/0.9)</f>
        <v>0</v>
      </c>
      <c r="Q232" s="24">
        <f>IF(原始巡检表!Q232=0,0,输入条件!$D$15*(35/50)^3/0.9)</f>
        <v>0</v>
      </c>
      <c r="R232" s="24"/>
      <c r="V232" s="61"/>
      <c r="W232" s="61"/>
      <c r="X232" s="61"/>
      <c r="Y232" s="12"/>
      <c r="Z232" s="12"/>
      <c r="AA232" s="12"/>
      <c r="AB232" s="16"/>
      <c r="AC232" s="16"/>
      <c r="AD232" s="17"/>
      <c r="AH232" s="24"/>
      <c r="AI232" s="24"/>
      <c r="AJ232" s="24"/>
    </row>
    <row r="233" ht="17.25" spans="3:36">
      <c r="C233">
        <v>2</v>
      </c>
      <c r="D233" s="62">
        <f>IF(原始巡检表!I233=0,0,输入条件!$C$22*原始巡检表!I233+输入条件!$C$23*原始巡检表!E233+输入条件!$C$24*原始巡检表!H233+输入条件!$C$25)/100*输入条件!$E$9*3.517*(1-2%*输入条件!$C$6)</f>
        <v>0</v>
      </c>
      <c r="E233" s="62">
        <f>IF(原始巡检表!Q233=0,0,输入条件!$C$22*原始巡检表!Q233+输入条件!$C$23*原始巡检表!M233+输入条件!$C$24*原始巡检表!P233+输入条件!$C$25)/100*输入条件!$E$9*3.517*(1-2%*输入条件!$C$6)</f>
        <v>0</v>
      </c>
      <c r="F233" s="61"/>
      <c r="G233" s="64">
        <f>IF(D233=0,0,EXP(更换设备!$C$17*('计算验证-时刻-改造后'!D233/(更换设备!$E$9*3.517)*100)+更换设备!$C$18*原始巡检表!E233+更换设备!$C$19*原始巡检表!H233+更换设备!$C$20))*更换设备!$D$9</f>
        <v>0</v>
      </c>
      <c r="H233" s="64">
        <f>IF(E233=0,0,EXP(更换设备!$C$17*('计算验证-时刻-改造后'!E233/(更换设备!$E$9*3.517)*100)+更换设备!$C$18*原始巡检表!M233+更换设备!$C$19*原始巡检表!P233+更换设备!$C$20))*更换设备!$D$9</f>
        <v>0</v>
      </c>
      <c r="I233" s="13"/>
      <c r="J233" s="18">
        <f>IF(原始巡检表!I233=0,0,输入条件!$D$11*(40/50)^3/0.765)</f>
        <v>0</v>
      </c>
      <c r="K233" s="18">
        <f>IF(原始巡检表!Q233=0,0,输入条件!$D$11*(40/50)^3/0.765)</f>
        <v>0</v>
      </c>
      <c r="L233" s="19"/>
      <c r="M233" s="22">
        <f>IF(原始巡检表!I233=0,0,输入条件!$D$13*(40/50)^3/0.765)</f>
        <v>0</v>
      </c>
      <c r="N233" s="22">
        <f>IF(原始巡检表!Q233=0,0,输入条件!$D$13*(40/50)^3/0.765)</f>
        <v>0</v>
      </c>
      <c r="O233" s="23"/>
      <c r="P233" s="24">
        <f>IF(原始巡检表!I233=0,0,输入条件!$D$15*(35/50)^3/0.9)</f>
        <v>0</v>
      </c>
      <c r="Q233" s="24">
        <f>IF(原始巡检表!Q233=0,0,输入条件!$D$15*(35/50)^3/0.9)</f>
        <v>0</v>
      </c>
      <c r="R233" s="24"/>
      <c r="V233" s="61"/>
      <c r="W233" s="61"/>
      <c r="X233" s="61"/>
      <c r="Y233" s="12"/>
      <c r="Z233" s="12"/>
      <c r="AA233" s="12"/>
      <c r="AB233" s="16"/>
      <c r="AC233" s="16"/>
      <c r="AD233" s="17"/>
      <c r="AH233" s="24"/>
      <c r="AI233" s="24"/>
      <c r="AJ233" s="24"/>
    </row>
    <row r="234" ht="17.25" spans="3:36">
      <c r="C234">
        <v>3</v>
      </c>
      <c r="D234" s="62">
        <f>IF(原始巡检表!I234=0,0,输入条件!$C$22*原始巡检表!I234+输入条件!$C$23*原始巡检表!E234+输入条件!$C$24*原始巡检表!H234+输入条件!$C$25)/100*输入条件!$E$9*3.517*(1-2%*输入条件!$C$6)</f>
        <v>0</v>
      </c>
      <c r="E234" s="62">
        <f>IF(原始巡检表!Q234=0,0,输入条件!$C$22*原始巡检表!Q234+输入条件!$C$23*原始巡检表!M234+输入条件!$C$24*原始巡检表!P234+输入条件!$C$25)/100*输入条件!$E$9*3.517*(1-2%*输入条件!$C$6)</f>
        <v>0</v>
      </c>
      <c r="F234" s="61"/>
      <c r="G234" s="64">
        <f>IF(D234=0,0,EXP(更换设备!$C$17*('计算验证-时刻-改造后'!D234/(更换设备!$E$9*3.517)*100)+更换设备!$C$18*原始巡检表!E234+更换设备!$C$19*原始巡检表!H234+更换设备!$C$20))*更换设备!$D$9</f>
        <v>0</v>
      </c>
      <c r="H234" s="64">
        <f>IF(E234=0,0,EXP(更换设备!$C$17*('计算验证-时刻-改造后'!E234/(更换设备!$E$9*3.517)*100)+更换设备!$C$18*原始巡检表!M234+更换设备!$C$19*原始巡检表!P234+更换设备!$C$20))*更换设备!$D$9</f>
        <v>0</v>
      </c>
      <c r="I234" s="13"/>
      <c r="J234" s="18">
        <f>IF(原始巡检表!I234=0,0,输入条件!$D$11*(40/50)^3/0.765)</f>
        <v>0</v>
      </c>
      <c r="K234" s="18">
        <f>IF(原始巡检表!Q234=0,0,输入条件!$D$11*(40/50)^3/0.765)</f>
        <v>0</v>
      </c>
      <c r="L234" s="19"/>
      <c r="M234" s="22">
        <f>IF(原始巡检表!I234=0,0,输入条件!$D$13*(40/50)^3/0.765)</f>
        <v>0</v>
      </c>
      <c r="N234" s="22">
        <f>IF(原始巡检表!Q234=0,0,输入条件!$D$13*(40/50)^3/0.765)</f>
        <v>0</v>
      </c>
      <c r="O234" s="23"/>
      <c r="P234" s="24">
        <f>IF(原始巡检表!I234=0,0,输入条件!$D$15*(35/50)^3/0.9)</f>
        <v>0</v>
      </c>
      <c r="Q234" s="24">
        <f>IF(原始巡检表!Q234=0,0,输入条件!$D$15*(35/50)^3/0.9)</f>
        <v>0</v>
      </c>
      <c r="R234" s="24"/>
      <c r="V234" s="61"/>
      <c r="W234" s="61"/>
      <c r="X234" s="61"/>
      <c r="Y234" s="12"/>
      <c r="Z234" s="12"/>
      <c r="AA234" s="12"/>
      <c r="AB234" s="16"/>
      <c r="AC234" s="16"/>
      <c r="AD234" s="17"/>
      <c r="AH234" s="24"/>
      <c r="AI234" s="24"/>
      <c r="AJ234" s="24"/>
    </row>
    <row r="235" ht="17.25" spans="3:36">
      <c r="C235">
        <v>4</v>
      </c>
      <c r="D235" s="62">
        <f>IF(原始巡检表!I235=0,0,输入条件!$C$22*原始巡检表!I235+输入条件!$C$23*原始巡检表!E235+输入条件!$C$24*原始巡检表!H235+输入条件!$C$25)/100*输入条件!$E$9*3.517*(1-2%*输入条件!$C$6)</f>
        <v>0</v>
      </c>
      <c r="E235" s="62">
        <f>IF(原始巡检表!Q235=0,0,输入条件!$C$22*原始巡检表!Q235+输入条件!$C$23*原始巡检表!M235+输入条件!$C$24*原始巡检表!P235+输入条件!$C$25)/100*输入条件!$E$9*3.517*(1-2%*输入条件!$C$6)</f>
        <v>0</v>
      </c>
      <c r="F235" s="61"/>
      <c r="G235" s="64">
        <f>IF(D235=0,0,EXP(更换设备!$C$17*('计算验证-时刻-改造后'!D235/(更换设备!$E$9*3.517)*100)+更换设备!$C$18*原始巡检表!E235+更换设备!$C$19*原始巡检表!H235+更换设备!$C$20))*更换设备!$D$9</f>
        <v>0</v>
      </c>
      <c r="H235" s="64">
        <f>IF(E235=0,0,EXP(更换设备!$C$17*('计算验证-时刻-改造后'!E235/(更换设备!$E$9*3.517)*100)+更换设备!$C$18*原始巡检表!M235+更换设备!$C$19*原始巡检表!P235+更换设备!$C$20))*更换设备!$D$9</f>
        <v>0</v>
      </c>
      <c r="I235" s="13"/>
      <c r="J235" s="18">
        <f>IF(原始巡检表!I235=0,0,输入条件!$D$11*(40/50)^3/0.765)</f>
        <v>0</v>
      </c>
      <c r="K235" s="18">
        <f>IF(原始巡检表!Q235=0,0,输入条件!$D$11*(40/50)^3/0.765)</f>
        <v>0</v>
      </c>
      <c r="L235" s="19"/>
      <c r="M235" s="22">
        <f>IF(原始巡检表!I235=0,0,输入条件!$D$13*(40/50)^3/0.765)</f>
        <v>0</v>
      </c>
      <c r="N235" s="22">
        <f>IF(原始巡检表!Q235=0,0,输入条件!$D$13*(40/50)^3/0.765)</f>
        <v>0</v>
      </c>
      <c r="O235" s="23"/>
      <c r="P235" s="24">
        <f>IF(原始巡检表!I235=0,0,输入条件!$D$15*(35/50)^3/0.9)</f>
        <v>0</v>
      </c>
      <c r="Q235" s="24">
        <f>IF(原始巡检表!Q235=0,0,输入条件!$D$15*(35/50)^3/0.9)</f>
        <v>0</v>
      </c>
      <c r="R235" s="24"/>
      <c r="V235" s="61"/>
      <c r="W235" s="61"/>
      <c r="X235" s="61"/>
      <c r="Y235" s="12"/>
      <c r="Z235" s="12"/>
      <c r="AA235" s="12"/>
      <c r="AB235" s="16"/>
      <c r="AC235" s="16"/>
      <c r="AD235" s="17"/>
      <c r="AH235" s="24"/>
      <c r="AI235" s="24"/>
      <c r="AJ235" s="24"/>
    </row>
    <row r="236" ht="17.25" spans="3:36">
      <c r="C236">
        <v>5</v>
      </c>
      <c r="D236" s="62">
        <f>IF(原始巡检表!I236=0,0,输入条件!$C$22*原始巡检表!I236+输入条件!$C$23*原始巡检表!E236+输入条件!$C$24*原始巡检表!H236+输入条件!$C$25)/100*输入条件!$E$9*3.517*(1-2%*输入条件!$C$6)</f>
        <v>0</v>
      </c>
      <c r="E236" s="62">
        <f>IF(原始巡检表!Q236=0,0,输入条件!$C$22*原始巡检表!Q236+输入条件!$C$23*原始巡检表!M236+输入条件!$C$24*原始巡检表!P236+输入条件!$C$25)/100*输入条件!$E$9*3.517*(1-2%*输入条件!$C$6)</f>
        <v>0</v>
      </c>
      <c r="F236" s="61"/>
      <c r="G236" s="64">
        <f>IF(D236=0,0,EXP(更换设备!$C$17*('计算验证-时刻-改造后'!D236/(更换设备!$E$9*3.517)*100)+更换设备!$C$18*原始巡检表!E236+更换设备!$C$19*原始巡检表!H236+更换设备!$C$20))*更换设备!$D$9</f>
        <v>0</v>
      </c>
      <c r="H236" s="64">
        <f>IF(E236=0,0,EXP(更换设备!$C$17*('计算验证-时刻-改造后'!E236/(更换设备!$E$9*3.517)*100)+更换设备!$C$18*原始巡检表!M236+更换设备!$C$19*原始巡检表!P236+更换设备!$C$20))*更换设备!$D$9</f>
        <v>0</v>
      </c>
      <c r="I236" s="13"/>
      <c r="J236" s="18">
        <f>IF(原始巡检表!I236=0,0,输入条件!$D$11*(40/50)^3/0.765)</f>
        <v>0</v>
      </c>
      <c r="K236" s="18">
        <f>IF(原始巡检表!Q236=0,0,输入条件!$D$11*(40/50)^3/0.765)</f>
        <v>0</v>
      </c>
      <c r="L236" s="19"/>
      <c r="M236" s="22">
        <f>IF(原始巡检表!I236=0,0,输入条件!$D$13*(40/50)^3/0.765)</f>
        <v>0</v>
      </c>
      <c r="N236" s="22">
        <f>IF(原始巡检表!Q236=0,0,输入条件!$D$13*(40/50)^3/0.765)</f>
        <v>0</v>
      </c>
      <c r="O236" s="23"/>
      <c r="P236" s="24">
        <f>IF(原始巡检表!I236=0,0,输入条件!$D$15*(35/50)^3/0.9)</f>
        <v>0</v>
      </c>
      <c r="Q236" s="24">
        <f>IF(原始巡检表!Q236=0,0,输入条件!$D$15*(35/50)^3/0.9)</f>
        <v>0</v>
      </c>
      <c r="R236" s="24"/>
      <c r="V236" s="61"/>
      <c r="W236" s="61"/>
      <c r="X236" s="61"/>
      <c r="Y236" s="12"/>
      <c r="Z236" s="12"/>
      <c r="AA236" s="12"/>
      <c r="AB236" s="16"/>
      <c r="AC236" s="16"/>
      <c r="AD236" s="17"/>
      <c r="AH236" s="24"/>
      <c r="AI236" s="24"/>
      <c r="AJ236" s="24"/>
    </row>
    <row r="237" ht="17.25" spans="3:36">
      <c r="C237">
        <v>6</v>
      </c>
      <c r="D237" s="62">
        <f>IF(原始巡检表!I237=0,0,输入条件!$C$22*原始巡检表!I237+输入条件!$C$23*原始巡检表!E237+输入条件!$C$24*原始巡检表!H237+输入条件!$C$25)/100*输入条件!$E$9*3.517*(1-2%*输入条件!$C$6)</f>
        <v>0</v>
      </c>
      <c r="E237" s="62">
        <f>IF(原始巡检表!Q237=0,0,输入条件!$C$22*原始巡检表!Q237+输入条件!$C$23*原始巡检表!M237+输入条件!$C$24*原始巡检表!P237+输入条件!$C$25)/100*输入条件!$E$9*3.517*(1-2%*输入条件!$C$6)</f>
        <v>0</v>
      </c>
      <c r="F237" s="61"/>
      <c r="G237" s="64">
        <f>IF(D237=0,0,EXP(更换设备!$C$17*('计算验证-时刻-改造后'!D237/(更换设备!$E$9*3.517)*100)+更换设备!$C$18*原始巡检表!E237+更换设备!$C$19*原始巡检表!H237+更换设备!$C$20))*更换设备!$D$9</f>
        <v>0</v>
      </c>
      <c r="H237" s="64">
        <f>IF(E237=0,0,EXP(更换设备!$C$17*('计算验证-时刻-改造后'!E237/(更换设备!$E$9*3.517)*100)+更换设备!$C$18*原始巡检表!M237+更换设备!$C$19*原始巡检表!P237+更换设备!$C$20))*更换设备!$D$9</f>
        <v>0</v>
      </c>
      <c r="I237" s="13"/>
      <c r="J237" s="18">
        <f>IF(原始巡检表!I237=0,0,输入条件!$D$11*(40/50)^3/0.765)</f>
        <v>0</v>
      </c>
      <c r="K237" s="18">
        <f>IF(原始巡检表!Q237=0,0,输入条件!$D$11*(40/50)^3/0.765)</f>
        <v>0</v>
      </c>
      <c r="L237" s="19"/>
      <c r="M237" s="22">
        <f>IF(原始巡检表!I237=0,0,输入条件!$D$13*(40/50)^3/0.765)</f>
        <v>0</v>
      </c>
      <c r="N237" s="22">
        <f>IF(原始巡检表!Q237=0,0,输入条件!$D$13*(40/50)^3/0.765)</f>
        <v>0</v>
      </c>
      <c r="O237" s="23"/>
      <c r="P237" s="24">
        <f>IF(原始巡检表!I237=0,0,输入条件!$D$15*(35/50)^3/0.9)</f>
        <v>0</v>
      </c>
      <c r="Q237" s="24">
        <f>IF(原始巡检表!Q237=0,0,输入条件!$D$15*(35/50)^3/0.9)</f>
        <v>0</v>
      </c>
      <c r="R237" s="24"/>
      <c r="V237" s="61"/>
      <c r="W237" s="61"/>
      <c r="X237" s="61"/>
      <c r="Y237" s="12"/>
      <c r="Z237" s="12"/>
      <c r="AA237" s="12"/>
      <c r="AB237" s="16"/>
      <c r="AC237" s="16"/>
      <c r="AD237" s="17"/>
      <c r="AH237" s="24"/>
      <c r="AI237" s="24"/>
      <c r="AJ237" s="24"/>
    </row>
    <row r="238" ht="17.25" spans="3:36">
      <c r="C238">
        <v>7</v>
      </c>
      <c r="D238" s="62">
        <f>IF(原始巡检表!I238=0,0,输入条件!$C$22*原始巡检表!I238+输入条件!$C$23*原始巡检表!E238+输入条件!$C$24*原始巡检表!H238+输入条件!$C$25)/100*输入条件!$E$9*3.517*(1-2%*输入条件!$C$6)</f>
        <v>1018.51275577382</v>
      </c>
      <c r="E238" s="62">
        <f>IF(原始巡检表!Q238=0,0,输入条件!$C$22*原始巡检表!Q238+输入条件!$C$23*原始巡检表!M238+输入条件!$C$24*原始巡检表!P238+输入条件!$C$25)/100*输入条件!$E$9*3.517*(1-2%*输入条件!$C$6)</f>
        <v>698.701773785804</v>
      </c>
      <c r="F238" s="61"/>
      <c r="G238" s="64">
        <f>IF(D238=0,0,EXP(更换设备!$C$17*('计算验证-时刻-改造后'!D238/(更换设备!$E$9*3.517)*100)+更换设备!$C$18*原始巡检表!E238+更换设备!$C$19*原始巡检表!H238+更换设备!$C$20))*更换设备!$D$9</f>
        <v>139.376992675763</v>
      </c>
      <c r="H238" s="64">
        <f>IF(E238=0,0,EXP(更换设备!$C$17*('计算验证-时刻-改造后'!E238/(更换设备!$E$9*3.517)*100)+更换设备!$C$18*原始巡检表!M238+更换设备!$C$19*原始巡检表!P238+更换设备!$C$20))*更换设备!$D$9</f>
        <v>84.2472839848167</v>
      </c>
      <c r="I238" s="13"/>
      <c r="J238" s="18">
        <f>IF(原始巡检表!I238=0,0,输入条件!$D$11*(40/50)^3/0.765)</f>
        <v>36.8104575163399</v>
      </c>
      <c r="K238" s="18">
        <f>IF(原始巡检表!Q238=0,0,输入条件!$D$11*(40/50)^3/0.765)</f>
        <v>36.8104575163399</v>
      </c>
      <c r="L238" s="19"/>
      <c r="M238" s="22">
        <f>IF(原始巡检表!I238=0,0,输入条件!$D$13*(40/50)^3/0.765)</f>
        <v>50.1960784313726</v>
      </c>
      <c r="N238" s="22">
        <f>IF(原始巡检表!Q238=0,0,输入条件!$D$13*(40/50)^3/0.765)</f>
        <v>50.1960784313726</v>
      </c>
      <c r="O238" s="23"/>
      <c r="P238" s="24">
        <f>IF(原始巡检表!I238=0,0,输入条件!$D$15*(35/50)^3/0.9)</f>
        <v>8.38444444444444</v>
      </c>
      <c r="Q238" s="24">
        <f>IF(原始巡检表!Q238=0,0,输入条件!$D$15*(35/50)^3/0.9)</f>
        <v>8.38444444444444</v>
      </c>
      <c r="R238" s="24"/>
      <c r="V238" s="61"/>
      <c r="W238" s="61"/>
      <c r="X238" s="61"/>
      <c r="Y238" s="12"/>
      <c r="Z238" s="12"/>
      <c r="AA238" s="12"/>
      <c r="AB238" s="16"/>
      <c r="AC238" s="16"/>
      <c r="AD238" s="17"/>
      <c r="AH238" s="24"/>
      <c r="AI238" s="24"/>
      <c r="AJ238" s="24"/>
    </row>
    <row r="239" ht="17.25" spans="3:36">
      <c r="C239">
        <v>8</v>
      </c>
      <c r="D239" s="62">
        <f>IF(原始巡检表!I239=0,0,输入条件!$C$22*原始巡检表!I239+输入条件!$C$23*原始巡检表!E239+输入条件!$C$24*原始巡检表!H239+输入条件!$C$25)/100*输入条件!$E$9*3.517*(1-2%*输入条件!$C$6)</f>
        <v>1018.51275577382</v>
      </c>
      <c r="E239" s="62">
        <f>IF(原始巡检表!Q239=0,0,输入条件!$C$22*原始巡检表!Q239+输入条件!$C$23*原始巡检表!M239+输入条件!$C$24*原始巡检表!P239+输入条件!$C$25)/100*输入条件!$E$9*3.517*(1-2%*输入条件!$C$6)</f>
        <v>698.701773785804</v>
      </c>
      <c r="F239" s="61"/>
      <c r="G239" s="64">
        <f>IF(D239=0,0,EXP(更换设备!$C$17*('计算验证-时刻-改造后'!D239/(更换设备!$E$9*3.517)*100)+更换设备!$C$18*原始巡检表!E239+更换设备!$C$19*原始巡检表!H239+更换设备!$C$20))*更换设备!$D$9</f>
        <v>139.376992675763</v>
      </c>
      <c r="H239" s="64">
        <f>IF(E239=0,0,EXP(更换设备!$C$17*('计算验证-时刻-改造后'!E239/(更换设备!$E$9*3.517)*100)+更换设备!$C$18*原始巡检表!M239+更换设备!$C$19*原始巡检表!P239+更换设备!$C$20))*更换设备!$D$9</f>
        <v>84.2472839848167</v>
      </c>
      <c r="I239" s="13"/>
      <c r="J239" s="18">
        <f>IF(原始巡检表!I239=0,0,输入条件!$D$11*(40/50)^3/0.765)</f>
        <v>36.8104575163399</v>
      </c>
      <c r="K239" s="18">
        <f>IF(原始巡检表!Q239=0,0,输入条件!$D$11*(40/50)^3/0.765)</f>
        <v>36.8104575163399</v>
      </c>
      <c r="L239" s="19"/>
      <c r="M239" s="22">
        <f>IF(原始巡检表!I239=0,0,输入条件!$D$13*(40/50)^3/0.765)</f>
        <v>50.1960784313726</v>
      </c>
      <c r="N239" s="22">
        <f>IF(原始巡检表!Q239=0,0,输入条件!$D$13*(40/50)^3/0.765)</f>
        <v>50.1960784313726</v>
      </c>
      <c r="O239" s="23"/>
      <c r="P239" s="24">
        <f>IF(原始巡检表!I239=0,0,输入条件!$D$15*(35/50)^3/0.9)</f>
        <v>8.38444444444444</v>
      </c>
      <c r="Q239" s="24">
        <f>IF(原始巡检表!Q239=0,0,输入条件!$D$15*(35/50)^3/0.9)</f>
        <v>8.38444444444444</v>
      </c>
      <c r="R239" s="24"/>
      <c r="V239" s="61"/>
      <c r="W239" s="61"/>
      <c r="X239" s="61"/>
      <c r="Y239" s="12"/>
      <c r="Z239" s="12"/>
      <c r="AA239" s="12"/>
      <c r="AB239" s="16"/>
      <c r="AC239" s="16"/>
      <c r="AD239" s="17"/>
      <c r="AH239" s="24"/>
      <c r="AI239" s="24"/>
      <c r="AJ239" s="24"/>
    </row>
    <row r="240" ht="17.25" spans="3:36">
      <c r="C240">
        <v>9</v>
      </c>
      <c r="D240" s="62">
        <f>IF(原始巡检表!I240=0,0,输入条件!$C$22*原始巡检表!I240+输入条件!$C$23*原始巡检表!E240+输入条件!$C$24*原始巡检表!H240+输入条件!$C$25)/100*输入条件!$E$9*3.517*(1-2%*输入条件!$C$6)</f>
        <v>1018.51275577382</v>
      </c>
      <c r="E240" s="62">
        <f>IF(原始巡检表!Q240=0,0,输入条件!$C$22*原始巡检表!Q240+输入条件!$C$23*原始巡检表!M240+输入条件!$C$24*原始巡检表!P240+输入条件!$C$25)/100*输入条件!$E$9*3.517*(1-2%*输入条件!$C$6)</f>
        <v>698.701773785804</v>
      </c>
      <c r="F240" s="61"/>
      <c r="G240" s="64">
        <f>IF(D240=0,0,EXP(更换设备!$C$17*('计算验证-时刻-改造后'!D240/(更换设备!$E$9*3.517)*100)+更换设备!$C$18*原始巡检表!E240+更换设备!$C$19*原始巡检表!H240+更换设备!$C$20))*更换设备!$D$9</f>
        <v>139.376992675763</v>
      </c>
      <c r="H240" s="64">
        <f>IF(E240=0,0,EXP(更换设备!$C$17*('计算验证-时刻-改造后'!E240/(更换设备!$E$9*3.517)*100)+更换设备!$C$18*原始巡检表!M240+更换设备!$C$19*原始巡检表!P240+更换设备!$C$20))*更换设备!$D$9</f>
        <v>84.2472839848167</v>
      </c>
      <c r="I240" s="13"/>
      <c r="J240" s="18">
        <f>IF(原始巡检表!I240=0,0,输入条件!$D$11*(40/50)^3/0.765)</f>
        <v>36.8104575163399</v>
      </c>
      <c r="K240" s="18">
        <f>IF(原始巡检表!Q240=0,0,输入条件!$D$11*(40/50)^3/0.765)</f>
        <v>36.8104575163399</v>
      </c>
      <c r="L240" s="19"/>
      <c r="M240" s="22">
        <f>IF(原始巡检表!I240=0,0,输入条件!$D$13*(40/50)^3/0.765)</f>
        <v>50.1960784313726</v>
      </c>
      <c r="N240" s="22">
        <f>IF(原始巡检表!Q240=0,0,输入条件!$D$13*(40/50)^3/0.765)</f>
        <v>50.1960784313726</v>
      </c>
      <c r="O240" s="23"/>
      <c r="P240" s="24">
        <f>IF(原始巡检表!I240=0,0,输入条件!$D$15*(35/50)^3/0.9)</f>
        <v>8.38444444444444</v>
      </c>
      <c r="Q240" s="24">
        <f>IF(原始巡检表!Q240=0,0,输入条件!$D$15*(35/50)^3/0.9)</f>
        <v>8.38444444444444</v>
      </c>
      <c r="R240" s="24"/>
      <c r="V240" s="61"/>
      <c r="W240" s="61"/>
      <c r="X240" s="61"/>
      <c r="Y240" s="12"/>
      <c r="Z240" s="12"/>
      <c r="AA240" s="12"/>
      <c r="AB240" s="16"/>
      <c r="AC240" s="16"/>
      <c r="AD240" s="17"/>
      <c r="AH240" s="24"/>
      <c r="AI240" s="24"/>
      <c r="AJ240" s="24"/>
    </row>
    <row r="241" ht="17.25" spans="3:36">
      <c r="C241">
        <v>10</v>
      </c>
      <c r="D241" s="62">
        <f>IF(原始巡检表!I241=0,0,输入条件!$C$22*原始巡检表!I241+输入条件!$C$23*原始巡检表!E241+输入条件!$C$24*原始巡检表!H241+输入条件!$C$25)/100*输入条件!$E$9*3.517*(1-2%*输入条件!$C$6)</f>
        <v>1018.51275577382</v>
      </c>
      <c r="E241" s="62">
        <f>IF(原始巡检表!Q241=0,0,输入条件!$C$22*原始巡检表!Q241+输入条件!$C$23*原始巡检表!M241+输入条件!$C$24*原始巡检表!P241+输入条件!$C$25)/100*输入条件!$E$9*3.517*(1-2%*输入条件!$C$6)</f>
        <v>698.701773785804</v>
      </c>
      <c r="F241" s="61"/>
      <c r="G241" s="64">
        <f>IF(D241=0,0,EXP(更换设备!$C$17*('计算验证-时刻-改造后'!D241/(更换设备!$E$9*3.517)*100)+更换设备!$C$18*原始巡检表!E241+更换设备!$C$19*原始巡检表!H241+更换设备!$C$20))*更换设备!$D$9</f>
        <v>139.376992675763</v>
      </c>
      <c r="H241" s="64">
        <f>IF(E241=0,0,EXP(更换设备!$C$17*('计算验证-时刻-改造后'!E241/(更换设备!$E$9*3.517)*100)+更换设备!$C$18*原始巡检表!M241+更换设备!$C$19*原始巡检表!P241+更换设备!$C$20))*更换设备!$D$9</f>
        <v>84.2472839848167</v>
      </c>
      <c r="I241" s="13"/>
      <c r="J241" s="18">
        <f>IF(原始巡检表!I241=0,0,输入条件!$D$11*(40/50)^3/0.765)</f>
        <v>36.8104575163399</v>
      </c>
      <c r="K241" s="18">
        <f>IF(原始巡检表!Q241=0,0,输入条件!$D$11*(40/50)^3/0.765)</f>
        <v>36.8104575163399</v>
      </c>
      <c r="L241" s="19"/>
      <c r="M241" s="22">
        <f>IF(原始巡检表!I241=0,0,输入条件!$D$13*(40/50)^3/0.765)</f>
        <v>50.1960784313726</v>
      </c>
      <c r="N241" s="22">
        <f>IF(原始巡检表!Q241=0,0,输入条件!$D$13*(40/50)^3/0.765)</f>
        <v>50.1960784313726</v>
      </c>
      <c r="O241" s="23"/>
      <c r="P241" s="24">
        <f>IF(原始巡检表!I241=0,0,输入条件!$D$15*(35/50)^3/0.9)</f>
        <v>8.38444444444444</v>
      </c>
      <c r="Q241" s="24">
        <f>IF(原始巡检表!Q241=0,0,输入条件!$D$15*(35/50)^3/0.9)</f>
        <v>8.38444444444444</v>
      </c>
      <c r="R241" s="24"/>
      <c r="V241" s="61"/>
      <c r="W241" s="61"/>
      <c r="X241" s="61"/>
      <c r="Y241" s="12"/>
      <c r="Z241" s="12"/>
      <c r="AA241" s="12"/>
      <c r="AB241" s="16"/>
      <c r="AC241" s="16"/>
      <c r="AD241" s="17"/>
      <c r="AH241" s="24"/>
      <c r="AI241" s="24"/>
      <c r="AJ241" s="24"/>
    </row>
    <row r="242" ht="17.25" spans="3:36">
      <c r="C242">
        <v>11</v>
      </c>
      <c r="D242" s="62">
        <f>IF(原始巡检表!I242=0,0,输入条件!$C$22*原始巡检表!I242+输入条件!$C$23*原始巡检表!E242+输入条件!$C$24*原始巡检表!H242+输入条件!$C$25)/100*输入条件!$E$9*3.517*(1-2%*输入条件!$C$6)</f>
        <v>803.053959032726</v>
      </c>
      <c r="E242" s="62">
        <f>IF(原始巡检表!Q242=0,0,输入条件!$C$22*原始巡检表!Q242+输入条件!$C$23*原始巡检表!M242+输入条件!$C$24*原始巡检表!P242+输入条件!$C$25)/100*输入条件!$E$9*3.517*(1-2%*输入条件!$C$6)</f>
        <v>698.701773785804</v>
      </c>
      <c r="F242" s="61"/>
      <c r="G242" s="64">
        <f>IF(D242=0,0,EXP(更换设备!$C$17*('计算验证-时刻-改造后'!D242/(更换设备!$E$9*3.517)*100)+更换设备!$C$18*原始巡检表!E242+更换设备!$C$19*原始巡检表!H242+更换设备!$C$20))*更换设备!$D$9</f>
        <v>99.0572111944995</v>
      </c>
      <c r="H242" s="64">
        <f>IF(E242=0,0,EXP(更换设备!$C$17*('计算验证-时刻-改造后'!E242/(更换设备!$E$9*3.517)*100)+更换设备!$C$18*原始巡检表!M242+更换设备!$C$19*原始巡检表!P242+更换设备!$C$20))*更换设备!$D$9</f>
        <v>84.2472839848167</v>
      </c>
      <c r="I242" s="13"/>
      <c r="J242" s="18">
        <f>IF(原始巡检表!I242=0,0,输入条件!$D$11*(40/50)^3/0.765)</f>
        <v>36.8104575163399</v>
      </c>
      <c r="K242" s="18">
        <f>IF(原始巡检表!Q242=0,0,输入条件!$D$11*(40/50)^3/0.765)</f>
        <v>36.8104575163399</v>
      </c>
      <c r="L242" s="19"/>
      <c r="M242" s="22">
        <f>IF(原始巡检表!I242=0,0,输入条件!$D$13*(40/50)^3/0.765)</f>
        <v>50.1960784313726</v>
      </c>
      <c r="N242" s="22">
        <f>IF(原始巡检表!Q242=0,0,输入条件!$D$13*(40/50)^3/0.765)</f>
        <v>50.1960784313726</v>
      </c>
      <c r="O242" s="23"/>
      <c r="P242" s="24">
        <f>IF(原始巡检表!I242=0,0,输入条件!$D$15*(35/50)^3/0.9)</f>
        <v>8.38444444444444</v>
      </c>
      <c r="Q242" s="24">
        <f>IF(原始巡检表!Q242=0,0,输入条件!$D$15*(35/50)^3/0.9)</f>
        <v>8.38444444444444</v>
      </c>
      <c r="R242" s="24"/>
      <c r="V242" s="61"/>
      <c r="W242" s="61"/>
      <c r="X242" s="61"/>
      <c r="Y242" s="12"/>
      <c r="Z242" s="12"/>
      <c r="AA242" s="12"/>
      <c r="AB242" s="16"/>
      <c r="AC242" s="16"/>
      <c r="AD242" s="17"/>
      <c r="AH242" s="24"/>
      <c r="AI242" s="24"/>
      <c r="AJ242" s="24"/>
    </row>
    <row r="243" ht="17.25" spans="3:36">
      <c r="C243">
        <v>12</v>
      </c>
      <c r="D243" s="62">
        <f>IF(原始巡检表!I243=0,0,输入条件!$C$22*原始巡检表!I243+输入条件!$C$23*原始巡检表!E243+输入条件!$C$24*原始巡检表!H243+输入条件!$C$25)/100*输入条件!$E$9*3.517*(1-2%*输入条件!$C$6)</f>
        <v>803.053959032726</v>
      </c>
      <c r="E243" s="62">
        <f>IF(原始巡检表!Q243=0,0,输入条件!$C$22*原始巡检表!Q243+输入条件!$C$23*原始巡检表!M243+输入条件!$C$24*原始巡检表!P243+输入条件!$C$25)/100*输入条件!$E$9*3.517*(1-2%*输入条件!$C$6)</f>
        <v>698.701773785804</v>
      </c>
      <c r="F243" s="61"/>
      <c r="G243" s="64">
        <f>IF(D243=0,0,EXP(更换设备!$C$17*('计算验证-时刻-改造后'!D243/(更换设备!$E$9*3.517)*100)+更换设备!$C$18*原始巡检表!E243+更换设备!$C$19*原始巡检表!H243+更换设备!$C$20))*更换设备!$D$9</f>
        <v>99.0572111944995</v>
      </c>
      <c r="H243" s="64">
        <f>IF(E243=0,0,EXP(更换设备!$C$17*('计算验证-时刻-改造后'!E243/(更换设备!$E$9*3.517)*100)+更换设备!$C$18*原始巡检表!M243+更换设备!$C$19*原始巡检表!P243+更换设备!$C$20))*更换设备!$D$9</f>
        <v>84.2472839848167</v>
      </c>
      <c r="I243" s="13"/>
      <c r="J243" s="18">
        <f>IF(原始巡检表!I243=0,0,输入条件!$D$11*(40/50)^3/0.765)</f>
        <v>36.8104575163399</v>
      </c>
      <c r="K243" s="18">
        <f>IF(原始巡检表!Q243=0,0,输入条件!$D$11*(40/50)^3/0.765)</f>
        <v>36.8104575163399</v>
      </c>
      <c r="L243" s="19"/>
      <c r="M243" s="22">
        <f>IF(原始巡检表!I243=0,0,输入条件!$D$13*(40/50)^3/0.765)</f>
        <v>50.1960784313726</v>
      </c>
      <c r="N243" s="22">
        <f>IF(原始巡检表!Q243=0,0,输入条件!$D$13*(40/50)^3/0.765)</f>
        <v>50.1960784313726</v>
      </c>
      <c r="O243" s="23"/>
      <c r="P243" s="24">
        <f>IF(原始巡检表!I243=0,0,输入条件!$D$15*(35/50)^3/0.9)</f>
        <v>8.38444444444444</v>
      </c>
      <c r="Q243" s="24">
        <f>IF(原始巡检表!Q243=0,0,输入条件!$D$15*(35/50)^3/0.9)</f>
        <v>8.38444444444444</v>
      </c>
      <c r="R243" s="24"/>
      <c r="V243" s="61"/>
      <c r="W243" s="61"/>
      <c r="X243" s="61"/>
      <c r="Y243" s="12"/>
      <c r="Z243" s="12"/>
      <c r="AA243" s="12"/>
      <c r="AB243" s="16"/>
      <c r="AC243" s="16"/>
      <c r="AD243" s="17"/>
      <c r="AH243" s="24"/>
      <c r="AI243" s="24"/>
      <c r="AJ243" s="24"/>
    </row>
    <row r="244" ht="17.25" spans="3:36">
      <c r="C244">
        <v>13</v>
      </c>
      <c r="D244" s="62">
        <f>IF(原始巡检表!I244=0,0,输入条件!$C$22*原始巡检表!I244+输入条件!$C$23*原始巡检表!E244+输入条件!$C$24*原始巡检表!H244+输入条件!$C$25)/100*输入条件!$E$9*3.517*(1-2%*输入条件!$C$6)</f>
        <v>803.053959032726</v>
      </c>
      <c r="E244" s="62">
        <f>IF(原始巡检表!Q244=0,0,输入条件!$C$22*原始巡检表!Q244+输入条件!$C$23*原始巡检表!M244+输入条件!$C$24*原始巡检表!P244+输入条件!$C$25)/100*输入条件!$E$9*3.517*(1-2%*输入条件!$C$6)</f>
        <v>698.701773785804</v>
      </c>
      <c r="F244" s="61"/>
      <c r="G244" s="64">
        <f>IF(D244=0,0,EXP(更换设备!$C$17*('计算验证-时刻-改造后'!D244/(更换设备!$E$9*3.517)*100)+更换设备!$C$18*原始巡检表!E244+更换设备!$C$19*原始巡检表!H244+更换设备!$C$20))*更换设备!$D$9</f>
        <v>99.0572111944995</v>
      </c>
      <c r="H244" s="64">
        <f>IF(E244=0,0,EXP(更换设备!$C$17*('计算验证-时刻-改造后'!E244/(更换设备!$E$9*3.517)*100)+更换设备!$C$18*原始巡检表!M244+更换设备!$C$19*原始巡检表!P244+更换设备!$C$20))*更换设备!$D$9</f>
        <v>84.2472839848167</v>
      </c>
      <c r="I244" s="13"/>
      <c r="J244" s="18">
        <f>IF(原始巡检表!I244=0,0,输入条件!$D$11*(40/50)^3/0.765)</f>
        <v>36.8104575163399</v>
      </c>
      <c r="K244" s="18">
        <f>IF(原始巡检表!Q244=0,0,输入条件!$D$11*(40/50)^3/0.765)</f>
        <v>36.8104575163399</v>
      </c>
      <c r="L244" s="19"/>
      <c r="M244" s="22">
        <f>IF(原始巡检表!I244=0,0,输入条件!$D$13*(40/50)^3/0.765)</f>
        <v>50.1960784313726</v>
      </c>
      <c r="N244" s="22">
        <f>IF(原始巡检表!Q244=0,0,输入条件!$D$13*(40/50)^3/0.765)</f>
        <v>50.1960784313726</v>
      </c>
      <c r="O244" s="23"/>
      <c r="P244" s="24">
        <f>IF(原始巡检表!I244=0,0,输入条件!$D$15*(35/50)^3/0.9)</f>
        <v>8.38444444444444</v>
      </c>
      <c r="Q244" s="24">
        <f>IF(原始巡检表!Q244=0,0,输入条件!$D$15*(35/50)^3/0.9)</f>
        <v>8.38444444444444</v>
      </c>
      <c r="R244" s="24"/>
      <c r="V244" s="61"/>
      <c r="W244" s="61"/>
      <c r="X244" s="61"/>
      <c r="Y244" s="12"/>
      <c r="Z244" s="12"/>
      <c r="AA244" s="12"/>
      <c r="AB244" s="16"/>
      <c r="AC244" s="16"/>
      <c r="AD244" s="17"/>
      <c r="AH244" s="24"/>
      <c r="AI244" s="24"/>
      <c r="AJ244" s="24"/>
    </row>
    <row r="245" ht="17.25" spans="3:36">
      <c r="C245">
        <v>14</v>
      </c>
      <c r="D245" s="62">
        <f>IF(原始巡检表!I245=0,0,输入条件!$C$22*原始巡检表!I245+输入条件!$C$23*原始巡检表!E245+输入条件!$C$24*原始巡检表!H245+输入条件!$C$25)/100*输入条件!$E$9*3.517*(1-2%*输入条件!$C$6)</f>
        <v>803.053959032726</v>
      </c>
      <c r="E245" s="62">
        <f>IF(原始巡检表!Q245=0,0,输入条件!$C$22*原始巡检表!Q245+输入条件!$C$23*原始巡检表!M245+输入条件!$C$24*原始巡检表!P245+输入条件!$C$25)/100*输入条件!$E$9*3.517*(1-2%*输入条件!$C$6)</f>
        <v>698.701773785804</v>
      </c>
      <c r="F245" s="61"/>
      <c r="G245" s="64">
        <f>IF(D245=0,0,EXP(更换设备!$C$17*('计算验证-时刻-改造后'!D245/(更换设备!$E$9*3.517)*100)+更换设备!$C$18*原始巡检表!E245+更换设备!$C$19*原始巡检表!H245+更换设备!$C$20))*更换设备!$D$9</f>
        <v>99.0572111944995</v>
      </c>
      <c r="H245" s="64">
        <f>IF(E245=0,0,EXP(更换设备!$C$17*('计算验证-时刻-改造后'!E245/(更换设备!$E$9*3.517)*100)+更换设备!$C$18*原始巡检表!M245+更换设备!$C$19*原始巡检表!P245+更换设备!$C$20))*更换设备!$D$9</f>
        <v>84.2472839848167</v>
      </c>
      <c r="I245" s="13"/>
      <c r="J245" s="18">
        <f>IF(原始巡检表!I245=0,0,输入条件!$D$11*(40/50)^3/0.765)</f>
        <v>36.8104575163399</v>
      </c>
      <c r="K245" s="18">
        <f>IF(原始巡检表!Q245=0,0,输入条件!$D$11*(40/50)^3/0.765)</f>
        <v>36.8104575163399</v>
      </c>
      <c r="L245" s="19"/>
      <c r="M245" s="22">
        <f>IF(原始巡检表!I245=0,0,输入条件!$D$13*(40/50)^3/0.765)</f>
        <v>50.1960784313726</v>
      </c>
      <c r="N245" s="22">
        <f>IF(原始巡检表!Q245=0,0,输入条件!$D$13*(40/50)^3/0.765)</f>
        <v>50.1960784313726</v>
      </c>
      <c r="O245" s="23"/>
      <c r="P245" s="24">
        <f>IF(原始巡检表!I245=0,0,输入条件!$D$15*(35/50)^3/0.9)</f>
        <v>8.38444444444444</v>
      </c>
      <c r="Q245" s="24">
        <f>IF(原始巡检表!Q245=0,0,输入条件!$D$15*(35/50)^3/0.9)</f>
        <v>8.38444444444444</v>
      </c>
      <c r="R245" s="24"/>
      <c r="V245" s="61"/>
      <c r="W245" s="61"/>
      <c r="X245" s="61"/>
      <c r="Y245" s="12"/>
      <c r="Z245" s="12"/>
      <c r="AA245" s="12"/>
      <c r="AB245" s="16"/>
      <c r="AC245" s="16"/>
      <c r="AD245" s="17"/>
      <c r="AH245" s="24"/>
      <c r="AI245" s="24"/>
      <c r="AJ245" s="24"/>
    </row>
    <row r="246" ht="17.25" spans="3:36">
      <c r="C246">
        <v>15</v>
      </c>
      <c r="D246" s="62">
        <f>IF(原始巡检表!I246=0,0,输入条件!$C$22*原始巡检表!I246+输入条件!$C$23*原始巡检表!E246+输入条件!$C$24*原始巡检表!H246+输入条件!$C$25)/100*输入条件!$E$9*3.517*(1-2%*输入条件!$C$6)</f>
        <v>803.053959032726</v>
      </c>
      <c r="E246" s="62">
        <f>IF(原始巡检表!Q246=0,0,输入条件!$C$22*原始巡检表!Q246+输入条件!$C$23*原始巡检表!M246+输入条件!$C$24*原始巡检表!P246+输入条件!$C$25)/100*输入条件!$E$9*3.517*(1-2%*输入条件!$C$6)</f>
        <v>698.701773785804</v>
      </c>
      <c r="F246" s="61"/>
      <c r="G246" s="64">
        <f>IF(D246=0,0,EXP(更换设备!$C$17*('计算验证-时刻-改造后'!D246/(更换设备!$E$9*3.517)*100)+更换设备!$C$18*原始巡检表!E246+更换设备!$C$19*原始巡检表!H246+更换设备!$C$20))*更换设备!$D$9</f>
        <v>99.0572111944995</v>
      </c>
      <c r="H246" s="64">
        <f>IF(E246=0,0,EXP(更换设备!$C$17*('计算验证-时刻-改造后'!E246/(更换设备!$E$9*3.517)*100)+更换设备!$C$18*原始巡检表!M246+更换设备!$C$19*原始巡检表!P246+更换设备!$C$20))*更换设备!$D$9</f>
        <v>84.2472839848167</v>
      </c>
      <c r="I246" s="13"/>
      <c r="J246" s="18">
        <f>IF(原始巡检表!I246=0,0,输入条件!$D$11*(40/50)^3/0.765)</f>
        <v>36.8104575163399</v>
      </c>
      <c r="K246" s="18">
        <f>IF(原始巡检表!Q246=0,0,输入条件!$D$11*(40/50)^3/0.765)</f>
        <v>36.8104575163399</v>
      </c>
      <c r="L246" s="19"/>
      <c r="M246" s="22">
        <f>IF(原始巡检表!I246=0,0,输入条件!$D$13*(40/50)^3/0.765)</f>
        <v>50.1960784313726</v>
      </c>
      <c r="N246" s="22">
        <f>IF(原始巡检表!Q246=0,0,输入条件!$D$13*(40/50)^3/0.765)</f>
        <v>50.1960784313726</v>
      </c>
      <c r="O246" s="23"/>
      <c r="P246" s="24">
        <f>IF(原始巡检表!I246=0,0,输入条件!$D$15*(35/50)^3/0.9)</f>
        <v>8.38444444444444</v>
      </c>
      <c r="Q246" s="24">
        <f>IF(原始巡检表!Q246=0,0,输入条件!$D$15*(35/50)^3/0.9)</f>
        <v>8.38444444444444</v>
      </c>
      <c r="R246" s="24"/>
      <c r="V246" s="61"/>
      <c r="W246" s="61"/>
      <c r="X246" s="61"/>
      <c r="Y246" s="12"/>
      <c r="Z246" s="12"/>
      <c r="AA246" s="12"/>
      <c r="AB246" s="16"/>
      <c r="AC246" s="16"/>
      <c r="AD246" s="17"/>
      <c r="AH246" s="24"/>
      <c r="AI246" s="24"/>
      <c r="AJ246" s="24"/>
    </row>
    <row r="247" ht="17.25" spans="3:36">
      <c r="C247">
        <v>16</v>
      </c>
      <c r="D247" s="62">
        <f>IF(原始巡检表!I247=0,0,输入条件!$C$22*原始巡检表!I247+输入条件!$C$23*原始巡检表!E247+输入条件!$C$24*原始巡检表!H247+输入条件!$C$25)/100*输入条件!$E$9*3.517*(1-2%*输入条件!$C$6)</f>
        <v>803.053959032726</v>
      </c>
      <c r="E247" s="62">
        <f>IF(原始巡检表!Q247=0,0,输入条件!$C$22*原始巡检表!Q247+输入条件!$C$23*原始巡检表!M247+输入条件!$C$24*原始巡检表!P247+输入条件!$C$25)/100*输入条件!$E$9*3.517*(1-2%*输入条件!$C$6)</f>
        <v>698.701773785804</v>
      </c>
      <c r="F247" s="61"/>
      <c r="G247" s="64">
        <f>IF(D247=0,0,EXP(更换设备!$C$17*('计算验证-时刻-改造后'!D247/(更换设备!$E$9*3.517)*100)+更换设备!$C$18*原始巡检表!E247+更换设备!$C$19*原始巡检表!H247+更换设备!$C$20))*更换设备!$D$9</f>
        <v>99.0572111944995</v>
      </c>
      <c r="H247" s="64">
        <f>IF(E247=0,0,EXP(更换设备!$C$17*('计算验证-时刻-改造后'!E247/(更换设备!$E$9*3.517)*100)+更换设备!$C$18*原始巡检表!M247+更换设备!$C$19*原始巡检表!P247+更换设备!$C$20))*更换设备!$D$9</f>
        <v>84.2472839848167</v>
      </c>
      <c r="I247" s="13"/>
      <c r="J247" s="18">
        <f>IF(原始巡检表!I247=0,0,输入条件!$D$11*(40/50)^3/0.765)</f>
        <v>36.8104575163399</v>
      </c>
      <c r="K247" s="18">
        <f>IF(原始巡检表!Q247=0,0,输入条件!$D$11*(40/50)^3/0.765)</f>
        <v>36.8104575163399</v>
      </c>
      <c r="L247" s="19"/>
      <c r="M247" s="22">
        <f>IF(原始巡检表!I247=0,0,输入条件!$D$13*(40/50)^3/0.765)</f>
        <v>50.1960784313726</v>
      </c>
      <c r="N247" s="22">
        <f>IF(原始巡检表!Q247=0,0,输入条件!$D$13*(40/50)^3/0.765)</f>
        <v>50.1960784313726</v>
      </c>
      <c r="O247" s="23"/>
      <c r="P247" s="24">
        <f>IF(原始巡检表!I247=0,0,输入条件!$D$15*(35/50)^3/0.9)</f>
        <v>8.38444444444444</v>
      </c>
      <c r="Q247" s="24">
        <f>IF(原始巡检表!Q247=0,0,输入条件!$D$15*(35/50)^3/0.9)</f>
        <v>8.38444444444444</v>
      </c>
      <c r="R247" s="24"/>
      <c r="V247" s="61"/>
      <c r="W247" s="61"/>
      <c r="X247" s="61"/>
      <c r="Y247" s="12"/>
      <c r="Z247" s="12"/>
      <c r="AA247" s="12"/>
      <c r="AB247" s="16"/>
      <c r="AC247" s="16"/>
      <c r="AD247" s="17"/>
      <c r="AH247" s="24"/>
      <c r="AI247" s="24"/>
      <c r="AJ247" s="24"/>
    </row>
    <row r="248" ht="17.25" spans="3:36">
      <c r="C248">
        <v>17</v>
      </c>
      <c r="D248" s="62">
        <f>IF(原始巡检表!I248=0,0,输入条件!$C$22*原始巡检表!I248+输入条件!$C$23*原始巡检表!E248+输入条件!$C$24*原始巡检表!H248+输入条件!$C$25)/100*输入条件!$E$9*3.517*(1-2%*输入条件!$C$6)</f>
        <v>803.053959032726</v>
      </c>
      <c r="E248" s="62">
        <f>IF(原始巡检表!Q248=0,0,输入条件!$C$22*原始巡检表!Q248+输入条件!$C$23*原始巡检表!M248+输入条件!$C$24*原始巡检表!P248+输入条件!$C$25)/100*输入条件!$E$9*3.517*(1-2%*输入条件!$C$6)</f>
        <v>698.701773785804</v>
      </c>
      <c r="F248" s="61"/>
      <c r="G248" s="64">
        <f>IF(D248=0,0,EXP(更换设备!$C$17*('计算验证-时刻-改造后'!D248/(更换设备!$E$9*3.517)*100)+更换设备!$C$18*原始巡检表!E248+更换设备!$C$19*原始巡检表!H248+更换设备!$C$20))*更换设备!$D$9</f>
        <v>99.0572111944995</v>
      </c>
      <c r="H248" s="64">
        <f>IF(E248=0,0,EXP(更换设备!$C$17*('计算验证-时刻-改造后'!E248/(更换设备!$E$9*3.517)*100)+更换设备!$C$18*原始巡检表!M248+更换设备!$C$19*原始巡检表!P248+更换设备!$C$20))*更换设备!$D$9</f>
        <v>84.2472839848167</v>
      </c>
      <c r="I248" s="13"/>
      <c r="J248" s="18">
        <f>IF(原始巡检表!I248=0,0,输入条件!$D$11*(40/50)^3/0.765)</f>
        <v>36.8104575163399</v>
      </c>
      <c r="K248" s="18">
        <f>IF(原始巡检表!Q248=0,0,输入条件!$D$11*(40/50)^3/0.765)</f>
        <v>36.8104575163399</v>
      </c>
      <c r="L248" s="19"/>
      <c r="M248" s="22">
        <f>IF(原始巡检表!I248=0,0,输入条件!$D$13*(40/50)^3/0.765)</f>
        <v>50.1960784313726</v>
      </c>
      <c r="N248" s="22">
        <f>IF(原始巡检表!Q248=0,0,输入条件!$D$13*(40/50)^3/0.765)</f>
        <v>50.1960784313726</v>
      </c>
      <c r="O248" s="23"/>
      <c r="P248" s="24">
        <f>IF(原始巡检表!I248=0,0,输入条件!$D$15*(35/50)^3/0.9)</f>
        <v>8.38444444444444</v>
      </c>
      <c r="Q248" s="24">
        <f>IF(原始巡检表!Q248=0,0,输入条件!$D$15*(35/50)^3/0.9)</f>
        <v>8.38444444444444</v>
      </c>
      <c r="R248" s="24"/>
      <c r="V248" s="61"/>
      <c r="W248" s="61"/>
      <c r="X248" s="61"/>
      <c r="Y248" s="12"/>
      <c r="Z248" s="12"/>
      <c r="AA248" s="12"/>
      <c r="AB248" s="16"/>
      <c r="AC248" s="16"/>
      <c r="AD248" s="17"/>
      <c r="AH248" s="24"/>
      <c r="AI248" s="24"/>
      <c r="AJ248" s="24"/>
    </row>
    <row r="249" ht="17.25" spans="3:36">
      <c r="C249">
        <v>18</v>
      </c>
      <c r="D249" s="62">
        <f>IF(原始巡检表!I249=0,0,输入条件!$C$22*原始巡检表!I249+输入条件!$C$23*原始巡检表!E249+输入条件!$C$24*原始巡检表!H249+输入条件!$C$25)/100*输入条件!$E$9*3.517*(1-2%*输入条件!$C$6)</f>
        <v>803.053959032726</v>
      </c>
      <c r="E249" s="62">
        <f>IF(原始巡检表!Q249=0,0,输入条件!$C$22*原始巡检表!Q249+输入条件!$C$23*原始巡检表!M249+输入条件!$C$24*原始巡检表!P249+输入条件!$C$25)/100*输入条件!$E$9*3.517*(1-2%*输入条件!$C$6)</f>
        <v>698.701773785804</v>
      </c>
      <c r="F249" s="61"/>
      <c r="G249" s="64">
        <f>IF(D249=0,0,EXP(更换设备!$C$17*('计算验证-时刻-改造后'!D249/(更换设备!$E$9*3.517)*100)+更换设备!$C$18*原始巡检表!E249+更换设备!$C$19*原始巡检表!H249+更换设备!$C$20))*更换设备!$D$9</f>
        <v>99.0572111944995</v>
      </c>
      <c r="H249" s="64">
        <f>IF(E249=0,0,EXP(更换设备!$C$17*('计算验证-时刻-改造后'!E249/(更换设备!$E$9*3.517)*100)+更换设备!$C$18*原始巡检表!M249+更换设备!$C$19*原始巡检表!P249+更换设备!$C$20))*更换设备!$D$9</f>
        <v>84.2472839848167</v>
      </c>
      <c r="I249" s="13"/>
      <c r="J249" s="18">
        <f>IF(原始巡检表!I249=0,0,输入条件!$D$11*(40/50)^3/0.765)</f>
        <v>36.8104575163399</v>
      </c>
      <c r="K249" s="18">
        <f>IF(原始巡检表!Q249=0,0,输入条件!$D$11*(40/50)^3/0.765)</f>
        <v>36.8104575163399</v>
      </c>
      <c r="L249" s="19"/>
      <c r="M249" s="22">
        <f>IF(原始巡检表!I249=0,0,输入条件!$D$13*(40/50)^3/0.765)</f>
        <v>50.1960784313726</v>
      </c>
      <c r="N249" s="22">
        <f>IF(原始巡检表!Q249=0,0,输入条件!$D$13*(40/50)^3/0.765)</f>
        <v>50.1960784313726</v>
      </c>
      <c r="O249" s="23"/>
      <c r="P249" s="24">
        <f>IF(原始巡检表!I249=0,0,输入条件!$D$15*(35/50)^3/0.9)</f>
        <v>8.38444444444444</v>
      </c>
      <c r="Q249" s="24">
        <f>IF(原始巡检表!Q249=0,0,输入条件!$D$15*(35/50)^3/0.9)</f>
        <v>8.38444444444444</v>
      </c>
      <c r="R249" s="24"/>
      <c r="V249" s="61"/>
      <c r="W249" s="61"/>
      <c r="X249" s="61"/>
      <c r="Y249" s="12"/>
      <c r="Z249" s="12"/>
      <c r="AA249" s="12"/>
      <c r="AB249" s="16"/>
      <c r="AC249" s="16"/>
      <c r="AD249" s="17"/>
      <c r="AH249" s="24"/>
      <c r="AI249" s="24"/>
      <c r="AJ249" s="24"/>
    </row>
    <row r="250" ht="17.25" spans="3:36">
      <c r="C250">
        <v>19</v>
      </c>
      <c r="D250" s="62">
        <f>IF(原始巡检表!I250=0,0,输入条件!$C$22*原始巡检表!I250+输入条件!$C$23*原始巡检表!E250+输入条件!$C$24*原始巡检表!H250+输入条件!$C$25)/100*输入条件!$E$9*3.517*(1-2%*输入条件!$C$6)</f>
        <v>803.053959032726</v>
      </c>
      <c r="E250" s="62">
        <f>IF(原始巡检表!Q250=0,0,输入条件!$C$22*原始巡检表!Q250+输入条件!$C$23*原始巡检表!M250+输入条件!$C$24*原始巡检表!P250+输入条件!$C$25)/100*输入条件!$E$9*3.517*(1-2%*输入条件!$C$6)</f>
        <v>698.701773785804</v>
      </c>
      <c r="F250" s="61"/>
      <c r="G250" s="64">
        <f>IF(D250=0,0,EXP(更换设备!$C$17*('计算验证-时刻-改造后'!D250/(更换设备!$E$9*3.517)*100)+更换设备!$C$18*原始巡检表!E250+更换设备!$C$19*原始巡检表!H250+更换设备!$C$20))*更换设备!$D$9</f>
        <v>99.0572111944995</v>
      </c>
      <c r="H250" s="64">
        <f>IF(E250=0,0,EXP(更换设备!$C$17*('计算验证-时刻-改造后'!E250/(更换设备!$E$9*3.517)*100)+更换设备!$C$18*原始巡检表!M250+更换设备!$C$19*原始巡检表!P250+更换设备!$C$20))*更换设备!$D$9</f>
        <v>84.2472839848167</v>
      </c>
      <c r="I250" s="13"/>
      <c r="J250" s="18">
        <f>IF(原始巡检表!I250=0,0,输入条件!$D$11*(40/50)^3/0.765)</f>
        <v>36.8104575163399</v>
      </c>
      <c r="K250" s="18">
        <f>IF(原始巡检表!Q250=0,0,输入条件!$D$11*(40/50)^3/0.765)</f>
        <v>36.8104575163399</v>
      </c>
      <c r="L250" s="19"/>
      <c r="M250" s="22">
        <f>IF(原始巡检表!I250=0,0,输入条件!$D$13*(40/50)^3/0.765)</f>
        <v>50.1960784313726</v>
      </c>
      <c r="N250" s="22">
        <f>IF(原始巡检表!Q250=0,0,输入条件!$D$13*(40/50)^3/0.765)</f>
        <v>50.1960784313726</v>
      </c>
      <c r="O250" s="23"/>
      <c r="P250" s="24">
        <f>IF(原始巡检表!I250=0,0,输入条件!$D$15*(35/50)^3/0.9)</f>
        <v>8.38444444444444</v>
      </c>
      <c r="Q250" s="24">
        <f>IF(原始巡检表!Q250=0,0,输入条件!$D$15*(35/50)^3/0.9)</f>
        <v>8.38444444444444</v>
      </c>
      <c r="R250" s="24"/>
      <c r="V250" s="61"/>
      <c r="W250" s="61"/>
      <c r="X250" s="61"/>
      <c r="Y250" s="12"/>
      <c r="Z250" s="12"/>
      <c r="AA250" s="12"/>
      <c r="AB250" s="16"/>
      <c r="AC250" s="16"/>
      <c r="AD250" s="17"/>
      <c r="AH250" s="24"/>
      <c r="AI250" s="24"/>
      <c r="AJ250" s="24"/>
    </row>
    <row r="251" ht="17.25" spans="3:36">
      <c r="C251">
        <v>20</v>
      </c>
      <c r="D251" s="62">
        <f>IF(原始巡检表!I251=0,0,输入条件!$C$22*原始巡检表!I251+输入条件!$C$23*原始巡检表!E251+输入条件!$C$24*原始巡检表!H251+输入条件!$C$25)/100*输入条件!$E$9*3.517*(1-2%*输入条件!$C$6)</f>
        <v>803.053959032726</v>
      </c>
      <c r="E251" s="62">
        <f>IF(原始巡检表!Q251=0,0,输入条件!$C$22*原始巡检表!Q251+输入条件!$C$23*原始巡检表!M251+输入条件!$C$24*原始巡检表!P251+输入条件!$C$25)/100*输入条件!$E$9*3.517*(1-2%*输入条件!$C$6)</f>
        <v>698.701773785804</v>
      </c>
      <c r="F251" s="61"/>
      <c r="G251" s="64">
        <f>IF(D251=0,0,EXP(更换设备!$C$17*('计算验证-时刻-改造后'!D251/(更换设备!$E$9*3.517)*100)+更换设备!$C$18*原始巡检表!E251+更换设备!$C$19*原始巡检表!H251+更换设备!$C$20))*更换设备!$D$9</f>
        <v>99.0572111944995</v>
      </c>
      <c r="H251" s="64">
        <f>IF(E251=0,0,EXP(更换设备!$C$17*('计算验证-时刻-改造后'!E251/(更换设备!$E$9*3.517)*100)+更换设备!$C$18*原始巡检表!M251+更换设备!$C$19*原始巡检表!P251+更换设备!$C$20))*更换设备!$D$9</f>
        <v>84.2472839848167</v>
      </c>
      <c r="I251" s="13"/>
      <c r="J251" s="18">
        <f>IF(原始巡检表!I251=0,0,输入条件!$D$11*(40/50)^3/0.765)</f>
        <v>36.8104575163399</v>
      </c>
      <c r="K251" s="18">
        <f>IF(原始巡检表!Q251=0,0,输入条件!$D$11*(40/50)^3/0.765)</f>
        <v>36.8104575163399</v>
      </c>
      <c r="L251" s="19"/>
      <c r="M251" s="22">
        <f>IF(原始巡检表!I251=0,0,输入条件!$D$13*(40/50)^3/0.765)</f>
        <v>50.1960784313726</v>
      </c>
      <c r="N251" s="22">
        <f>IF(原始巡检表!Q251=0,0,输入条件!$D$13*(40/50)^3/0.765)</f>
        <v>50.1960784313726</v>
      </c>
      <c r="O251" s="23"/>
      <c r="P251" s="24">
        <f>IF(原始巡检表!I251=0,0,输入条件!$D$15*(35/50)^3/0.9)</f>
        <v>8.38444444444444</v>
      </c>
      <c r="Q251" s="24">
        <f>IF(原始巡检表!Q251=0,0,输入条件!$D$15*(35/50)^3/0.9)</f>
        <v>8.38444444444444</v>
      </c>
      <c r="R251" s="24"/>
      <c r="V251" s="61"/>
      <c r="W251" s="61"/>
      <c r="X251" s="61"/>
      <c r="Y251" s="12"/>
      <c r="Z251" s="12"/>
      <c r="AA251" s="12"/>
      <c r="AB251" s="16"/>
      <c r="AC251" s="16"/>
      <c r="AD251" s="17"/>
      <c r="AH251" s="24"/>
      <c r="AI251" s="24"/>
      <c r="AJ251" s="24"/>
    </row>
    <row r="252" ht="17.25" spans="3:36">
      <c r="C252">
        <v>21</v>
      </c>
      <c r="D252" s="62">
        <f>IF(原始巡检表!I252=0,0,输入条件!$C$22*原始巡检表!I252+输入条件!$C$23*原始巡检表!E252+输入条件!$C$24*原始巡检表!H252+输入条件!$C$25)/100*输入条件!$E$9*3.517*(1-2%*输入条件!$C$6)</f>
        <v>803.053959032726</v>
      </c>
      <c r="E252" s="62">
        <f>IF(原始巡检表!Q252=0,0,输入条件!$C$22*原始巡检表!Q252+输入条件!$C$23*原始巡检表!M252+输入条件!$C$24*原始巡检表!P252+输入条件!$C$25)/100*输入条件!$E$9*3.517*(1-2%*输入条件!$C$6)</f>
        <v>698.701773785804</v>
      </c>
      <c r="F252" s="61"/>
      <c r="G252" s="64">
        <f>IF(D252=0,0,EXP(更换设备!$C$17*('计算验证-时刻-改造后'!D252/(更换设备!$E$9*3.517)*100)+更换设备!$C$18*原始巡检表!E252+更换设备!$C$19*原始巡检表!H252+更换设备!$C$20))*更换设备!$D$9</f>
        <v>99.0572111944995</v>
      </c>
      <c r="H252" s="64">
        <f>IF(E252=0,0,EXP(更换设备!$C$17*('计算验证-时刻-改造后'!E252/(更换设备!$E$9*3.517)*100)+更换设备!$C$18*原始巡检表!M252+更换设备!$C$19*原始巡检表!P252+更换设备!$C$20))*更换设备!$D$9</f>
        <v>84.2472839848167</v>
      </c>
      <c r="I252" s="13"/>
      <c r="J252" s="18">
        <f>IF(原始巡检表!I252=0,0,输入条件!$D$11*(40/50)^3/0.765)</f>
        <v>36.8104575163399</v>
      </c>
      <c r="K252" s="18">
        <f>IF(原始巡检表!Q252=0,0,输入条件!$D$11*(40/50)^3/0.765)</f>
        <v>36.8104575163399</v>
      </c>
      <c r="L252" s="19"/>
      <c r="M252" s="22">
        <f>IF(原始巡检表!I252=0,0,输入条件!$D$13*(40/50)^3/0.765)</f>
        <v>50.1960784313726</v>
      </c>
      <c r="N252" s="22">
        <f>IF(原始巡检表!Q252=0,0,输入条件!$D$13*(40/50)^3/0.765)</f>
        <v>50.1960784313726</v>
      </c>
      <c r="O252" s="23"/>
      <c r="P252" s="24">
        <f>IF(原始巡检表!I252=0,0,输入条件!$D$15*(35/50)^3/0.9)</f>
        <v>8.38444444444444</v>
      </c>
      <c r="Q252" s="24">
        <f>IF(原始巡检表!Q252=0,0,输入条件!$D$15*(35/50)^3/0.9)</f>
        <v>8.38444444444444</v>
      </c>
      <c r="R252" s="24"/>
      <c r="V252" s="61"/>
      <c r="W252" s="61"/>
      <c r="X252" s="61"/>
      <c r="Y252" s="12"/>
      <c r="Z252" s="12"/>
      <c r="AA252" s="12"/>
      <c r="AB252" s="16"/>
      <c r="AC252" s="16"/>
      <c r="AD252" s="17"/>
      <c r="AH252" s="24"/>
      <c r="AI252" s="24"/>
      <c r="AJ252" s="24"/>
    </row>
    <row r="253" ht="17.25" spans="3:36">
      <c r="C253">
        <v>22</v>
      </c>
      <c r="D253" s="62">
        <f>IF(原始巡检表!I253=0,0,输入条件!$C$22*原始巡检表!I253+输入条件!$C$23*原始巡检表!E253+输入条件!$C$24*原始巡检表!H253+输入条件!$C$25)/100*输入条件!$E$9*3.517*(1-2%*输入条件!$C$6)</f>
        <v>803.053959032726</v>
      </c>
      <c r="E253" s="62">
        <f>IF(原始巡检表!Q253=0,0,输入条件!$C$22*原始巡检表!Q253+输入条件!$C$23*原始巡检表!M253+输入条件!$C$24*原始巡检表!P253+输入条件!$C$25)/100*输入条件!$E$9*3.517*(1-2%*输入条件!$C$6)</f>
        <v>698.701773785804</v>
      </c>
      <c r="F253" s="61"/>
      <c r="G253" s="64">
        <f>IF(D253=0,0,EXP(更换设备!$C$17*('计算验证-时刻-改造后'!D253/(更换设备!$E$9*3.517)*100)+更换设备!$C$18*原始巡检表!E253+更换设备!$C$19*原始巡检表!H253+更换设备!$C$20))*更换设备!$D$9</f>
        <v>99.0572111944995</v>
      </c>
      <c r="H253" s="64">
        <f>IF(E253=0,0,EXP(更换设备!$C$17*('计算验证-时刻-改造后'!E253/(更换设备!$E$9*3.517)*100)+更换设备!$C$18*原始巡检表!M253+更换设备!$C$19*原始巡检表!P253+更换设备!$C$20))*更换设备!$D$9</f>
        <v>84.2472839848167</v>
      </c>
      <c r="I253" s="13"/>
      <c r="J253" s="18">
        <f>IF(原始巡检表!I253=0,0,输入条件!$D$11*(40/50)^3/0.765)</f>
        <v>36.8104575163399</v>
      </c>
      <c r="K253" s="18">
        <f>IF(原始巡检表!Q253=0,0,输入条件!$D$11*(40/50)^3/0.765)</f>
        <v>36.8104575163399</v>
      </c>
      <c r="L253" s="19"/>
      <c r="M253" s="22">
        <f>IF(原始巡检表!I253=0,0,输入条件!$D$13*(40/50)^3/0.765)</f>
        <v>50.1960784313726</v>
      </c>
      <c r="N253" s="22">
        <f>IF(原始巡检表!Q253=0,0,输入条件!$D$13*(40/50)^3/0.765)</f>
        <v>50.1960784313726</v>
      </c>
      <c r="O253" s="23"/>
      <c r="P253" s="24">
        <f>IF(原始巡检表!I253=0,0,输入条件!$D$15*(35/50)^3/0.9)</f>
        <v>8.38444444444444</v>
      </c>
      <c r="Q253" s="24">
        <f>IF(原始巡检表!Q253=0,0,输入条件!$D$15*(35/50)^3/0.9)</f>
        <v>8.38444444444444</v>
      </c>
      <c r="R253" s="24"/>
      <c r="V253" s="61"/>
      <c r="W253" s="61"/>
      <c r="X253" s="61"/>
      <c r="Y253" s="12"/>
      <c r="Z253" s="12"/>
      <c r="AA253" s="12"/>
      <c r="AB253" s="16"/>
      <c r="AC253" s="16"/>
      <c r="AD253" s="17"/>
      <c r="AH253" s="24"/>
      <c r="AI253" s="24"/>
      <c r="AJ253" s="24"/>
    </row>
    <row r="254" ht="17.25" spans="3:36">
      <c r="C254">
        <v>23</v>
      </c>
      <c r="D254" s="62">
        <f>IF(原始巡检表!I254=0,0,输入条件!$C$22*原始巡检表!I254+输入条件!$C$23*原始巡检表!E254+输入条件!$C$24*原始巡检表!H254+输入条件!$C$25)/100*输入条件!$E$9*3.517*(1-2%*输入条件!$C$6)</f>
        <v>803.053959032726</v>
      </c>
      <c r="E254" s="62">
        <f>IF(原始巡检表!Q254=0,0,输入条件!$C$22*原始巡检表!Q254+输入条件!$C$23*原始巡检表!M254+输入条件!$C$24*原始巡检表!P254+输入条件!$C$25)/100*输入条件!$E$9*3.517*(1-2%*输入条件!$C$6)</f>
        <v>698.701773785804</v>
      </c>
      <c r="F254" s="61"/>
      <c r="G254" s="64">
        <f>IF(D254=0,0,EXP(更换设备!$C$17*('计算验证-时刻-改造后'!D254/(更换设备!$E$9*3.517)*100)+更换设备!$C$18*原始巡检表!E254+更换设备!$C$19*原始巡检表!H254+更换设备!$C$20))*更换设备!$D$9</f>
        <v>99.0572111944995</v>
      </c>
      <c r="H254" s="64">
        <f>IF(E254=0,0,EXP(更换设备!$C$17*('计算验证-时刻-改造后'!E254/(更换设备!$E$9*3.517)*100)+更换设备!$C$18*原始巡检表!M254+更换设备!$C$19*原始巡检表!P254+更换设备!$C$20))*更换设备!$D$9</f>
        <v>84.2472839848167</v>
      </c>
      <c r="I254" s="13"/>
      <c r="J254" s="18">
        <f>IF(原始巡检表!I254=0,0,输入条件!$D$11*(40/50)^3/0.765)</f>
        <v>36.8104575163399</v>
      </c>
      <c r="K254" s="18">
        <f>IF(原始巡检表!Q254=0,0,输入条件!$D$11*(40/50)^3/0.765)</f>
        <v>36.8104575163399</v>
      </c>
      <c r="L254" s="19"/>
      <c r="M254" s="22">
        <f>IF(原始巡检表!I254=0,0,输入条件!$D$13*(40/50)^3/0.765)</f>
        <v>50.1960784313726</v>
      </c>
      <c r="N254" s="22">
        <f>IF(原始巡检表!Q254=0,0,输入条件!$D$13*(40/50)^3/0.765)</f>
        <v>50.1960784313726</v>
      </c>
      <c r="O254" s="23"/>
      <c r="P254" s="24">
        <f>IF(原始巡检表!I254=0,0,输入条件!$D$15*(35/50)^3/0.9)</f>
        <v>8.38444444444444</v>
      </c>
      <c r="Q254" s="24">
        <f>IF(原始巡检表!Q254=0,0,输入条件!$D$15*(35/50)^3/0.9)</f>
        <v>8.38444444444444</v>
      </c>
      <c r="R254" s="24"/>
      <c r="V254" s="61"/>
      <c r="W254" s="61"/>
      <c r="X254" s="61"/>
      <c r="Y254" s="12"/>
      <c r="Z254" s="12"/>
      <c r="AA254" s="12"/>
      <c r="AB254" s="16"/>
      <c r="AC254" s="16"/>
      <c r="AD254" s="17"/>
      <c r="AH254" s="24"/>
      <c r="AI254" s="24"/>
      <c r="AJ254" s="24"/>
    </row>
    <row r="255" spans="4:30">
      <c r="D255" s="61"/>
      <c r="E255" s="61"/>
      <c r="F255" s="61"/>
      <c r="G255" s="12"/>
      <c r="H255" s="12"/>
      <c r="I255" s="12"/>
      <c r="J255" s="16"/>
      <c r="K255" s="16"/>
      <c r="L255" s="17"/>
      <c r="V255" s="61"/>
      <c r="W255" s="61"/>
      <c r="X255" s="61"/>
      <c r="Y255" s="12"/>
      <c r="Z255" s="12"/>
      <c r="AA255" s="12"/>
      <c r="AB255" s="16"/>
      <c r="AC255" s="16"/>
      <c r="AD255" s="17"/>
    </row>
    <row r="256" spans="2:30">
      <c r="B256" t="s">
        <v>82</v>
      </c>
      <c r="D256" s="61"/>
      <c r="E256" s="61"/>
      <c r="F256" s="61"/>
      <c r="G256" s="12"/>
      <c r="H256" s="12"/>
      <c r="I256" s="12"/>
      <c r="J256" s="16"/>
      <c r="K256" s="16"/>
      <c r="L256" s="17"/>
      <c r="T256" t="s">
        <v>82</v>
      </c>
      <c r="V256" s="61"/>
      <c r="W256" s="61"/>
      <c r="X256" s="61"/>
      <c r="Y256" s="12"/>
      <c r="Z256" s="12"/>
      <c r="AA256" s="12"/>
      <c r="AB256" s="16"/>
      <c r="AC256" s="16"/>
      <c r="AD256" s="17"/>
    </row>
    <row r="257" spans="4:30">
      <c r="D257" s="61"/>
      <c r="E257" s="61"/>
      <c r="F257" s="61"/>
      <c r="G257" s="12"/>
      <c r="H257" s="12"/>
      <c r="I257" s="12"/>
      <c r="J257" s="16"/>
      <c r="K257" s="16"/>
      <c r="L257" s="17"/>
      <c r="V257" s="61"/>
      <c r="W257" s="61"/>
      <c r="X257" s="61"/>
      <c r="Y257" s="12"/>
      <c r="Z257" s="12"/>
      <c r="AA257" s="12"/>
      <c r="AB257" s="16"/>
      <c r="AC257" s="16"/>
      <c r="AD257" s="17"/>
    </row>
  </sheetData>
  <mergeCells count="2">
    <mergeCell ref="B1:C1"/>
    <mergeCell ref="T1:U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W69"/>
  <sheetViews>
    <sheetView workbookViewId="0">
      <selection activeCell="O25" sqref="O25"/>
    </sheetView>
  </sheetViews>
  <sheetFormatPr defaultColWidth="9" defaultRowHeight="13.5"/>
  <cols>
    <col min="3" max="3" width="9.125" customWidth="1"/>
    <col min="4" max="5" width="9.5" customWidth="1"/>
    <col min="6" max="17" width="9.125" customWidth="1"/>
    <col min="23" max="23" width="15.5" customWidth="1"/>
    <col min="24" max="24" width="9.5" customWidth="1"/>
    <col min="25" max="25" width="9.375" customWidth="1"/>
    <col min="30" max="30" width="9.375" customWidth="1"/>
    <col min="31" max="31" width="9" style="31"/>
    <col min="37" max="37" width="10.375" customWidth="1"/>
    <col min="38" max="38" width="9.375" customWidth="1"/>
  </cols>
  <sheetData>
    <row r="4" spans="32:34">
      <c r="AF4" s="2"/>
      <c r="AG4" s="2" t="s">
        <v>86</v>
      </c>
      <c r="AH4" s="2" t="s">
        <v>87</v>
      </c>
    </row>
    <row r="5" ht="17.25" spans="1:34">
      <c r="A5" s="32" t="s">
        <v>88</v>
      </c>
      <c r="B5" t="s">
        <v>19</v>
      </c>
      <c r="C5" s="33">
        <f>SUM('计算验证-时刻'!D2)</f>
        <v>0</v>
      </c>
      <c r="D5" s="33">
        <f>SUM('计算验证-时刻'!E2)</f>
        <v>0</v>
      </c>
      <c r="E5" s="33">
        <f>SUM('计算验证-时刻'!F2)</f>
        <v>0</v>
      </c>
      <c r="F5" s="38">
        <f>SUM('计算验证-时刻-改造后'!G2)</f>
        <v>0</v>
      </c>
      <c r="G5" s="38">
        <f>SUM('计算验证-时刻-改造后'!H2)</f>
        <v>0</v>
      </c>
      <c r="H5" s="38">
        <f>SUM('计算验证-时刻-改造后'!I2)</f>
        <v>0</v>
      </c>
      <c r="I5" s="41">
        <f>SUM('计算验证-时刻'!J2)</f>
        <v>0</v>
      </c>
      <c r="J5" s="41">
        <f>SUM('计算验证-时刻'!K2)</f>
        <v>0</v>
      </c>
      <c r="K5" s="41">
        <f>SUM('计算验证-时刻'!L2)</f>
        <v>0</v>
      </c>
      <c r="L5" s="42">
        <f>SUM('计算验证-时刻'!M2)</f>
        <v>0</v>
      </c>
      <c r="M5" s="42">
        <f>SUM('计算验证-时刻'!N2)</f>
        <v>0</v>
      </c>
      <c r="N5" s="42">
        <f>SUM('计算验证-时刻'!O2)</f>
        <v>0</v>
      </c>
      <c r="O5" s="44">
        <f>SUM('计算验证-时刻'!P2)</f>
        <v>0</v>
      </c>
      <c r="P5" s="44">
        <f>SUM('计算验证-时刻'!Q2)</f>
        <v>0</v>
      </c>
      <c r="Q5" s="44">
        <f>SUM('计算验证-时刻'!R2)</f>
        <v>0</v>
      </c>
      <c r="R5" s="47">
        <f>IF(C5=0,0,10)</f>
        <v>0</v>
      </c>
      <c r="S5" s="47">
        <f t="shared" ref="S5:T20" si="0">IF(D5=0,0,10)</f>
        <v>0</v>
      </c>
      <c r="T5" s="47">
        <f t="shared" si="0"/>
        <v>0</v>
      </c>
      <c r="U5" s="32">
        <f>R5+S5+T5</f>
        <v>0</v>
      </c>
      <c r="V5" s="51" t="s">
        <v>19</v>
      </c>
      <c r="W5" s="33">
        <f>C5*R5+D5*S5+E5*T5</f>
        <v>0</v>
      </c>
      <c r="X5" s="38">
        <f>F5*R5+G5*S5+H5*T5</f>
        <v>0</v>
      </c>
      <c r="Y5" s="41">
        <f>I5*R5+J5*S5+K5*T5</f>
        <v>0</v>
      </c>
      <c r="Z5" s="42">
        <f>L5*R5+M5*S5+N5*T5</f>
        <v>0</v>
      </c>
      <c r="AA5" s="44">
        <f>O5*R5+P5*S5+Q5*T5</f>
        <v>0</v>
      </c>
      <c r="AB5" s="43">
        <f>X5+Y5+Z5+AA5</f>
        <v>0</v>
      </c>
      <c r="AC5" s="39" t="s">
        <v>19</v>
      </c>
      <c r="AD5" s="55">
        <f>AB5+AB16</f>
        <v>0</v>
      </c>
      <c r="AF5" s="16" t="s">
        <v>19</v>
      </c>
      <c r="AG5" s="2">
        <f>输入条件!C29</f>
        <v>227590</v>
      </c>
      <c r="AH5" s="2">
        <f>输入条件!AB9</f>
        <v>13.9196102369216</v>
      </c>
    </row>
    <row r="6" ht="17.25" spans="1:34">
      <c r="A6" s="32"/>
      <c r="B6" t="s">
        <v>25</v>
      </c>
      <c r="C6" s="33">
        <f>SUM('计算验证-时刻'!D3)</f>
        <v>0</v>
      </c>
      <c r="D6" s="33">
        <f>SUM('计算验证-时刻'!E3)</f>
        <v>0</v>
      </c>
      <c r="E6" s="33">
        <f>SUM('计算验证-时刻'!F3)</f>
        <v>0</v>
      </c>
      <c r="F6" s="38">
        <f>SUM('计算验证-时刻-改造后'!G3)</f>
        <v>0</v>
      </c>
      <c r="G6" s="38">
        <f>SUM('计算验证-时刻-改造后'!H3)</f>
        <v>0</v>
      </c>
      <c r="H6" s="38">
        <f>SUM('计算验证-时刻-改造后'!I3)</f>
        <v>0</v>
      </c>
      <c r="I6" s="41">
        <f>SUM('计算验证-时刻'!J3)</f>
        <v>0</v>
      </c>
      <c r="J6" s="41">
        <f>SUM('计算验证-时刻'!K3)</f>
        <v>0</v>
      </c>
      <c r="K6" s="41">
        <f>SUM('计算验证-时刻'!L3)</f>
        <v>0</v>
      </c>
      <c r="L6" s="42">
        <f>SUM('计算验证-时刻'!M3)</f>
        <v>0</v>
      </c>
      <c r="M6" s="42">
        <f>SUM('计算验证-时刻'!N3)</f>
        <v>0</v>
      </c>
      <c r="N6" s="42">
        <f>SUM('计算验证-时刻'!O3)</f>
        <v>0</v>
      </c>
      <c r="O6" s="44">
        <f>SUM('计算验证-时刻'!P3)</f>
        <v>0</v>
      </c>
      <c r="P6" s="44">
        <f>SUM('计算验证-时刻'!Q3)</f>
        <v>0</v>
      </c>
      <c r="Q6" s="44">
        <f>SUM('计算验证-时刻'!R3)</f>
        <v>0</v>
      </c>
      <c r="R6" s="47">
        <f t="shared" ref="R6:T28" si="1">IF(C6=0,0,10)</f>
        <v>0</v>
      </c>
      <c r="S6" s="47">
        <f t="shared" si="0"/>
        <v>0</v>
      </c>
      <c r="T6" s="47">
        <f t="shared" si="0"/>
        <v>0</v>
      </c>
      <c r="U6" s="32">
        <f t="shared" ref="U6:U28" si="2">R6+S6+T6</f>
        <v>0</v>
      </c>
      <c r="V6" s="51" t="s">
        <v>25</v>
      </c>
      <c r="W6" s="33">
        <f t="shared" ref="W6:W28" si="3">C6*R6+D6*S6+E6*T6</f>
        <v>0</v>
      </c>
      <c r="X6" s="38">
        <f t="shared" ref="X6:X28" si="4">F6*R6+G6*S6+H6*T6</f>
        <v>0</v>
      </c>
      <c r="Y6" s="41">
        <f t="shared" ref="Y6:Y28" si="5">I6*R6+J6*S6+K6*T6</f>
        <v>0</v>
      </c>
      <c r="Z6" s="42">
        <f t="shared" ref="Z6:Z28" si="6">L6*R6+M6*S6+N6*T6</f>
        <v>0</v>
      </c>
      <c r="AA6" s="44">
        <f t="shared" ref="AA6:AA28" si="7">O6*R6+P6*S6+Q6*T6</f>
        <v>0</v>
      </c>
      <c r="AB6" s="43">
        <f t="shared" ref="AB6:AB28" si="8">X6+Y6+Z6+AA6</f>
        <v>0</v>
      </c>
      <c r="AC6" s="39" t="s">
        <v>25</v>
      </c>
      <c r="AD6" s="55">
        <f t="shared" ref="AD6:AD16" si="9">AB6+AB17</f>
        <v>0</v>
      </c>
      <c r="AF6" s="16" t="s">
        <v>25</v>
      </c>
      <c r="AG6" s="2">
        <f>输入条件!C30</f>
        <v>178154</v>
      </c>
      <c r="AH6" s="2">
        <f>输入条件!AB10</f>
        <v>14.1757291817949</v>
      </c>
    </row>
    <row r="7" ht="17.25" spans="1:34">
      <c r="A7" s="32"/>
      <c r="B7" t="s">
        <v>28</v>
      </c>
      <c r="C7" s="33">
        <f>SUM('计算验证-时刻'!D7:D30)</f>
        <v>8509.45716816046</v>
      </c>
      <c r="D7" s="33">
        <f>SUM('计算验证-时刻'!E7:E30)</f>
        <v>0</v>
      </c>
      <c r="E7" s="33">
        <f>SUM('计算验证-时刻'!F7:F30)</f>
        <v>0</v>
      </c>
      <c r="F7" s="38">
        <f>SUM('计算验证-时刻-改造后'!G7:G30)</f>
        <v>1178.41044243603</v>
      </c>
      <c r="G7" s="38">
        <f>SUM('计算验证-时刻-改造后'!H7:H30)</f>
        <v>0</v>
      </c>
      <c r="H7" s="38">
        <f>SUM('计算验证-时刻-改造后'!I7:I30)</f>
        <v>0</v>
      </c>
      <c r="I7" s="41">
        <f>SUM('计算验证-时刻'!J7:J30)</f>
        <v>625.777777777778</v>
      </c>
      <c r="J7" s="41">
        <f>SUM('计算验证-时刻'!K7:K30)</f>
        <v>0</v>
      </c>
      <c r="K7" s="41">
        <f>SUM('计算验证-时刻'!L7:L30)</f>
        <v>0</v>
      </c>
      <c r="L7" s="42">
        <f>SUM('计算验证-时刻'!M7:M30)</f>
        <v>853.333333333334</v>
      </c>
      <c r="M7" s="42">
        <f>SUM('计算验证-时刻'!N7:N30)</f>
        <v>0</v>
      </c>
      <c r="N7" s="42">
        <f>SUM('计算验证-时刻'!O7:O30)</f>
        <v>0</v>
      </c>
      <c r="O7" s="44">
        <f>SUM('计算验证-时刻'!P7:P30)</f>
        <v>142.535555555556</v>
      </c>
      <c r="P7" s="44">
        <f>SUM('计算验证-时刻'!Q7:Q30)</f>
        <v>0</v>
      </c>
      <c r="Q7" s="44">
        <f>SUM('计算验证-时刻'!R7:R30)</f>
        <v>0</v>
      </c>
      <c r="R7" s="48">
        <f>'计算验证-逐月'!R7</f>
        <v>8.86834566265639</v>
      </c>
      <c r="S7" s="47">
        <f t="shared" si="0"/>
        <v>0</v>
      </c>
      <c r="T7" s="47">
        <f t="shared" si="0"/>
        <v>0</v>
      </c>
      <c r="U7" s="32">
        <f t="shared" si="2"/>
        <v>8.86834566265639</v>
      </c>
      <c r="V7" s="51" t="s">
        <v>28</v>
      </c>
      <c r="W7" s="33">
        <f t="shared" si="3"/>
        <v>75464.8075688161</v>
      </c>
      <c r="X7" s="38">
        <f t="shared" si="4"/>
        <v>10450.5511360066</v>
      </c>
      <c r="Y7" s="41">
        <f t="shared" si="5"/>
        <v>5549.61364134231</v>
      </c>
      <c r="Z7" s="42">
        <f t="shared" si="6"/>
        <v>7567.65496546679</v>
      </c>
      <c r="AA7" s="44">
        <f t="shared" si="7"/>
        <v>1264.05457588543</v>
      </c>
      <c r="AB7" s="43">
        <f t="shared" si="8"/>
        <v>24831.8743187011</v>
      </c>
      <c r="AC7" s="39" t="s">
        <v>28</v>
      </c>
      <c r="AD7" s="55">
        <f t="shared" si="9"/>
        <v>24831.8743187011</v>
      </c>
      <c r="AF7" s="16" t="s">
        <v>28</v>
      </c>
      <c r="AG7" s="2">
        <f>输入条件!C31</f>
        <v>247109</v>
      </c>
      <c r="AH7" s="2">
        <f>输入条件!AB11</f>
        <v>18.3332123551317</v>
      </c>
    </row>
    <row r="8" ht="17.25" spans="1:34">
      <c r="A8" s="32"/>
      <c r="B8" t="s">
        <v>33</v>
      </c>
      <c r="C8" s="33">
        <f>SUM('计算验证-时刻'!D35:D58)</f>
        <v>8131.29535592291</v>
      </c>
      <c r="D8" s="33">
        <f>SUM('计算验证-时刻'!E35:E58)</f>
        <v>16686.3110429532</v>
      </c>
      <c r="E8" s="33">
        <f>SUM('计算验证-时刻'!F35:F58)</f>
        <v>0</v>
      </c>
      <c r="F8" s="38">
        <f>SUM('计算验证-时刻-改造后'!G35:G58)</f>
        <v>1121.126487694</v>
      </c>
      <c r="G8" s="38">
        <f>SUM('计算验证-时刻-改造后'!H35:H58)</f>
        <v>2379.9366604627</v>
      </c>
      <c r="H8" s="38">
        <f>SUM('计算验证-时刻-改造后'!I35:I58)</f>
        <v>0</v>
      </c>
      <c r="I8" s="41">
        <f>SUM('计算验证-时刻'!J35:J58)</f>
        <v>625.777777777778</v>
      </c>
      <c r="J8" s="41">
        <f>SUM('计算验证-时刻'!K35:K58)</f>
        <v>625.777777777778</v>
      </c>
      <c r="K8" s="41">
        <f>SUM('计算验证-时刻'!L35:L58)</f>
        <v>0</v>
      </c>
      <c r="L8" s="42">
        <f>SUM('计算验证-时刻'!M35:M58)</f>
        <v>853.333333333334</v>
      </c>
      <c r="M8" s="42">
        <f>SUM('计算验证-时刻'!N35:N58)</f>
        <v>853.333333333334</v>
      </c>
      <c r="N8" s="42">
        <f>SUM('计算验证-时刻'!O35:O58)</f>
        <v>0</v>
      </c>
      <c r="O8" s="44">
        <f>SUM('计算验证-时刻'!P35:P58)</f>
        <v>142.535555555556</v>
      </c>
      <c r="P8" s="44">
        <f>SUM('计算验证-时刻'!Q35:Q58)</f>
        <v>142.535555555556</v>
      </c>
      <c r="Q8" s="44">
        <f>SUM('计算验证-时刻'!R35:R58)</f>
        <v>0</v>
      </c>
      <c r="R8" s="48">
        <f>'计算验证-逐月'!R8</f>
        <v>23.8924255425133</v>
      </c>
      <c r="S8" s="48">
        <f>'计算验证-逐月'!S8</f>
        <v>1</v>
      </c>
      <c r="T8" s="47">
        <f t="shared" si="0"/>
        <v>0</v>
      </c>
      <c r="U8" s="32">
        <f t="shared" si="2"/>
        <v>24.8924255425133</v>
      </c>
      <c r="V8" s="51" t="s">
        <v>33</v>
      </c>
      <c r="W8" s="33">
        <f t="shared" si="3"/>
        <v>210962.679898526</v>
      </c>
      <c r="X8" s="38">
        <f t="shared" si="4"/>
        <v>29166.3677914311</v>
      </c>
      <c r="Y8" s="41">
        <f t="shared" si="5"/>
        <v>15577.1267394928</v>
      </c>
      <c r="Z8" s="42">
        <f t="shared" si="6"/>
        <v>21241.5364629447</v>
      </c>
      <c r="AA8" s="44">
        <f t="shared" si="7"/>
        <v>3548.05570382744</v>
      </c>
      <c r="AB8" s="43">
        <f t="shared" si="8"/>
        <v>69533.086697696</v>
      </c>
      <c r="AC8" s="39" t="s">
        <v>33</v>
      </c>
      <c r="AD8" s="55">
        <f t="shared" si="9"/>
        <v>69533.086697696</v>
      </c>
      <c r="AF8" s="16" t="s">
        <v>33</v>
      </c>
      <c r="AG8" s="2">
        <f>输入条件!C32</f>
        <v>320264</v>
      </c>
      <c r="AH8" s="2">
        <f>输入条件!AB12</f>
        <v>22.3601528141234</v>
      </c>
    </row>
    <row r="9" ht="17.25" spans="1:34">
      <c r="A9" s="32"/>
      <c r="B9" t="s">
        <v>34</v>
      </c>
      <c r="C9" s="33">
        <f>SUM('计算验证-时刻'!D63:D86)</f>
        <v>12380.1678824798</v>
      </c>
      <c r="D9" s="33">
        <f>SUM('计算验证-时刻'!E63:E86)</f>
        <v>12381.165202311</v>
      </c>
      <c r="E9" s="33">
        <f>SUM('计算验证-时刻'!F63:F86)</f>
        <v>0</v>
      </c>
      <c r="F9" s="38">
        <f>SUM('计算验证-时刻-改造后'!G63:G86)</f>
        <v>1718.66345565962</v>
      </c>
      <c r="G9" s="38">
        <f>SUM('计算验证-时刻-改造后'!H63:H86)</f>
        <v>1680.08711848293</v>
      </c>
      <c r="H9" s="38">
        <f>SUM('计算验证-时刻-改造后'!I63:I86)</f>
        <v>0</v>
      </c>
      <c r="I9" s="41">
        <f>SUM('计算验证-时刻'!J63:J86)</f>
        <v>625.777777777778</v>
      </c>
      <c r="J9" s="41">
        <f>SUM('计算验证-时刻'!K63:K86)</f>
        <v>625.777777777778</v>
      </c>
      <c r="K9" s="41">
        <f>SUM('计算验证-时刻'!L63:L86)</f>
        <v>0</v>
      </c>
      <c r="L9" s="42">
        <f>SUM('计算验证-时刻'!M63:M86)</f>
        <v>853.333333333334</v>
      </c>
      <c r="M9" s="42">
        <f>SUM('计算验证-时刻'!N63:N86)</f>
        <v>853.333333333334</v>
      </c>
      <c r="N9" s="42">
        <f>SUM('计算验证-时刻'!O63:O86)</f>
        <v>0</v>
      </c>
      <c r="O9" s="44">
        <f>SUM('计算验证-时刻'!P63:P86)</f>
        <v>142.535555555556</v>
      </c>
      <c r="P9" s="44">
        <f>SUM('计算验证-时刻'!Q63:Q86)</f>
        <v>142.535555555556</v>
      </c>
      <c r="Q9" s="44">
        <f>SUM('计算验证-时刻'!R63:R86)</f>
        <v>0</v>
      </c>
      <c r="R9" s="48">
        <f>'计算验证-逐月'!R9</f>
        <v>11.8903619069876</v>
      </c>
      <c r="S9" s="48">
        <f>'计算验证-逐月'!S9</f>
        <v>10.3493515288909</v>
      </c>
      <c r="T9" s="47">
        <f t="shared" si="0"/>
        <v>0</v>
      </c>
      <c r="U9" s="32">
        <f t="shared" si="2"/>
        <v>22.2397134358785</v>
      </c>
      <c r="V9" s="51" t="s">
        <v>34</v>
      </c>
      <c r="W9" s="33">
        <f t="shared" si="3"/>
        <v>275341.707607937</v>
      </c>
      <c r="X9" s="38">
        <f t="shared" si="4"/>
        <v>37823.3426724479</v>
      </c>
      <c r="Y9" s="41">
        <f t="shared" si="5"/>
        <v>13917.1184523186</v>
      </c>
      <c r="Z9" s="42">
        <f t="shared" si="6"/>
        <v>18977.8887986163</v>
      </c>
      <c r="AA9" s="44">
        <f t="shared" si="7"/>
        <v>3169.94990997929</v>
      </c>
      <c r="AB9" s="43">
        <f t="shared" si="8"/>
        <v>73888.2998333621</v>
      </c>
      <c r="AC9" s="39" t="s">
        <v>34</v>
      </c>
      <c r="AD9" s="55">
        <f t="shared" si="9"/>
        <v>73888.2998333621</v>
      </c>
      <c r="AF9" s="16" t="s">
        <v>34</v>
      </c>
      <c r="AG9" s="2">
        <f>输入条件!C33</f>
        <v>362848</v>
      </c>
      <c r="AH9" s="2">
        <f>输入条件!AB13</f>
        <v>26.0772311841288</v>
      </c>
    </row>
    <row r="10" ht="17.25" spans="1:34">
      <c r="A10" s="32"/>
      <c r="B10" t="s">
        <v>36</v>
      </c>
      <c r="C10" s="33">
        <f>SUM('计算验证-时刻'!D91:D114)</f>
        <v>13219.1009788957</v>
      </c>
      <c r="D10" s="33">
        <f>SUM('计算验证-时刻'!E91:E114)</f>
        <v>11548.1080041062</v>
      </c>
      <c r="E10" s="33">
        <f>SUM('计算验证-时刻'!F91:F114)</f>
        <v>14652.298342339</v>
      </c>
      <c r="F10" s="38">
        <f>SUM('计算验证-时刻-改造后'!G91:G114)</f>
        <v>1868.98633442053</v>
      </c>
      <c r="G10" s="38">
        <f>SUM('计算验证-时刻-改造后'!H91:H114)</f>
        <v>1474.445651992</v>
      </c>
      <c r="H10" s="38">
        <f>SUM('计算验证-时刻-改造后'!I91:I114)</f>
        <v>2189.9495640047</v>
      </c>
      <c r="I10" s="41">
        <f>SUM('计算验证-时刻'!J91:J114)</f>
        <v>625.777777777778</v>
      </c>
      <c r="J10" s="41">
        <f>SUM('计算验证-时刻'!K91:K114)</f>
        <v>625.777777777778</v>
      </c>
      <c r="K10" s="41">
        <f>SUM('计算验证-时刻'!L91:L114)</f>
        <v>625.777777777778</v>
      </c>
      <c r="L10" s="42">
        <f>SUM('计算验证-时刻'!M91:M114)</f>
        <v>853.333333333334</v>
      </c>
      <c r="M10" s="42">
        <f>SUM('计算验证-时刻'!N91:N114)</f>
        <v>853.333333333334</v>
      </c>
      <c r="N10" s="42">
        <f>SUM('计算验证-时刻'!O91:O114)</f>
        <v>853.333333333334</v>
      </c>
      <c r="O10" s="44">
        <f>SUM('计算验证-时刻'!P91:P114)</f>
        <v>142.535555555556</v>
      </c>
      <c r="P10" s="44">
        <f>SUM('计算验证-时刻'!Q91:Q114)</f>
        <v>142.535555555556</v>
      </c>
      <c r="Q10" s="44">
        <f>SUM('计算验证-时刻'!R91:R114)</f>
        <v>142.535555555556</v>
      </c>
      <c r="R10" s="48">
        <f>'计算验证-逐月'!R10</f>
        <v>1</v>
      </c>
      <c r="S10" s="48">
        <f>'计算验证-逐月'!S10</f>
        <v>1</v>
      </c>
      <c r="T10" s="48">
        <f>'计算验证-逐月'!T10</f>
        <v>26.4051206999707</v>
      </c>
      <c r="U10" s="32">
        <f t="shared" si="2"/>
        <v>28.4051206999707</v>
      </c>
      <c r="V10" s="51" t="s">
        <v>36</v>
      </c>
      <c r="W10" s="33">
        <f t="shared" si="3"/>
        <v>411662.915244445</v>
      </c>
      <c r="X10" s="38">
        <f t="shared" si="4"/>
        <v>61169.3145508049</v>
      </c>
      <c r="Y10" s="41">
        <f t="shared" si="5"/>
        <v>17775.2933091372</v>
      </c>
      <c r="Z10" s="42">
        <f t="shared" si="6"/>
        <v>24239.0363306417</v>
      </c>
      <c r="AA10" s="44">
        <f t="shared" si="7"/>
        <v>4048.73965959294</v>
      </c>
      <c r="AB10" s="43">
        <f t="shared" si="8"/>
        <v>107232.383850177</v>
      </c>
      <c r="AC10" s="39" t="s">
        <v>36</v>
      </c>
      <c r="AD10" s="55">
        <f t="shared" si="9"/>
        <v>107232.383850177</v>
      </c>
      <c r="AF10" s="16" t="s">
        <v>36</v>
      </c>
      <c r="AG10" s="2">
        <f>输入条件!C34</f>
        <v>429008</v>
      </c>
      <c r="AH10" s="2">
        <f>输入条件!AB14</f>
        <v>27.1766666332881</v>
      </c>
    </row>
    <row r="11" ht="17.25" spans="1:34">
      <c r="A11" s="32"/>
      <c r="B11" t="s">
        <v>37</v>
      </c>
      <c r="C11" s="33">
        <f>SUM('计算验证-时刻'!D119:D142)</f>
        <v>14977.1348323093</v>
      </c>
      <c r="D11" s="33">
        <f>SUM('计算验证-时刻'!E119:E142)</f>
        <v>13379.9203380327</v>
      </c>
      <c r="E11" s="33">
        <f>SUM('计算验证-时刻'!F119:F142)</f>
        <v>11515.912047264</v>
      </c>
      <c r="F11" s="38">
        <f>SUM('计算验证-时刻-改造后'!G119:G142)</f>
        <v>2132.67920047205</v>
      </c>
      <c r="G11" s="38">
        <f>SUM('计算验证-时刻-改造后'!H119:H142)</f>
        <v>1884.66014009684</v>
      </c>
      <c r="H11" s="38">
        <f>SUM('计算验证-时刻-改造后'!I119:I142)</f>
        <v>1555.20007607609</v>
      </c>
      <c r="I11" s="41">
        <f>SUM('计算验证-时刻'!J119:J142)</f>
        <v>625.777777777778</v>
      </c>
      <c r="J11" s="41">
        <f>SUM('计算验证-时刻'!K119:K142)</f>
        <v>625.777777777778</v>
      </c>
      <c r="K11" s="41">
        <f>SUM('计算验证-时刻'!L119:L142)</f>
        <v>625.777777777778</v>
      </c>
      <c r="L11" s="42">
        <f>SUM('计算验证-时刻'!M119:M142)</f>
        <v>853.333333333334</v>
      </c>
      <c r="M11" s="42">
        <f>SUM('计算验证-时刻'!N119:N142)</f>
        <v>853.333333333334</v>
      </c>
      <c r="N11" s="42">
        <f>SUM('计算验证-时刻'!O119:O142)</f>
        <v>853.333333333334</v>
      </c>
      <c r="O11" s="44">
        <f>SUM('计算验证-时刻'!P119:P142)</f>
        <v>142.535555555556</v>
      </c>
      <c r="P11" s="44">
        <f>SUM('计算验证-时刻'!Q119:Q142)</f>
        <v>142.535555555556</v>
      </c>
      <c r="Q11" s="44">
        <f>SUM('计算验证-时刻'!R119:R142)</f>
        <v>142.535555555556</v>
      </c>
      <c r="R11" s="48">
        <f>'计算验证-逐月'!R11</f>
        <v>27.3351715969182</v>
      </c>
      <c r="S11" s="48">
        <f>'计算验证-逐月'!S11</f>
        <v>1</v>
      </c>
      <c r="T11" s="48">
        <f>'计算验证-逐月'!T11</f>
        <v>1</v>
      </c>
      <c r="U11" s="32">
        <f t="shared" si="2"/>
        <v>29.3351715969182</v>
      </c>
      <c r="V11" s="52" t="s">
        <v>37</v>
      </c>
      <c r="W11" s="33">
        <f t="shared" si="3"/>
        <v>434298.383056651</v>
      </c>
      <c r="X11" s="38">
        <f t="shared" si="4"/>
        <v>61737.0121222548</v>
      </c>
      <c r="Y11" s="41">
        <f t="shared" si="5"/>
        <v>18357.2984926493</v>
      </c>
      <c r="Z11" s="42">
        <f t="shared" si="6"/>
        <v>25032.6797627035</v>
      </c>
      <c r="AA11" s="44">
        <f t="shared" si="7"/>
        <v>4181.30498088429</v>
      </c>
      <c r="AB11" s="43">
        <f t="shared" si="8"/>
        <v>109308.295358492</v>
      </c>
      <c r="AC11" s="39" t="s">
        <v>37</v>
      </c>
      <c r="AD11" s="55">
        <f t="shared" si="9"/>
        <v>109308.295358492</v>
      </c>
      <c r="AF11" s="56" t="s">
        <v>37</v>
      </c>
      <c r="AG11" s="2">
        <f>输入条件!C35</f>
        <v>475834</v>
      </c>
      <c r="AH11" s="2">
        <f>输入条件!AB15</f>
        <v>28.8106989219625</v>
      </c>
    </row>
    <row r="12" ht="17.25" spans="1:34">
      <c r="A12" s="32"/>
      <c r="B12" t="s">
        <v>39</v>
      </c>
      <c r="C12" s="33">
        <f>SUM('计算验证-时刻'!D147:D170)</f>
        <v>12745.2821200062</v>
      </c>
      <c r="D12" s="33">
        <f>SUM('计算验证-时刻'!E147:E170)</f>
        <v>14672.1763085445</v>
      </c>
      <c r="E12" s="33">
        <f>SUM('计算验证-时刻'!F147:F170)</f>
        <v>14869.6391304061</v>
      </c>
      <c r="F12" s="38">
        <f>SUM('计算验证-时刻-改造后'!G147:G170)</f>
        <v>1734.53474273105</v>
      </c>
      <c r="G12" s="38">
        <f>SUM('计算验证-时刻-改造后'!H147:H170)</f>
        <v>2109.02159051095</v>
      </c>
      <c r="H12" s="38">
        <f>SUM('计算验证-时刻-改造后'!I147:I170)</f>
        <v>2166.53340959356</v>
      </c>
      <c r="I12" s="41">
        <f>SUM('计算验证-时刻'!J147:J170)</f>
        <v>625.777777777778</v>
      </c>
      <c r="J12" s="41">
        <f>SUM('计算验证-时刻'!K147:K170)</f>
        <v>625.777777777778</v>
      </c>
      <c r="K12" s="41">
        <f>SUM('计算验证-时刻'!L147:L170)</f>
        <v>625.777777777778</v>
      </c>
      <c r="L12" s="42">
        <f>SUM('计算验证-时刻'!M147:M170)</f>
        <v>853.333333333334</v>
      </c>
      <c r="M12" s="42">
        <f>SUM('计算验证-时刻'!N147:N170)</f>
        <v>853.333333333334</v>
      </c>
      <c r="N12" s="42">
        <f>SUM('计算验证-时刻'!O147:O170)</f>
        <v>853.333333333334</v>
      </c>
      <c r="O12" s="44">
        <f>SUM('计算验证-时刻'!P147:P170)</f>
        <v>142.535555555556</v>
      </c>
      <c r="P12" s="44">
        <f>SUM('计算验证-时刻'!Q147:Q170)</f>
        <v>142.535555555556</v>
      </c>
      <c r="Q12" s="44">
        <f>SUM('计算验证-时刻'!R147:R170)</f>
        <v>142.535555555556</v>
      </c>
      <c r="R12" s="48">
        <f>'计算验证-逐月'!R12</f>
        <v>10.9115580249117</v>
      </c>
      <c r="S12" s="48">
        <f>'计算验证-逐月'!S12</f>
        <v>1.47179780323375</v>
      </c>
      <c r="T12" s="48">
        <f>'计算验证-逐月'!T12</f>
        <v>5.50380117552792</v>
      </c>
      <c r="U12" s="32">
        <f t="shared" si="2"/>
        <v>17.8871570036734</v>
      </c>
      <c r="V12" s="51" t="s">
        <v>39</v>
      </c>
      <c r="W12" s="33">
        <f t="shared" si="3"/>
        <v>242504.899581497</v>
      </c>
      <c r="X12" s="38">
        <f t="shared" si="4"/>
        <v>33954.6989619633</v>
      </c>
      <c r="Y12" s="41">
        <f t="shared" si="5"/>
        <v>11193.385360521</v>
      </c>
      <c r="Z12" s="42">
        <f t="shared" si="6"/>
        <v>15263.7073098013</v>
      </c>
      <c r="AA12" s="44">
        <f t="shared" si="7"/>
        <v>2549.55586082803</v>
      </c>
      <c r="AB12" s="43">
        <f t="shared" si="8"/>
        <v>62961.3474931135</v>
      </c>
      <c r="AC12" s="39" t="s">
        <v>39</v>
      </c>
      <c r="AD12" s="55">
        <f t="shared" si="9"/>
        <v>106304.805160241</v>
      </c>
      <c r="AF12" s="16" t="s">
        <v>39</v>
      </c>
      <c r="AG12" s="2">
        <f>输入条件!C36</f>
        <v>448192</v>
      </c>
      <c r="AH12" s="2">
        <f>输入条件!AB16</f>
        <v>28.0266935671529</v>
      </c>
    </row>
    <row r="13" ht="17.25" spans="1:34">
      <c r="A13" s="32"/>
      <c r="B13" t="s">
        <v>42</v>
      </c>
      <c r="C13" s="33">
        <f>SUM('计算验证-时刻'!D175:D198)</f>
        <v>12779.4876666984</v>
      </c>
      <c r="D13" s="33">
        <f>SUM('计算验证-时刻'!E175:E198)</f>
        <v>12027.995247463</v>
      </c>
      <c r="E13" s="33">
        <f>SUM('计算验证-时刻'!F175:F198)</f>
        <v>17027.3608796336</v>
      </c>
      <c r="F13" s="38">
        <f>SUM('计算验证-时刻-改造后'!G175:G198)</f>
        <v>1731.99831535043</v>
      </c>
      <c r="G13" s="38">
        <f>SUM('计算验证-时刻-改造后'!H175:H198)</f>
        <v>1623.55094887915</v>
      </c>
      <c r="H13" s="38">
        <f>SUM('计算验证-时刻-改造后'!I175:I198)</f>
        <v>2412.14682635871</v>
      </c>
      <c r="I13" s="41">
        <f>SUM('计算验证-时刻'!J175:J198)</f>
        <v>625.777777777778</v>
      </c>
      <c r="J13" s="41">
        <f>SUM('计算验证-时刻'!K175:K198)</f>
        <v>625.777777777778</v>
      </c>
      <c r="K13" s="41">
        <f>SUM('计算验证-时刻'!L175:L198)</f>
        <v>625.777777777778</v>
      </c>
      <c r="L13" s="42">
        <f>SUM('计算验证-时刻'!M175:M198)</f>
        <v>853.333333333334</v>
      </c>
      <c r="M13" s="42">
        <f>SUM('计算验证-时刻'!N175:N198)</f>
        <v>853.333333333334</v>
      </c>
      <c r="N13" s="42">
        <f>SUM('计算验证-时刻'!O175:O198)</f>
        <v>853.333333333334</v>
      </c>
      <c r="O13" s="44">
        <f>SUM('计算验证-时刻'!P175:P198)</f>
        <v>142.535555555556</v>
      </c>
      <c r="P13" s="44">
        <f>SUM('计算验证-时刻'!Q175:Q198)</f>
        <v>142.535555555556</v>
      </c>
      <c r="Q13" s="44">
        <f>SUM('计算验证-时刻'!R175:R198)</f>
        <v>142.535555555556</v>
      </c>
      <c r="R13" s="48">
        <f>'计算验证-逐月'!R13</f>
        <v>1.00278013864941</v>
      </c>
      <c r="S13" s="48">
        <f>'计算验证-逐月'!S13</f>
        <v>1.00397802354558</v>
      </c>
      <c r="T13" s="48">
        <f>'计算验证-逐月'!T13</f>
        <v>10.0293552912694</v>
      </c>
      <c r="U13" s="32">
        <f t="shared" si="2"/>
        <v>12.0361134534644</v>
      </c>
      <c r="V13" s="51" t="s">
        <v>42</v>
      </c>
      <c r="W13" s="33">
        <f t="shared" si="3"/>
        <v>195664.311244551</v>
      </c>
      <c r="X13" s="38">
        <f t="shared" si="4"/>
        <v>27559.1005198484</v>
      </c>
      <c r="Y13" s="41">
        <f t="shared" si="5"/>
        <v>7531.93232999018</v>
      </c>
      <c r="Z13" s="42">
        <f t="shared" si="6"/>
        <v>10270.816813623</v>
      </c>
      <c r="AA13" s="44">
        <f t="shared" si="7"/>
        <v>1715.57411781925</v>
      </c>
      <c r="AB13" s="43">
        <f t="shared" si="8"/>
        <v>47077.4237812808</v>
      </c>
      <c r="AC13" s="39" t="s">
        <v>42</v>
      </c>
      <c r="AD13" s="55">
        <f t="shared" si="9"/>
        <v>90537.356603241</v>
      </c>
      <c r="AF13" s="16" t="s">
        <v>42</v>
      </c>
      <c r="AG13" s="2">
        <f>输入条件!C37</f>
        <v>391582</v>
      </c>
      <c r="AH13" s="2">
        <f>输入条件!AB17</f>
        <v>27.4007221990161</v>
      </c>
    </row>
    <row r="14" ht="17.25" spans="1:34">
      <c r="A14" s="32"/>
      <c r="B14" t="s">
        <v>44</v>
      </c>
      <c r="C14" s="33">
        <f>SUM('计算验证-时刻'!D203:D226)</f>
        <v>13469.857992686</v>
      </c>
      <c r="D14" s="33">
        <f>SUM('计算验证-时刻'!E203:E226)</f>
        <v>17203.1224510735</v>
      </c>
      <c r="E14" s="33">
        <f>SUM('计算验证-时刻'!F203:F226)</f>
        <v>15973.9659102322</v>
      </c>
      <c r="F14" s="38">
        <f>SUM('计算验证-时刻-改造后'!G203:G226)</f>
        <v>1818.08907473277</v>
      </c>
      <c r="G14" s="38">
        <f>SUM('计算验证-时刻-改造后'!H203:H226)</f>
        <v>2370.03916719115</v>
      </c>
      <c r="H14" s="38">
        <f>SUM('计算验证-时刻-改造后'!I203:I226)</f>
        <v>2183.61318076323</v>
      </c>
      <c r="I14" s="41">
        <f>SUM('计算验证-时刻'!J203:J226)</f>
        <v>625.777777777778</v>
      </c>
      <c r="J14" s="41">
        <f>SUM('计算验证-时刻'!K203:K226)</f>
        <v>625.777777777778</v>
      </c>
      <c r="K14" s="41">
        <f>SUM('计算验证-时刻'!L203:L226)</f>
        <v>625.777777777778</v>
      </c>
      <c r="L14" s="42">
        <f>SUM('计算验证-时刻'!M203:M226)</f>
        <v>853.333333333334</v>
      </c>
      <c r="M14" s="42">
        <f>SUM('计算验证-时刻'!N203:N226)</f>
        <v>853.333333333334</v>
      </c>
      <c r="N14" s="42">
        <f>SUM('计算验证-时刻'!O203:O226)</f>
        <v>853.333333333334</v>
      </c>
      <c r="O14" s="44">
        <f>SUM('计算验证-时刻'!P203:P226)</f>
        <v>142.535555555556</v>
      </c>
      <c r="P14" s="44">
        <f>SUM('计算验证-时刻'!Q203:Q226)</f>
        <v>142.535555555556</v>
      </c>
      <c r="Q14" s="44">
        <f>SUM('计算验证-时刻'!R203:R226)</f>
        <v>142.535555555556</v>
      </c>
      <c r="R14" s="48">
        <f>'计算验证-逐月'!R14</f>
        <v>1.14882621216009</v>
      </c>
      <c r="S14" s="48">
        <f>'计算验证-逐月'!S14</f>
        <v>1.17330754086499</v>
      </c>
      <c r="T14" s="48">
        <f>'计算验证-逐月'!T14</f>
        <v>1.16483027927799</v>
      </c>
      <c r="U14" s="32">
        <f t="shared" si="2"/>
        <v>3.48696403230307</v>
      </c>
      <c r="V14" s="51" t="s">
        <v>44</v>
      </c>
      <c r="W14" s="33">
        <f t="shared" si="3"/>
        <v>54266.038406733</v>
      </c>
      <c r="X14" s="38">
        <f t="shared" si="4"/>
        <v>7412.99196328918</v>
      </c>
      <c r="Y14" s="41">
        <f t="shared" si="5"/>
        <v>2182.06460332565</v>
      </c>
      <c r="Z14" s="42">
        <f t="shared" si="6"/>
        <v>2975.54264089862</v>
      </c>
      <c r="AA14" s="44">
        <f t="shared" si="7"/>
        <v>497.016355546558</v>
      </c>
      <c r="AB14" s="43">
        <f t="shared" si="8"/>
        <v>13067.61556306</v>
      </c>
      <c r="AC14" s="39" t="s">
        <v>44</v>
      </c>
      <c r="AD14" s="55">
        <f t="shared" si="9"/>
        <v>69998.5254902435</v>
      </c>
      <c r="AF14" s="16" t="s">
        <v>44</v>
      </c>
      <c r="AG14" s="2">
        <f>输入条件!C38</f>
        <v>346738</v>
      </c>
      <c r="AH14" s="2">
        <f>输入条件!AB18</f>
        <v>24.3491800869665</v>
      </c>
    </row>
    <row r="15" ht="17.25" spans="1:34">
      <c r="A15" s="32"/>
      <c r="B15" t="s">
        <v>46</v>
      </c>
      <c r="C15" s="33">
        <f>SUM('计算验证-时刻'!D231:D254)</f>
        <v>14513.7524905207</v>
      </c>
      <c r="D15" s="33">
        <f>SUM('计算验证-时刻'!E231:E254)</f>
        <v>11877.9301543587</v>
      </c>
      <c r="E15" s="33">
        <f>SUM('计算验证-时刻'!F231:F254)</f>
        <v>0</v>
      </c>
      <c r="F15" s="38">
        <f>SUM('计算验证-时刻-改造后'!G231:G254)</f>
        <v>1845.25171623155</v>
      </c>
      <c r="G15" s="38">
        <f>SUM('计算验证-时刻-改造后'!H231:H254)</f>
        <v>1432.20382774188</v>
      </c>
      <c r="H15" s="38">
        <f>SUM('计算验证-时刻-改造后'!I231:I254)</f>
        <v>0</v>
      </c>
      <c r="I15" s="41">
        <f>SUM('计算验证-时刻'!J231:J254)</f>
        <v>625.777777777778</v>
      </c>
      <c r="J15" s="41">
        <f>SUM('计算验证-时刻'!K231:K254)</f>
        <v>625.777777777778</v>
      </c>
      <c r="K15" s="41">
        <f>SUM('计算验证-时刻'!L231:L254)</f>
        <v>0</v>
      </c>
      <c r="L15" s="42">
        <f>SUM('计算验证-时刻'!M231:M254)</f>
        <v>853.333333333334</v>
      </c>
      <c r="M15" s="42">
        <f>SUM('计算验证-时刻'!N231:N254)</f>
        <v>853.333333333334</v>
      </c>
      <c r="N15" s="42">
        <f>SUM('计算验证-时刻'!O231:O254)</f>
        <v>0</v>
      </c>
      <c r="O15" s="44">
        <f>SUM('计算验证-时刻'!P231:P254)</f>
        <v>142.535555555556</v>
      </c>
      <c r="P15" s="44">
        <f>SUM('计算验证-时刻'!Q231:Q254)</f>
        <v>142.535555555556</v>
      </c>
      <c r="Q15" s="44">
        <f>SUM('计算验证-时刻'!R231:R254)</f>
        <v>0</v>
      </c>
      <c r="R15" s="48">
        <f>'计算验证-逐月'!R15</f>
        <v>4.831765069087</v>
      </c>
      <c r="S15" s="48">
        <f>'计算验证-逐月'!S15</f>
        <v>3.96356813292835</v>
      </c>
      <c r="T15" s="47">
        <f t="shared" si="0"/>
        <v>0</v>
      </c>
      <c r="U15" s="32">
        <f t="shared" si="2"/>
        <v>8.79533320201535</v>
      </c>
      <c r="V15" s="51" t="s">
        <v>46</v>
      </c>
      <c r="W15" s="33">
        <f t="shared" si="3"/>
        <v>117206.027750037</v>
      </c>
      <c r="X15" s="38">
        <f t="shared" si="4"/>
        <v>14592.4602376562</v>
      </c>
      <c r="Y15" s="41">
        <f t="shared" si="5"/>
        <v>5503.92406597227</v>
      </c>
      <c r="Z15" s="42">
        <f t="shared" si="6"/>
        <v>7505.3509990531</v>
      </c>
      <c r="AA15" s="44">
        <f t="shared" si="7"/>
        <v>1253.64770424548</v>
      </c>
      <c r="AB15" s="43">
        <f t="shared" si="8"/>
        <v>28855.383006927</v>
      </c>
      <c r="AC15" s="39" t="s">
        <v>46</v>
      </c>
      <c r="AD15" s="55">
        <f t="shared" si="9"/>
        <v>28855.383006927</v>
      </c>
      <c r="AF15" s="16" t="s">
        <v>46</v>
      </c>
      <c r="AG15" s="2">
        <f>输入条件!C39</f>
        <v>262676</v>
      </c>
      <c r="AH15" s="2">
        <f>输入条件!AB19</f>
        <v>20.1559305349986</v>
      </c>
    </row>
    <row r="16" ht="17.25" spans="1:42">
      <c r="A16" s="32"/>
      <c r="B16" t="s">
        <v>48</v>
      </c>
      <c r="C16" s="33">
        <f>SUM('计算验证-时刻'!D256)</f>
        <v>0</v>
      </c>
      <c r="D16" s="33">
        <f>SUM('计算验证-时刻'!E256)</f>
        <v>0</v>
      </c>
      <c r="E16" s="33">
        <f>SUM('计算验证-时刻'!F256)</f>
        <v>0</v>
      </c>
      <c r="F16" s="38">
        <f>SUM('计算验证-时刻-改造后'!G256)</f>
        <v>0</v>
      </c>
      <c r="G16" s="38">
        <f>SUM('计算验证-时刻-改造后'!H256)</f>
        <v>0</v>
      </c>
      <c r="H16" s="38">
        <f>SUM('计算验证-时刻-改造后'!I256)</f>
        <v>0</v>
      </c>
      <c r="I16" s="41">
        <f>SUM('计算验证-时刻'!J256)</f>
        <v>0</v>
      </c>
      <c r="J16" s="41">
        <f>SUM('计算验证-时刻'!K256)</f>
        <v>0</v>
      </c>
      <c r="K16" s="41">
        <f>SUM('计算验证-时刻'!L256)</f>
        <v>0</v>
      </c>
      <c r="L16" s="42">
        <f>SUM('计算验证-时刻'!M256)</f>
        <v>0</v>
      </c>
      <c r="M16" s="42">
        <f>SUM('计算验证-时刻'!N256)</f>
        <v>0</v>
      </c>
      <c r="N16" s="42">
        <f>SUM('计算验证-时刻'!O256)</f>
        <v>0</v>
      </c>
      <c r="O16" s="44">
        <f>SUM('计算验证-时刻'!P256)</f>
        <v>0</v>
      </c>
      <c r="P16" s="44">
        <f>SUM('计算验证-时刻'!Q256)</f>
        <v>0</v>
      </c>
      <c r="Q16" s="44">
        <f>SUM('计算验证-时刻'!R256)</f>
        <v>0</v>
      </c>
      <c r="R16" s="47">
        <f t="shared" si="1"/>
        <v>0</v>
      </c>
      <c r="S16" s="47">
        <f t="shared" si="0"/>
        <v>0</v>
      </c>
      <c r="T16" s="47">
        <f t="shared" si="0"/>
        <v>0</v>
      </c>
      <c r="U16" s="32">
        <f t="shared" si="2"/>
        <v>0</v>
      </c>
      <c r="V16" s="51" t="s">
        <v>48</v>
      </c>
      <c r="W16" s="33">
        <f t="shared" si="3"/>
        <v>0</v>
      </c>
      <c r="X16" s="38">
        <f t="shared" si="4"/>
        <v>0</v>
      </c>
      <c r="Y16" s="41">
        <f t="shared" si="5"/>
        <v>0</v>
      </c>
      <c r="Z16" s="42">
        <f t="shared" si="6"/>
        <v>0</v>
      </c>
      <c r="AA16" s="44">
        <f t="shared" si="7"/>
        <v>0</v>
      </c>
      <c r="AB16" s="43">
        <f t="shared" si="8"/>
        <v>0</v>
      </c>
      <c r="AC16" s="39" t="s">
        <v>48</v>
      </c>
      <c r="AD16" s="55">
        <f t="shared" si="9"/>
        <v>0</v>
      </c>
      <c r="AF16" s="16" t="s">
        <v>48</v>
      </c>
      <c r="AG16" s="2">
        <f>输入条件!C40</f>
        <v>212486</v>
      </c>
      <c r="AH16" s="2">
        <f>输入条件!AB20</f>
        <v>15.4530376240771</v>
      </c>
      <c r="AL16" t="s">
        <v>89</v>
      </c>
      <c r="AM16" t="s">
        <v>90</v>
      </c>
      <c r="AN16" t="s">
        <v>30</v>
      </c>
      <c r="AO16" t="s">
        <v>35</v>
      </c>
      <c r="AP16" t="s">
        <v>38</v>
      </c>
    </row>
    <row r="17" ht="17.25" spans="1:42">
      <c r="A17" s="32" t="s">
        <v>91</v>
      </c>
      <c r="B17" t="s">
        <v>19</v>
      </c>
      <c r="C17" s="33">
        <f>SUM('计算验证-时刻'!V2)</f>
        <v>0</v>
      </c>
      <c r="D17" s="33">
        <f>SUM('计算验证-时刻'!W2)</f>
        <v>0</v>
      </c>
      <c r="E17" s="33">
        <f>SUM('计算验证-时刻'!X2)</f>
        <v>0</v>
      </c>
      <c r="F17" s="38">
        <f>SUM('计算验证-时刻-改造后'!Y2)</f>
        <v>0</v>
      </c>
      <c r="G17" s="38">
        <f>SUM('计算验证-时刻-改造后'!Z2)</f>
        <v>0</v>
      </c>
      <c r="H17" s="38">
        <f>SUM('计算验证-时刻-改造后'!AA2)</f>
        <v>0</v>
      </c>
      <c r="I17" s="41">
        <f>SUM('计算验证-时刻'!AB2)</f>
        <v>0</v>
      </c>
      <c r="J17" s="41">
        <f>SUM('计算验证-时刻'!AC2)</f>
        <v>0</v>
      </c>
      <c r="K17" s="41">
        <f>SUM('计算验证-时刻'!AD2)</f>
        <v>0</v>
      </c>
      <c r="L17" s="42">
        <f>SUM('计算验证-时刻'!AE2)</f>
        <v>0</v>
      </c>
      <c r="M17" s="42">
        <f>SUM('计算验证-时刻'!AF2)</f>
        <v>0</v>
      </c>
      <c r="N17" s="42">
        <f>SUM('计算验证-时刻'!AG2)</f>
        <v>0</v>
      </c>
      <c r="O17" s="44">
        <f>SUM('计算验证-时刻'!AH2)</f>
        <v>0</v>
      </c>
      <c r="P17" s="44">
        <f>SUM('计算验证-时刻'!AI2)</f>
        <v>0</v>
      </c>
      <c r="Q17" s="44">
        <f>SUM('计算验证-时刻'!AJ2)</f>
        <v>0</v>
      </c>
      <c r="R17" s="47">
        <f t="shared" si="1"/>
        <v>0</v>
      </c>
      <c r="S17" s="47">
        <f t="shared" si="0"/>
        <v>0</v>
      </c>
      <c r="T17" s="47">
        <f t="shared" si="0"/>
        <v>0</v>
      </c>
      <c r="U17" s="32">
        <f t="shared" si="2"/>
        <v>0</v>
      </c>
      <c r="V17" s="51" t="s">
        <v>19</v>
      </c>
      <c r="W17" s="33">
        <f t="shared" si="3"/>
        <v>0</v>
      </c>
      <c r="X17" s="38">
        <f t="shared" si="4"/>
        <v>0</v>
      </c>
      <c r="Y17" s="41">
        <f t="shared" si="5"/>
        <v>0</v>
      </c>
      <c r="Z17" s="42">
        <f t="shared" si="6"/>
        <v>0</v>
      </c>
      <c r="AA17" s="44">
        <f t="shared" si="7"/>
        <v>0</v>
      </c>
      <c r="AB17" s="43">
        <f t="shared" si="8"/>
        <v>0</v>
      </c>
      <c r="AF17" s="51" t="s">
        <v>19</v>
      </c>
      <c r="AG17" s="43">
        <f t="shared" ref="AG17:AK28" si="10">W5+W16</f>
        <v>0</v>
      </c>
      <c r="AH17" s="43">
        <f t="shared" si="10"/>
        <v>0</v>
      </c>
      <c r="AI17" s="43">
        <f t="shared" si="10"/>
        <v>0</v>
      </c>
      <c r="AJ17" s="43">
        <f t="shared" si="10"/>
        <v>0</v>
      </c>
      <c r="AK17" s="43">
        <f t="shared" si="10"/>
        <v>0</v>
      </c>
      <c r="AL17" s="58">
        <f>IF(AH17=0,0,AG17/AH17)</f>
        <v>0</v>
      </c>
      <c r="AM17" s="58">
        <f t="shared" ref="AM17:AM28" si="11">IF(AD5=0,0,AG17/AD5)</f>
        <v>0</v>
      </c>
      <c r="AN17">
        <f>IF(AI17=0,0,$AG17/AI17)</f>
        <v>0</v>
      </c>
      <c r="AO17">
        <f>IF(AJ17=0,0,($AG17+$AH17)/AJ17)</f>
        <v>0</v>
      </c>
      <c r="AP17">
        <f>IF(AK17=0,0,($AG17+$AH17)/AK17)</f>
        <v>0</v>
      </c>
    </row>
    <row r="18" ht="17.25" spans="1:42">
      <c r="A18" s="32"/>
      <c r="B18" t="s">
        <v>25</v>
      </c>
      <c r="C18" s="33">
        <f>SUM('计算验证-时刻'!V3)</f>
        <v>0</v>
      </c>
      <c r="D18" s="33">
        <f>SUM('计算验证-时刻'!W3)</f>
        <v>0</v>
      </c>
      <c r="E18" s="33">
        <f>SUM('计算验证-时刻'!X3)</f>
        <v>0</v>
      </c>
      <c r="F18" s="38">
        <f>SUM('计算验证-时刻-改造后'!Y3)</f>
        <v>0</v>
      </c>
      <c r="G18" s="38">
        <f>SUM('计算验证-时刻-改造后'!Z3)</f>
        <v>0</v>
      </c>
      <c r="H18" s="38">
        <f>SUM('计算验证-时刻-改造后'!AA3)</f>
        <v>0</v>
      </c>
      <c r="I18" s="41">
        <f>SUM('计算验证-时刻'!AB3)</f>
        <v>0</v>
      </c>
      <c r="J18" s="41">
        <f>SUM('计算验证-时刻'!AC3)</f>
        <v>0</v>
      </c>
      <c r="K18" s="41">
        <f>SUM('计算验证-时刻'!AD3)</f>
        <v>0</v>
      </c>
      <c r="L18" s="42">
        <f>SUM('计算验证-时刻'!AE3)</f>
        <v>0</v>
      </c>
      <c r="M18" s="42">
        <f>SUM('计算验证-时刻'!AF3)</f>
        <v>0</v>
      </c>
      <c r="N18" s="42">
        <f>SUM('计算验证-时刻'!AG3)</f>
        <v>0</v>
      </c>
      <c r="O18" s="44">
        <f>SUM('计算验证-时刻'!AH3)</f>
        <v>0</v>
      </c>
      <c r="P18" s="44">
        <f>SUM('计算验证-时刻'!AI3)</f>
        <v>0</v>
      </c>
      <c r="Q18" s="44">
        <f>SUM('计算验证-时刻'!AJ3)</f>
        <v>0</v>
      </c>
      <c r="R18" s="47">
        <f t="shared" si="1"/>
        <v>0</v>
      </c>
      <c r="S18" s="47">
        <f t="shared" si="0"/>
        <v>0</v>
      </c>
      <c r="T18" s="47">
        <f t="shared" si="0"/>
        <v>0</v>
      </c>
      <c r="U18" s="32">
        <f t="shared" si="2"/>
        <v>0</v>
      </c>
      <c r="V18" s="51" t="s">
        <v>25</v>
      </c>
      <c r="W18" s="33">
        <f t="shared" si="3"/>
        <v>0</v>
      </c>
      <c r="X18" s="38">
        <f t="shared" si="4"/>
        <v>0</v>
      </c>
      <c r="Y18" s="41">
        <f t="shared" si="5"/>
        <v>0</v>
      </c>
      <c r="Z18" s="42">
        <f t="shared" si="6"/>
        <v>0</v>
      </c>
      <c r="AA18" s="44">
        <f t="shared" si="7"/>
        <v>0</v>
      </c>
      <c r="AB18" s="43">
        <f t="shared" si="8"/>
        <v>0</v>
      </c>
      <c r="AF18" s="51" t="s">
        <v>25</v>
      </c>
      <c r="AG18" s="43">
        <f t="shared" si="10"/>
        <v>0</v>
      </c>
      <c r="AH18" s="43">
        <f t="shared" si="10"/>
        <v>0</v>
      </c>
      <c r="AI18" s="43">
        <f t="shared" si="10"/>
        <v>0</v>
      </c>
      <c r="AJ18" s="43">
        <f t="shared" si="10"/>
        <v>0</v>
      </c>
      <c r="AK18" s="43">
        <f t="shared" si="10"/>
        <v>0</v>
      </c>
      <c r="AL18" s="58">
        <f t="shared" ref="AL18:AL28" si="12">IF(AH18=0,0,AG18/AH18)</f>
        <v>0</v>
      </c>
      <c r="AM18" s="58">
        <f t="shared" si="11"/>
        <v>0</v>
      </c>
      <c r="AN18">
        <f t="shared" ref="AN18:AN28" si="13">IF(AI18=0,0,$AG18/AI18)</f>
        <v>0</v>
      </c>
      <c r="AO18">
        <f t="shared" ref="AO18:AP28" si="14">IF(AJ18=0,0,($AG18+$AH18)/AJ18)</f>
        <v>0</v>
      </c>
      <c r="AP18">
        <f t="shared" si="14"/>
        <v>0</v>
      </c>
    </row>
    <row r="19" ht="17.25" spans="1:42">
      <c r="A19" s="32"/>
      <c r="B19" t="s">
        <v>28</v>
      </c>
      <c r="C19" s="33">
        <f>SUM('计算验证-时刻'!V7:V30)</f>
        <v>0</v>
      </c>
      <c r="D19" s="33">
        <f>SUM('计算验证-时刻'!W7:W30)</f>
        <v>0</v>
      </c>
      <c r="E19" s="33">
        <f>SUM('计算验证-时刻'!X7:X30)</f>
        <v>0</v>
      </c>
      <c r="F19" s="38">
        <f>SUM('计算验证-时刻-改造后'!Y7:Y30)</f>
        <v>0</v>
      </c>
      <c r="G19" s="38">
        <f>SUM('计算验证-时刻-改造后'!Z7:Z30)</f>
        <v>0</v>
      </c>
      <c r="H19" s="38">
        <f>SUM('计算验证-时刻-改造后'!AA7:AA30)</f>
        <v>0</v>
      </c>
      <c r="I19" s="41">
        <f>SUM('计算验证-时刻'!AB7:AB30)</f>
        <v>0</v>
      </c>
      <c r="J19" s="41">
        <f>SUM('计算验证-时刻'!AC7:AC30)</f>
        <v>0</v>
      </c>
      <c r="K19" s="41">
        <f>SUM('计算验证-时刻'!AD7:AD30)</f>
        <v>0</v>
      </c>
      <c r="L19" s="42">
        <f>SUM('计算验证-时刻'!AE7:AE30)</f>
        <v>0</v>
      </c>
      <c r="M19" s="42">
        <f>SUM('计算验证-时刻'!AF7:AF30)</f>
        <v>0</v>
      </c>
      <c r="N19" s="42">
        <f>SUM('计算验证-时刻'!AG7:AG30)</f>
        <v>0</v>
      </c>
      <c r="O19" s="44">
        <f>SUM('计算验证-时刻'!AH7:AH30)</f>
        <v>0</v>
      </c>
      <c r="P19" s="44">
        <f>SUM('计算验证-时刻'!AI7:AI30)</f>
        <v>0</v>
      </c>
      <c r="Q19" s="44">
        <f>SUM('计算验证-时刻'!AJ7:AJ30)</f>
        <v>0</v>
      </c>
      <c r="R19" s="47">
        <f t="shared" si="1"/>
        <v>0</v>
      </c>
      <c r="S19" s="47">
        <f t="shared" si="0"/>
        <v>0</v>
      </c>
      <c r="T19" s="47">
        <f t="shared" si="0"/>
        <v>0</v>
      </c>
      <c r="U19" s="32">
        <f t="shared" si="2"/>
        <v>0</v>
      </c>
      <c r="V19" s="51" t="s">
        <v>28</v>
      </c>
      <c r="W19" s="33">
        <f t="shared" si="3"/>
        <v>0</v>
      </c>
      <c r="X19" s="38">
        <f t="shared" si="4"/>
        <v>0</v>
      </c>
      <c r="Y19" s="41">
        <f t="shared" si="5"/>
        <v>0</v>
      </c>
      <c r="Z19" s="42">
        <f t="shared" si="6"/>
        <v>0</v>
      </c>
      <c r="AA19" s="44">
        <f t="shared" si="7"/>
        <v>0</v>
      </c>
      <c r="AB19" s="43">
        <f t="shared" si="8"/>
        <v>0</v>
      </c>
      <c r="AF19" s="51" t="s">
        <v>28</v>
      </c>
      <c r="AG19" s="43">
        <f t="shared" si="10"/>
        <v>75464.8075688161</v>
      </c>
      <c r="AH19" s="43">
        <f t="shared" si="10"/>
        <v>10450.5511360066</v>
      </c>
      <c r="AI19" s="43">
        <f t="shared" si="10"/>
        <v>5549.61364134231</v>
      </c>
      <c r="AJ19" s="43">
        <f t="shared" si="10"/>
        <v>7567.65496546679</v>
      </c>
      <c r="AK19" s="43">
        <f t="shared" si="10"/>
        <v>1264.05457588543</v>
      </c>
      <c r="AL19" s="58">
        <f t="shared" si="12"/>
        <v>7.22113184144021</v>
      </c>
      <c r="AM19" s="58">
        <f t="shared" si="11"/>
        <v>3.03902986139</v>
      </c>
      <c r="AN19">
        <f t="shared" si="13"/>
        <v>13.5982092530973</v>
      </c>
      <c r="AO19">
        <f t="shared" si="14"/>
        <v>11.3529698561678</v>
      </c>
      <c r="AP19">
        <f t="shared" si="14"/>
        <v>67.9680769674377</v>
      </c>
    </row>
    <row r="20" ht="17.25" spans="1:42">
      <c r="A20" s="32"/>
      <c r="B20" t="s">
        <v>33</v>
      </c>
      <c r="C20" s="33">
        <f>SUM('计算验证-时刻'!V35:V58)</f>
        <v>0</v>
      </c>
      <c r="D20" s="33">
        <f>SUM('计算验证-时刻'!W35:W58)</f>
        <v>0</v>
      </c>
      <c r="E20" s="33">
        <f>SUM('计算验证-时刻'!X35:X58)</f>
        <v>0</v>
      </c>
      <c r="F20" s="38">
        <f>SUM('计算验证-时刻-改造后'!Y35:Y58)</f>
        <v>0</v>
      </c>
      <c r="G20" s="38">
        <f>SUM('计算验证-时刻-改造后'!Z35:Z58)</f>
        <v>0</v>
      </c>
      <c r="H20" s="38">
        <f>SUM('计算验证-时刻-改造后'!AA35:AA58)</f>
        <v>0</v>
      </c>
      <c r="I20" s="41">
        <f>SUM('计算验证-时刻'!AB35:AB58)</f>
        <v>0</v>
      </c>
      <c r="J20" s="41">
        <f>SUM('计算验证-时刻'!AC35:AC58)</f>
        <v>0</v>
      </c>
      <c r="K20" s="41">
        <f>SUM('计算验证-时刻'!AD35:AD58)</f>
        <v>0</v>
      </c>
      <c r="L20" s="42">
        <f>SUM('计算验证-时刻'!AE35:AE58)</f>
        <v>0</v>
      </c>
      <c r="M20" s="42">
        <f>SUM('计算验证-时刻'!AF35:AF58)</f>
        <v>0</v>
      </c>
      <c r="N20" s="42">
        <f>SUM('计算验证-时刻'!AG35:AG58)</f>
        <v>0</v>
      </c>
      <c r="O20" s="44">
        <f>SUM('计算验证-时刻'!AH35:AH58)</f>
        <v>0</v>
      </c>
      <c r="P20" s="44">
        <f>SUM('计算验证-时刻'!AI35:AI58)</f>
        <v>0</v>
      </c>
      <c r="Q20" s="44">
        <f>SUM('计算验证-时刻'!AJ35:AJ58)</f>
        <v>0</v>
      </c>
      <c r="R20" s="47">
        <f t="shared" si="1"/>
        <v>0</v>
      </c>
      <c r="S20" s="47">
        <f t="shared" si="0"/>
        <v>0</v>
      </c>
      <c r="T20" s="47">
        <f t="shared" si="0"/>
        <v>0</v>
      </c>
      <c r="U20" s="32">
        <f t="shared" si="2"/>
        <v>0</v>
      </c>
      <c r="V20" s="51" t="s">
        <v>33</v>
      </c>
      <c r="W20" s="33">
        <f t="shared" si="3"/>
        <v>0</v>
      </c>
      <c r="X20" s="38">
        <f t="shared" si="4"/>
        <v>0</v>
      </c>
      <c r="Y20" s="41">
        <f t="shared" si="5"/>
        <v>0</v>
      </c>
      <c r="Z20" s="42">
        <f t="shared" si="6"/>
        <v>0</v>
      </c>
      <c r="AA20" s="44">
        <f t="shared" si="7"/>
        <v>0</v>
      </c>
      <c r="AB20" s="43">
        <f t="shared" si="8"/>
        <v>0</v>
      </c>
      <c r="AF20" s="51" t="s">
        <v>33</v>
      </c>
      <c r="AG20" s="43">
        <f t="shared" si="10"/>
        <v>210962.679898526</v>
      </c>
      <c r="AH20" s="43">
        <f t="shared" si="10"/>
        <v>29166.3677914311</v>
      </c>
      <c r="AI20" s="43">
        <f t="shared" si="10"/>
        <v>15577.1267394928</v>
      </c>
      <c r="AJ20" s="43">
        <f t="shared" si="10"/>
        <v>21241.5364629447</v>
      </c>
      <c r="AK20" s="43">
        <f t="shared" si="10"/>
        <v>3548.05570382744</v>
      </c>
      <c r="AL20" s="58">
        <f t="shared" si="12"/>
        <v>7.23308028641487</v>
      </c>
      <c r="AM20" s="58">
        <f t="shared" si="11"/>
        <v>3.03398985889571</v>
      </c>
      <c r="AN20">
        <f t="shared" si="13"/>
        <v>13.5431060828228</v>
      </c>
      <c r="AO20">
        <f t="shared" si="14"/>
        <v>11.3046929589512</v>
      </c>
      <c r="AP20">
        <f t="shared" si="14"/>
        <v>67.6790523415175</v>
      </c>
    </row>
    <row r="21" ht="17.25" spans="1:42">
      <c r="A21" s="32"/>
      <c r="B21" t="s">
        <v>34</v>
      </c>
      <c r="C21" s="33">
        <f>SUM('计算验证-时刻'!V63:V86)</f>
        <v>0</v>
      </c>
      <c r="D21" s="33">
        <f>SUM('计算验证-时刻'!W63:W86)</f>
        <v>0</v>
      </c>
      <c r="E21" s="33">
        <f>SUM('计算验证-时刻'!X63:X86)</f>
        <v>0</v>
      </c>
      <c r="F21" s="38">
        <f>SUM('计算验证-时刻-改造后'!Y63:Y86)</f>
        <v>0</v>
      </c>
      <c r="G21" s="38">
        <f>SUM('计算验证-时刻-改造后'!Z63:Z86)</f>
        <v>0</v>
      </c>
      <c r="H21" s="38">
        <f>SUM('计算验证-时刻-改造后'!AA63:AA86)</f>
        <v>0</v>
      </c>
      <c r="I21" s="41">
        <f>SUM('计算验证-时刻'!AB63:AB86)</f>
        <v>0</v>
      </c>
      <c r="J21" s="41">
        <f>SUM('计算验证-时刻'!AC63:AC86)</f>
        <v>0</v>
      </c>
      <c r="K21" s="41">
        <f>SUM('计算验证-时刻'!AD63:AD86)</f>
        <v>0</v>
      </c>
      <c r="L21" s="42">
        <f>SUM('计算验证-时刻'!AE63:AE86)</f>
        <v>0</v>
      </c>
      <c r="M21" s="42">
        <f>SUM('计算验证-时刻'!AF63:AF86)</f>
        <v>0</v>
      </c>
      <c r="N21" s="42">
        <f>SUM('计算验证-时刻'!AG63:AG86)</f>
        <v>0</v>
      </c>
      <c r="O21" s="44">
        <f>SUM('计算验证-时刻'!AH63:AH86)</f>
        <v>0</v>
      </c>
      <c r="P21" s="44">
        <f>SUM('计算验证-时刻'!AI63:AI86)</f>
        <v>0</v>
      </c>
      <c r="Q21" s="44">
        <f>SUM('计算验证-时刻'!AJ63:AJ86)</f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32">
        <f t="shared" si="2"/>
        <v>0</v>
      </c>
      <c r="V21" s="51" t="s">
        <v>34</v>
      </c>
      <c r="W21" s="33">
        <f t="shared" si="3"/>
        <v>0</v>
      </c>
      <c r="X21" s="38">
        <f t="shared" si="4"/>
        <v>0</v>
      </c>
      <c r="Y21" s="41">
        <f t="shared" si="5"/>
        <v>0</v>
      </c>
      <c r="Z21" s="42">
        <f t="shared" si="6"/>
        <v>0</v>
      </c>
      <c r="AA21" s="44">
        <f t="shared" si="7"/>
        <v>0</v>
      </c>
      <c r="AB21" s="43">
        <f t="shared" si="8"/>
        <v>0</v>
      </c>
      <c r="AF21" s="51" t="s">
        <v>34</v>
      </c>
      <c r="AG21" s="43">
        <f t="shared" si="10"/>
        <v>275341.707607937</v>
      </c>
      <c r="AH21" s="43">
        <f t="shared" si="10"/>
        <v>37823.3426724479</v>
      </c>
      <c r="AI21" s="43">
        <f t="shared" si="10"/>
        <v>13917.1184523186</v>
      </c>
      <c r="AJ21" s="43">
        <f t="shared" si="10"/>
        <v>18977.8887986163</v>
      </c>
      <c r="AK21" s="43">
        <f t="shared" si="10"/>
        <v>3169.94990997929</v>
      </c>
      <c r="AL21" s="58">
        <f t="shared" si="12"/>
        <v>7.27967673276291</v>
      </c>
      <c r="AM21" s="58">
        <f t="shared" si="11"/>
        <v>3.72645883352177</v>
      </c>
      <c r="AN21">
        <f t="shared" si="13"/>
        <v>19.7843906086798</v>
      </c>
      <c r="AO21">
        <f t="shared" si="14"/>
        <v>16.5015747327605</v>
      </c>
      <c r="AP21">
        <f t="shared" si="14"/>
        <v>98.7917977172173</v>
      </c>
    </row>
    <row r="22" ht="17.25" spans="1:42">
      <c r="A22" s="32"/>
      <c r="B22" t="s">
        <v>36</v>
      </c>
      <c r="C22" s="33">
        <f>SUM('计算验证-时刻'!V91:V114)</f>
        <v>0</v>
      </c>
      <c r="D22" s="33">
        <f>SUM('计算验证-时刻'!W91:W114)</f>
        <v>0</v>
      </c>
      <c r="E22" s="33">
        <f>SUM('计算验证-时刻'!X91:X114)</f>
        <v>0</v>
      </c>
      <c r="F22" s="38">
        <f>SUM('计算验证-时刻-改造后'!Y91:Y114)</f>
        <v>0</v>
      </c>
      <c r="G22" s="38">
        <f>SUM('计算验证-时刻-改造后'!Z91:Z114)</f>
        <v>0</v>
      </c>
      <c r="H22" s="38">
        <f>SUM('计算验证-时刻-改造后'!AA91:AA114)</f>
        <v>0</v>
      </c>
      <c r="I22" s="41">
        <f>SUM('计算验证-时刻'!AB91:AB114)</f>
        <v>0</v>
      </c>
      <c r="J22" s="41">
        <f>SUM('计算验证-时刻'!AC91:AC114)</f>
        <v>0</v>
      </c>
      <c r="K22" s="41">
        <f>SUM('计算验证-时刻'!AD91:AD114)</f>
        <v>0</v>
      </c>
      <c r="L22" s="42">
        <f>SUM('计算验证-时刻'!AE91:AE114)</f>
        <v>0</v>
      </c>
      <c r="M22" s="42">
        <f>SUM('计算验证-时刻'!AF91:AF114)</f>
        <v>0</v>
      </c>
      <c r="N22" s="42">
        <f>SUM('计算验证-时刻'!AG91:AG114)</f>
        <v>0</v>
      </c>
      <c r="O22" s="44">
        <f>SUM('计算验证-时刻'!AH91:AH114)</f>
        <v>0</v>
      </c>
      <c r="P22" s="44">
        <f>SUM('计算验证-时刻'!AI91:AI114)</f>
        <v>0</v>
      </c>
      <c r="Q22" s="44">
        <f>SUM('计算验证-时刻'!AJ91:AJ114)</f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32">
        <f t="shared" si="2"/>
        <v>0</v>
      </c>
      <c r="V22" s="51" t="s">
        <v>36</v>
      </c>
      <c r="W22" s="33">
        <f t="shared" si="3"/>
        <v>0</v>
      </c>
      <c r="X22" s="38">
        <f t="shared" si="4"/>
        <v>0</v>
      </c>
      <c r="Y22" s="41">
        <f t="shared" si="5"/>
        <v>0</v>
      </c>
      <c r="Z22" s="42">
        <f t="shared" si="6"/>
        <v>0</v>
      </c>
      <c r="AA22" s="44">
        <f t="shared" si="7"/>
        <v>0</v>
      </c>
      <c r="AB22" s="43">
        <f t="shared" si="8"/>
        <v>0</v>
      </c>
      <c r="AF22" s="51" t="s">
        <v>36</v>
      </c>
      <c r="AG22" s="43">
        <f t="shared" si="10"/>
        <v>411662.915244445</v>
      </c>
      <c r="AH22" s="43">
        <f t="shared" si="10"/>
        <v>61169.3145508049</v>
      </c>
      <c r="AI22" s="43">
        <f t="shared" si="10"/>
        <v>17775.2933091372</v>
      </c>
      <c r="AJ22" s="43">
        <f t="shared" si="10"/>
        <v>24239.0363306417</v>
      </c>
      <c r="AK22" s="43">
        <f t="shared" si="10"/>
        <v>4048.73965959294</v>
      </c>
      <c r="AL22" s="58">
        <f t="shared" si="12"/>
        <v>6.7298925657003</v>
      </c>
      <c r="AM22" s="58">
        <f t="shared" si="11"/>
        <v>3.83897942453292</v>
      </c>
      <c r="AN22">
        <f t="shared" si="13"/>
        <v>23.1592755227748</v>
      </c>
      <c r="AO22">
        <f t="shared" si="14"/>
        <v>19.5070556166262</v>
      </c>
      <c r="AP22">
        <f t="shared" si="14"/>
        <v>116.785041654861</v>
      </c>
    </row>
    <row r="23" ht="17.25" spans="1:42">
      <c r="A23" s="32"/>
      <c r="B23" t="s">
        <v>37</v>
      </c>
      <c r="C23" s="33">
        <f>SUM('计算验证-时刻'!V119:V142)</f>
        <v>14977.1348323093</v>
      </c>
      <c r="D23" s="33">
        <f>SUM('计算验证-时刻'!W119:W142)</f>
        <v>13379.9203380327</v>
      </c>
      <c r="E23" s="33">
        <f>SUM('计算验证-时刻'!X119:X142)</f>
        <v>11515.912047264</v>
      </c>
      <c r="F23" s="38">
        <f>SUM('计算验证-时刻-改造后'!Y119:Y142)</f>
        <v>2132.67920047205</v>
      </c>
      <c r="G23" s="38">
        <f>SUM('计算验证-时刻-改造后'!Z119:Z142)</f>
        <v>1884.66014009684</v>
      </c>
      <c r="H23" s="38">
        <f>SUM('计算验证-时刻-改造后'!AA119:AA142)</f>
        <v>1555.20007607609</v>
      </c>
      <c r="I23" s="41">
        <f>SUM('计算验证-时刻'!AB119:AB142)</f>
        <v>625.777777777778</v>
      </c>
      <c r="J23" s="41">
        <f>SUM('计算验证-时刻'!AC119:AC142)</f>
        <v>625.777777777778</v>
      </c>
      <c r="K23" s="41">
        <f>SUM('计算验证-时刻'!AD119:AD142)</f>
        <v>625.777777777778</v>
      </c>
      <c r="L23" s="42">
        <f>SUM('计算验证-时刻'!AE119:AE142)</f>
        <v>853.333333333334</v>
      </c>
      <c r="M23" s="42">
        <f>SUM('计算验证-时刻'!AF119:AF142)</f>
        <v>853.333333333334</v>
      </c>
      <c r="N23" s="42">
        <f>SUM('计算验证-时刻'!AG119:AG142)</f>
        <v>853.333333333334</v>
      </c>
      <c r="O23" s="44">
        <f>SUM('计算验证-时刻'!AH119:AH142)</f>
        <v>142.535555555556</v>
      </c>
      <c r="P23" s="44">
        <f>SUM('计算验证-时刻'!AI119:AI142)</f>
        <v>142.535555555556</v>
      </c>
      <c r="Q23" s="44">
        <f>SUM('计算验证-时刻'!AJ119:AJ142)</f>
        <v>142.535555555556</v>
      </c>
      <c r="R23" s="48">
        <f>'计算验证-逐月'!R23</f>
        <v>9.76481675137604</v>
      </c>
      <c r="S23" s="48">
        <f>'计算验证-逐月'!S23</f>
        <v>1.00000000000455</v>
      </c>
      <c r="T23" s="48">
        <f>'计算验证-逐月'!T23</f>
        <v>1.00000000001421</v>
      </c>
      <c r="U23" s="32">
        <f t="shared" si="2"/>
        <v>11.7648167513948</v>
      </c>
      <c r="V23" s="52" t="s">
        <v>37</v>
      </c>
      <c r="W23" s="33">
        <f t="shared" si="3"/>
        <v>171144.809483672</v>
      </c>
      <c r="X23" s="38">
        <f t="shared" si="4"/>
        <v>24265.0817982844</v>
      </c>
      <c r="Y23" s="41">
        <f t="shared" si="5"/>
        <v>7362.16088265062</v>
      </c>
      <c r="Z23" s="42">
        <f t="shared" si="6"/>
        <v>10039.3102945236</v>
      </c>
      <c r="AA23" s="44">
        <f t="shared" si="7"/>
        <v>1676.90469166936</v>
      </c>
      <c r="AB23" s="43">
        <f t="shared" si="8"/>
        <v>43343.4576671279</v>
      </c>
      <c r="AF23" s="52" t="s">
        <v>37</v>
      </c>
      <c r="AG23" s="43">
        <f t="shared" si="10"/>
        <v>434298.383056651</v>
      </c>
      <c r="AH23" s="43">
        <f t="shared" si="10"/>
        <v>61737.0121222548</v>
      </c>
      <c r="AI23" s="43">
        <f t="shared" si="10"/>
        <v>18357.2984926493</v>
      </c>
      <c r="AJ23" s="43">
        <f t="shared" si="10"/>
        <v>25032.6797627035</v>
      </c>
      <c r="AK23" s="43">
        <f t="shared" si="10"/>
        <v>4181.30498088429</v>
      </c>
      <c r="AL23" s="58">
        <f t="shared" si="12"/>
        <v>7.03465179358909</v>
      </c>
      <c r="AM23" s="58">
        <f t="shared" si="11"/>
        <v>3.97315118337825</v>
      </c>
      <c r="AN23">
        <f t="shared" si="13"/>
        <v>23.6580770983571</v>
      </c>
      <c r="AO23">
        <f t="shared" si="14"/>
        <v>19.8155131564442</v>
      </c>
      <c r="AP23">
        <f t="shared" si="14"/>
        <v>118.63171843399</v>
      </c>
    </row>
    <row r="24" ht="17.25" spans="1:42">
      <c r="A24" s="32"/>
      <c r="B24" t="s">
        <v>39</v>
      </c>
      <c r="C24" s="33">
        <f>SUM('计算验证-时刻'!V147:V170)</f>
        <v>12745.2821200062</v>
      </c>
      <c r="D24" s="33">
        <f>SUM('计算验证-时刻'!W147:W170)</f>
        <v>14672.1763085445</v>
      </c>
      <c r="E24" s="33">
        <f>SUM('计算验证-时刻'!X147:X170)</f>
        <v>14869.6391304061</v>
      </c>
      <c r="F24" s="38">
        <f>SUM('计算验证-时刻-改造后'!Y147:Y170)</f>
        <v>1734.53474273105</v>
      </c>
      <c r="G24" s="38">
        <f>SUM('计算验证-时刻-改造后'!Z147:Z170)</f>
        <v>2109.02159051095</v>
      </c>
      <c r="H24" s="38">
        <f>SUM('计算验证-时刻-改造后'!AA147:AA170)</f>
        <v>2166.53340959356</v>
      </c>
      <c r="I24" s="41">
        <f>SUM('计算验证-时刻'!AB147:AB170)</f>
        <v>625.777777777778</v>
      </c>
      <c r="J24" s="41">
        <f>SUM('计算验证-时刻'!AC147:AC170)</f>
        <v>625.777777777778</v>
      </c>
      <c r="K24" s="41">
        <f>SUM('计算验证-时刻'!AD147:AD170)</f>
        <v>625.777777777778</v>
      </c>
      <c r="L24" s="42">
        <f>SUM('计算验证-时刻'!AE147:AE170)</f>
        <v>853.333333333334</v>
      </c>
      <c r="M24" s="42">
        <f>SUM('计算验证-时刻'!AF147:AF170)</f>
        <v>853.333333333334</v>
      </c>
      <c r="N24" s="42">
        <f>SUM('计算验证-时刻'!AG147:AG170)</f>
        <v>853.333333333334</v>
      </c>
      <c r="O24" s="44">
        <f>SUM('计算验证-时刻'!AH147:AH170)</f>
        <v>142.535555555556</v>
      </c>
      <c r="P24" s="44">
        <f>SUM('计算验证-时刻'!AI147:AI170)</f>
        <v>142.535555555556</v>
      </c>
      <c r="Q24" s="44">
        <f>SUM('计算验证-时刻'!AJ147:AJ170)</f>
        <v>142.535555555556</v>
      </c>
      <c r="R24" s="48">
        <f>'计算验证-逐月'!R24</f>
        <v>3.6534674116884</v>
      </c>
      <c r="S24" s="48">
        <f>'计算验证-逐月'!S24</f>
        <v>4.66560278782973</v>
      </c>
      <c r="T24" s="48">
        <f>'计算验证-逐月'!T24</f>
        <v>3.64090854082934</v>
      </c>
      <c r="U24" s="32">
        <f t="shared" si="2"/>
        <v>11.9599787403475</v>
      </c>
      <c r="V24" s="51" t="s">
        <v>39</v>
      </c>
      <c r="W24" s="33">
        <f t="shared" si="3"/>
        <v>169158.015675838</v>
      </c>
      <c r="X24" s="38">
        <f t="shared" si="4"/>
        <v>24065.0731642715</v>
      </c>
      <c r="Y24" s="41">
        <f t="shared" si="5"/>
        <v>7484.28891840411</v>
      </c>
      <c r="Z24" s="42">
        <f t="shared" si="6"/>
        <v>10205.8485250965</v>
      </c>
      <c r="AA24" s="44">
        <f t="shared" si="7"/>
        <v>1704.72221418806</v>
      </c>
      <c r="AB24" s="43">
        <f t="shared" si="8"/>
        <v>43459.9328219602</v>
      </c>
      <c r="AF24" s="51" t="s">
        <v>39</v>
      </c>
      <c r="AG24" s="43">
        <f t="shared" si="10"/>
        <v>413649.70906517</v>
      </c>
      <c r="AH24" s="43">
        <f t="shared" si="10"/>
        <v>58219.7807602476</v>
      </c>
      <c r="AI24" s="43">
        <f t="shared" si="10"/>
        <v>18555.5462431716</v>
      </c>
      <c r="AJ24" s="43">
        <f t="shared" si="10"/>
        <v>25303.0176043249</v>
      </c>
      <c r="AK24" s="43">
        <f t="shared" si="10"/>
        <v>4226.4605524974</v>
      </c>
      <c r="AL24" s="58">
        <f t="shared" si="12"/>
        <v>7.10496851179503</v>
      </c>
      <c r="AM24" s="58">
        <f t="shared" si="11"/>
        <v>3.89116661699011</v>
      </c>
      <c r="AN24">
        <f t="shared" si="13"/>
        <v>22.2925104787682</v>
      </c>
      <c r="AO24">
        <f t="shared" si="14"/>
        <v>18.6487436875815</v>
      </c>
      <c r="AP24">
        <f t="shared" si="14"/>
        <v>111.646490950115</v>
      </c>
    </row>
    <row r="25" ht="17.25" spans="1:42">
      <c r="A25" s="32"/>
      <c r="B25" t="s">
        <v>42</v>
      </c>
      <c r="C25" s="33">
        <f>SUM('计算验证-时刻'!V175:V198)</f>
        <v>12779.4876666984</v>
      </c>
      <c r="D25" s="33">
        <f>SUM('计算验证-时刻'!W175:W198)</f>
        <v>12027.995247463</v>
      </c>
      <c r="E25" s="33">
        <f>SUM('计算验证-时刻'!X175:X198)</f>
        <v>0</v>
      </c>
      <c r="F25" s="38">
        <f>SUM('计算验证-时刻-改造后'!Y175:Y198)</f>
        <v>1731.99831535043</v>
      </c>
      <c r="G25" s="38">
        <f>SUM('计算验证-时刻-改造后'!Z175:Z198)</f>
        <v>1623.55094887915</v>
      </c>
      <c r="H25" s="38">
        <f>SUM('计算验证-时刻-改造后'!AA175:AA198)</f>
        <v>0</v>
      </c>
      <c r="I25" s="41">
        <f>SUM('计算验证-时刻'!AB175:AB198)</f>
        <v>625.777777777778</v>
      </c>
      <c r="J25" s="41">
        <f>SUM('计算验证-时刻'!AC175:AC198)</f>
        <v>625.777777777778</v>
      </c>
      <c r="K25" s="41">
        <f>SUM('计算验证-时刻'!AD175:AD198)</f>
        <v>0</v>
      </c>
      <c r="L25" s="42">
        <f>SUM('计算验证-时刻'!AE175:AE198)</f>
        <v>853.333333333334</v>
      </c>
      <c r="M25" s="42">
        <f>SUM('计算验证-时刻'!AF175:AF198)</f>
        <v>853.333333333334</v>
      </c>
      <c r="N25" s="42">
        <f>SUM('计算验证-时刻'!AG175:AG198)</f>
        <v>0</v>
      </c>
      <c r="O25" s="44">
        <f>SUM('计算验证-时刻'!AH175:AH198)</f>
        <v>142.535555555556</v>
      </c>
      <c r="P25" s="44">
        <f>SUM('计算验证-时刻'!AI175:AI198)</f>
        <v>142.535555555556</v>
      </c>
      <c r="Q25" s="44">
        <f>SUM('计算验证-时刻'!AJ175:AJ198)</f>
        <v>0</v>
      </c>
      <c r="R25" s="48">
        <f>'计算验证-逐月'!R25</f>
        <v>14.2756875647432</v>
      </c>
      <c r="S25" s="48">
        <f>'计算验证-逐月'!S25</f>
        <v>2.79037612916384</v>
      </c>
      <c r="T25" s="47">
        <f t="shared" si="1"/>
        <v>0</v>
      </c>
      <c r="U25" s="32">
        <f t="shared" si="2"/>
        <v>17.0660636939071</v>
      </c>
      <c r="V25" s="51" t="s">
        <v>42</v>
      </c>
      <c r="W25" s="33">
        <f t="shared" si="3"/>
        <v>215998.603987493</v>
      </c>
      <c r="X25" s="38">
        <f t="shared" si="4"/>
        <v>29255.7846248381</v>
      </c>
      <c r="Y25" s="41">
        <f t="shared" si="5"/>
        <v>10679.5634137872</v>
      </c>
      <c r="Z25" s="42">
        <f t="shared" si="6"/>
        <v>14563.0410188007</v>
      </c>
      <c r="AA25" s="44">
        <f t="shared" si="7"/>
        <v>2432.52086975754</v>
      </c>
      <c r="AB25" s="43">
        <f t="shared" si="8"/>
        <v>56930.9099271835</v>
      </c>
      <c r="AF25" s="51" t="s">
        <v>42</v>
      </c>
      <c r="AG25" s="43">
        <f t="shared" si="10"/>
        <v>364822.326920389</v>
      </c>
      <c r="AH25" s="43">
        <f t="shared" si="10"/>
        <v>51624.1736841199</v>
      </c>
      <c r="AI25" s="43">
        <f t="shared" si="10"/>
        <v>15016.2212483943</v>
      </c>
      <c r="AJ25" s="43">
        <f t="shared" si="10"/>
        <v>20476.6653387195</v>
      </c>
      <c r="AK25" s="43">
        <f t="shared" si="10"/>
        <v>3420.29633200731</v>
      </c>
      <c r="AL25" s="58">
        <f t="shared" si="12"/>
        <v>7.06688942185649</v>
      </c>
      <c r="AM25" s="58">
        <f t="shared" si="11"/>
        <v>4.02952262588291</v>
      </c>
      <c r="AN25">
        <f t="shared" si="13"/>
        <v>24.2952152133081</v>
      </c>
      <c r="AO25">
        <f t="shared" si="14"/>
        <v>20.3376132644531</v>
      </c>
      <c r="AP25">
        <f t="shared" si="14"/>
        <v>121.757432742708</v>
      </c>
    </row>
    <row r="26" ht="17.25" spans="1:42">
      <c r="A26" s="32"/>
      <c r="B26" t="s">
        <v>44</v>
      </c>
      <c r="C26" s="33">
        <f>SUM('计算验证-时刻'!V203:V226)</f>
        <v>0</v>
      </c>
      <c r="D26" s="33">
        <f>SUM('计算验证-时刻'!W203:W226)</f>
        <v>0</v>
      </c>
      <c r="E26" s="33">
        <f>SUM('计算验证-时刻'!X203:X226)</f>
        <v>0</v>
      </c>
      <c r="F26" s="38">
        <f>SUM('计算验证-时刻-改造后'!Y203:Y226)</f>
        <v>0</v>
      </c>
      <c r="G26" s="38">
        <f>SUM('计算验证-时刻-改造后'!Z203:Z226)</f>
        <v>0</v>
      </c>
      <c r="H26" s="38">
        <f>SUM('计算验证-时刻-改造后'!AA203:AA226)</f>
        <v>0</v>
      </c>
      <c r="I26" s="41">
        <f>SUM('计算验证-时刻'!AB203:AB226)</f>
        <v>0</v>
      </c>
      <c r="J26" s="41">
        <f>SUM('计算验证-时刻'!AC203:AC226)</f>
        <v>0</v>
      </c>
      <c r="K26" s="41">
        <f>SUM('计算验证-时刻'!AD203:AD226)</f>
        <v>0</v>
      </c>
      <c r="L26" s="42">
        <f>SUM('计算验证-时刻'!AE203:AE226)</f>
        <v>0</v>
      </c>
      <c r="M26" s="42">
        <f>SUM('计算验证-时刻'!AF203:AF226)</f>
        <v>0</v>
      </c>
      <c r="N26" s="42">
        <f>SUM('计算验证-时刻'!AG203:AG226)</f>
        <v>0</v>
      </c>
      <c r="O26" s="44">
        <f>SUM('计算验证-时刻'!AH203:AH226)</f>
        <v>0</v>
      </c>
      <c r="P26" s="44">
        <f>SUM('计算验证-时刻'!AI203:AI226)</f>
        <v>0</v>
      </c>
      <c r="Q26" s="44">
        <f>SUM('计算验证-时刻'!AJ203:AJ226)</f>
        <v>0</v>
      </c>
      <c r="R26" s="47">
        <f t="shared" si="1"/>
        <v>0</v>
      </c>
      <c r="S26" s="47">
        <f t="shared" si="1"/>
        <v>0</v>
      </c>
      <c r="T26" s="47">
        <f t="shared" si="1"/>
        <v>0</v>
      </c>
      <c r="U26" s="32">
        <f t="shared" si="2"/>
        <v>0</v>
      </c>
      <c r="V26" s="51" t="s">
        <v>44</v>
      </c>
      <c r="W26" s="33">
        <f t="shared" si="3"/>
        <v>0</v>
      </c>
      <c r="X26" s="38">
        <f t="shared" si="4"/>
        <v>0</v>
      </c>
      <c r="Y26" s="41">
        <f t="shared" si="5"/>
        <v>0</v>
      </c>
      <c r="Z26" s="42">
        <f t="shared" si="6"/>
        <v>0</v>
      </c>
      <c r="AA26" s="44">
        <f t="shared" si="7"/>
        <v>0</v>
      </c>
      <c r="AB26" s="43">
        <f t="shared" si="8"/>
        <v>0</v>
      </c>
      <c r="AF26" s="51" t="s">
        <v>44</v>
      </c>
      <c r="AG26" s="43">
        <f t="shared" si="10"/>
        <v>270264.642394226</v>
      </c>
      <c r="AH26" s="43">
        <f t="shared" si="10"/>
        <v>36668.7765881272</v>
      </c>
      <c r="AI26" s="43">
        <f t="shared" si="10"/>
        <v>12861.6280171128</v>
      </c>
      <c r="AJ26" s="43">
        <f t="shared" si="10"/>
        <v>17538.5836596993</v>
      </c>
      <c r="AK26" s="43">
        <f t="shared" si="10"/>
        <v>2929.5372253041</v>
      </c>
      <c r="AL26" s="58">
        <f t="shared" si="12"/>
        <v>7.37042976453525</v>
      </c>
      <c r="AM26" s="58">
        <f t="shared" si="11"/>
        <v>3.8610047926209</v>
      </c>
      <c r="AN26">
        <f t="shared" si="13"/>
        <v>21.0132529128218</v>
      </c>
      <c r="AO26">
        <f t="shared" si="14"/>
        <v>17.5004678221329</v>
      </c>
      <c r="AP26">
        <f t="shared" si="14"/>
        <v>104.7719811618</v>
      </c>
    </row>
    <row r="27" ht="17.25" spans="1:42">
      <c r="A27" s="32"/>
      <c r="B27" t="s">
        <v>46</v>
      </c>
      <c r="C27" s="33">
        <f>SUM('计算验证-时刻'!V231:V254)</f>
        <v>0</v>
      </c>
      <c r="D27" s="33">
        <f>SUM('计算验证-时刻'!W231:W254)</f>
        <v>0</v>
      </c>
      <c r="E27" s="33">
        <f>SUM('计算验证-时刻'!X231:X254)</f>
        <v>0</v>
      </c>
      <c r="F27" s="38">
        <f>SUM('计算验证-时刻-改造后'!Y231:Y254)</f>
        <v>0</v>
      </c>
      <c r="G27" s="38">
        <f>SUM('计算验证-时刻-改造后'!Z231:Z254)</f>
        <v>0</v>
      </c>
      <c r="H27" s="38">
        <f>SUM('计算验证-时刻-改造后'!AA231:AA254)</f>
        <v>0</v>
      </c>
      <c r="I27" s="41">
        <f>SUM('计算验证-时刻'!AB231:AB254)</f>
        <v>0</v>
      </c>
      <c r="J27" s="41">
        <f>SUM('计算验证-时刻'!AC231:AC254)</f>
        <v>0</v>
      </c>
      <c r="K27" s="41">
        <f>SUM('计算验证-时刻'!AD231:AD254)</f>
        <v>0</v>
      </c>
      <c r="L27" s="42">
        <f>SUM('计算验证-时刻'!AE231:AE254)</f>
        <v>0</v>
      </c>
      <c r="M27" s="42">
        <f>SUM('计算验证-时刻'!AF231:AF254)</f>
        <v>0</v>
      </c>
      <c r="N27" s="42">
        <f>SUM('计算验证-时刻'!AG231:AG254)</f>
        <v>0</v>
      </c>
      <c r="O27" s="44">
        <f>SUM('计算验证-时刻'!AH231:AH254)</f>
        <v>0</v>
      </c>
      <c r="P27" s="44">
        <f>SUM('计算验证-时刻'!AI231:AI254)</f>
        <v>0</v>
      </c>
      <c r="Q27" s="44">
        <f>SUM('计算验证-时刻'!AJ231:AJ254)</f>
        <v>0</v>
      </c>
      <c r="R27" s="47">
        <f t="shared" si="1"/>
        <v>0</v>
      </c>
      <c r="S27" s="47">
        <f t="shared" si="1"/>
        <v>0</v>
      </c>
      <c r="T27" s="47">
        <f t="shared" si="1"/>
        <v>0</v>
      </c>
      <c r="U27" s="32">
        <f t="shared" si="2"/>
        <v>0</v>
      </c>
      <c r="V27" s="51" t="s">
        <v>46</v>
      </c>
      <c r="W27" s="33">
        <f t="shared" si="3"/>
        <v>0</v>
      </c>
      <c r="X27" s="38">
        <f t="shared" si="4"/>
        <v>0</v>
      </c>
      <c r="Y27" s="41">
        <f t="shared" si="5"/>
        <v>0</v>
      </c>
      <c r="Z27" s="42">
        <f t="shared" si="6"/>
        <v>0</v>
      </c>
      <c r="AA27" s="44">
        <f t="shared" si="7"/>
        <v>0</v>
      </c>
      <c r="AB27" s="43">
        <f t="shared" si="8"/>
        <v>0</v>
      </c>
      <c r="AF27" s="51" t="s">
        <v>46</v>
      </c>
      <c r="AG27" s="43">
        <f t="shared" si="10"/>
        <v>117206.027750037</v>
      </c>
      <c r="AH27" s="43">
        <f t="shared" si="10"/>
        <v>14592.4602376562</v>
      </c>
      <c r="AI27" s="43">
        <f t="shared" si="10"/>
        <v>5503.92406597227</v>
      </c>
      <c r="AJ27" s="43">
        <f t="shared" si="10"/>
        <v>7505.3509990531</v>
      </c>
      <c r="AK27" s="43">
        <f t="shared" si="10"/>
        <v>1253.64770424548</v>
      </c>
      <c r="AL27" s="58">
        <f t="shared" si="12"/>
        <v>8.03195800030926</v>
      </c>
      <c r="AM27" s="58">
        <f t="shared" si="11"/>
        <v>4.06184273214813</v>
      </c>
      <c r="AN27">
        <f t="shared" si="13"/>
        <v>21.2949935982325</v>
      </c>
      <c r="AO27">
        <f t="shared" si="14"/>
        <v>17.5606028291444</v>
      </c>
      <c r="AP27">
        <f t="shared" si="14"/>
        <v>105.131998041681</v>
      </c>
    </row>
    <row r="28" ht="17.25" spans="1:42">
      <c r="A28" s="32"/>
      <c r="B28" t="s">
        <v>48</v>
      </c>
      <c r="C28" s="33">
        <f>SUM('计算验证-时刻'!V256)</f>
        <v>0</v>
      </c>
      <c r="D28" s="33">
        <f>SUM('计算验证-时刻'!W256)</f>
        <v>0</v>
      </c>
      <c r="E28" s="33">
        <f>SUM('计算验证-时刻'!X256)</f>
        <v>0</v>
      </c>
      <c r="F28" s="38">
        <f>SUM('计算验证-时刻-改造后'!Y256)</f>
        <v>0</v>
      </c>
      <c r="G28" s="38">
        <f>SUM('计算验证-时刻-改造后'!Z256)</f>
        <v>0</v>
      </c>
      <c r="H28" s="38">
        <f>SUM('计算验证-时刻-改造后'!AA256)</f>
        <v>0</v>
      </c>
      <c r="I28" s="41">
        <f>SUM('计算验证-时刻'!AB256)</f>
        <v>0</v>
      </c>
      <c r="J28" s="41">
        <f>SUM('计算验证-时刻'!AC256)</f>
        <v>0</v>
      </c>
      <c r="K28" s="41">
        <f>SUM('计算验证-时刻'!AD256)</f>
        <v>0</v>
      </c>
      <c r="L28" s="42">
        <f>SUM('计算验证-时刻'!AE256)</f>
        <v>0</v>
      </c>
      <c r="M28" s="42">
        <f>SUM('计算验证-时刻'!AF256)</f>
        <v>0</v>
      </c>
      <c r="N28" s="42">
        <f>SUM('计算验证-时刻'!AG256)</f>
        <v>0</v>
      </c>
      <c r="O28" s="44">
        <f>SUM('计算验证-时刻'!AH256)</f>
        <v>0</v>
      </c>
      <c r="P28" s="44">
        <f>SUM('计算验证-时刻'!AI256)</f>
        <v>0</v>
      </c>
      <c r="Q28" s="44">
        <f>SUM('计算验证-时刻'!AJ256)</f>
        <v>0</v>
      </c>
      <c r="R28" s="47">
        <f t="shared" si="1"/>
        <v>0</v>
      </c>
      <c r="S28" s="47">
        <f t="shared" si="1"/>
        <v>0</v>
      </c>
      <c r="T28" s="47">
        <f t="shared" si="1"/>
        <v>0</v>
      </c>
      <c r="U28" s="32">
        <f t="shared" si="2"/>
        <v>0</v>
      </c>
      <c r="V28" s="51" t="s">
        <v>48</v>
      </c>
      <c r="W28" s="33">
        <f t="shared" si="3"/>
        <v>0</v>
      </c>
      <c r="X28" s="38">
        <f t="shared" si="4"/>
        <v>0</v>
      </c>
      <c r="Y28" s="41">
        <f t="shared" si="5"/>
        <v>0</v>
      </c>
      <c r="Z28" s="42">
        <f t="shared" si="6"/>
        <v>0</v>
      </c>
      <c r="AA28" s="44">
        <f t="shared" si="7"/>
        <v>0</v>
      </c>
      <c r="AB28" s="43">
        <f t="shared" si="8"/>
        <v>0</v>
      </c>
      <c r="AF28" s="51" t="s">
        <v>48</v>
      </c>
      <c r="AG28" s="43">
        <f t="shared" si="10"/>
        <v>0</v>
      </c>
      <c r="AH28" s="43">
        <f t="shared" si="10"/>
        <v>0</v>
      </c>
      <c r="AI28" s="43">
        <f t="shared" si="10"/>
        <v>0</v>
      </c>
      <c r="AJ28" s="43">
        <f t="shared" si="10"/>
        <v>0</v>
      </c>
      <c r="AK28" s="43">
        <f t="shared" si="10"/>
        <v>0</v>
      </c>
      <c r="AL28" s="58">
        <f t="shared" si="12"/>
        <v>0</v>
      </c>
      <c r="AM28" s="58">
        <f t="shared" si="11"/>
        <v>0</v>
      </c>
      <c r="AN28">
        <f t="shared" si="13"/>
        <v>0</v>
      </c>
      <c r="AO28">
        <f t="shared" si="14"/>
        <v>0</v>
      </c>
      <c r="AP28">
        <f t="shared" si="14"/>
        <v>0</v>
      </c>
    </row>
    <row r="29" s="30" customFormat="1" ht="17.25" spans="1:42">
      <c r="A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49"/>
      <c r="S29" s="49"/>
      <c r="T29" s="49"/>
      <c r="U29" s="34"/>
      <c r="V29" s="34"/>
      <c r="W29" s="35"/>
      <c r="X29" s="35"/>
      <c r="Y29" s="35"/>
      <c r="Z29" s="35"/>
      <c r="AA29" s="35"/>
      <c r="AB29" s="54"/>
      <c r="AE29" s="31"/>
      <c r="AF29"/>
      <c r="AG29"/>
      <c r="AH29"/>
      <c r="AI29"/>
      <c r="AJ29"/>
      <c r="AK29"/>
      <c r="AL29"/>
      <c r="AM29"/>
      <c r="AN29"/>
      <c r="AO29"/>
      <c r="AP29"/>
    </row>
    <row r="32" spans="32:46">
      <c r="AF32" t="s">
        <v>92</v>
      </c>
      <c r="AG32" t="s">
        <v>2</v>
      </c>
      <c r="AH32" t="s">
        <v>93</v>
      </c>
      <c r="AI32" t="s">
        <v>94</v>
      </c>
      <c r="AK32" t="s">
        <v>95</v>
      </c>
      <c r="AL32" t="s">
        <v>96</v>
      </c>
      <c r="AM32" t="s">
        <v>30</v>
      </c>
      <c r="AN32" t="s">
        <v>35</v>
      </c>
      <c r="AO32" t="s">
        <v>38</v>
      </c>
      <c r="AP32" s="32" t="s">
        <v>89</v>
      </c>
      <c r="AQ32" s="32" t="s">
        <v>90</v>
      </c>
      <c r="AR32" t="s">
        <v>30</v>
      </c>
      <c r="AS32" t="s">
        <v>35</v>
      </c>
      <c r="AT32" t="s">
        <v>38</v>
      </c>
    </row>
    <row r="33" spans="42:43">
      <c r="AP33" s="32"/>
      <c r="AQ33" s="32"/>
    </row>
    <row r="34" spans="1:49">
      <c r="A34" s="36" t="s">
        <v>18</v>
      </c>
      <c r="B34" s="37" t="s">
        <v>19</v>
      </c>
      <c r="C34" s="37">
        <f>输入条件!$K$11*(输入条件!S8/50)^3/0.765</f>
        <v>0</v>
      </c>
      <c r="D34" s="37">
        <f>C34*输入条件!T8</f>
        <v>0</v>
      </c>
      <c r="E34" s="37">
        <f>D34*输入条件!U8</f>
        <v>0</v>
      </c>
      <c r="F34" s="37">
        <f>E34*输入条件!V8</f>
        <v>0</v>
      </c>
      <c r="G34" s="39" t="s">
        <v>19</v>
      </c>
      <c r="H34" s="40">
        <f>F34+F46+F58</f>
        <v>0</v>
      </c>
      <c r="J34" s="37" t="s">
        <v>19</v>
      </c>
      <c r="K34" s="43">
        <f>W5+W17</f>
        <v>0</v>
      </c>
      <c r="L34" s="40">
        <f>SUM(输入条件!$Y$8:$Y$10)/3*K34</f>
        <v>0</v>
      </c>
      <c r="N34" s="45" t="s">
        <v>19</v>
      </c>
      <c r="O34" s="46">
        <f>AD5+H34+L34</f>
        <v>0</v>
      </c>
      <c r="Q34">
        <f>(输入条件!C29+输入条件!C30+输入条件!C40)/3</f>
        <v>206076.666666667</v>
      </c>
      <c r="R34" s="45" t="s">
        <v>19</v>
      </c>
      <c r="S34" s="50">
        <v>0</v>
      </c>
      <c r="U34">
        <f>(O34-S34)^2</f>
        <v>0</v>
      </c>
      <c r="W34" s="53">
        <f>SUM(U34:U45)</f>
        <v>10772441593.7781</v>
      </c>
      <c r="X34" s="53"/>
      <c r="Y34" s="53"/>
      <c r="Z34" s="53"/>
      <c r="AA34" s="53"/>
      <c r="AB34" s="53"/>
      <c r="AC34" s="53"/>
      <c r="AD34" s="53"/>
      <c r="AF34" s="57">
        <f>SUM(AD5:AD16)</f>
        <v>680490.010319081</v>
      </c>
      <c r="AG34" s="57">
        <f>SUM(H34:H45)</f>
        <v>338115.882352941</v>
      </c>
      <c r="AH34" s="57">
        <f>SUM(L34:L45)</f>
        <v>128683.65997531</v>
      </c>
      <c r="AI34" s="57">
        <f>AF34+AG34+AH34</f>
        <v>1147289.55264733</v>
      </c>
      <c r="AK34" s="43">
        <f>SUM(AG17:AG28)</f>
        <v>2573673.1995062</v>
      </c>
      <c r="AL34" s="43">
        <f>SUM(AH17:AH28)</f>
        <v>361451.779543096</v>
      </c>
      <c r="AM34" s="43">
        <f t="shared" ref="AM34:AO34" si="15">SUM(AI17:AI28)</f>
        <v>123113.770209591</v>
      </c>
      <c r="AN34" s="43">
        <f t="shared" si="15"/>
        <v>167882.41392217</v>
      </c>
      <c r="AO34" s="43">
        <f t="shared" si="15"/>
        <v>28042.0466442237</v>
      </c>
      <c r="AP34" s="59">
        <f>AK34/AL34</f>
        <v>7.12037772440774</v>
      </c>
      <c r="AQ34" s="59">
        <f>AK34/AF34</f>
        <v>3.78208814307121</v>
      </c>
      <c r="AR34">
        <f>AK34/AM34</f>
        <v>20.9048361943975</v>
      </c>
      <c r="AS34">
        <f>(AK34+AL34)/AN34</f>
        <v>17.4832188224909</v>
      </c>
      <c r="AT34">
        <f>(AK34+AL34)/AO34</f>
        <v>104.668714672932</v>
      </c>
      <c r="AW34" s="60">
        <f>(AQ34-'计算验证-逐月'!AQ34)/'计算验证-逐月'!AQ34</f>
        <v>0.414781084747376</v>
      </c>
    </row>
    <row r="35" spans="1:21">
      <c r="A35" s="36"/>
      <c r="B35" s="37" t="s">
        <v>25</v>
      </c>
      <c r="C35" s="37">
        <f>输入条件!$K$11*(输入条件!S9/50)^3/0.765</f>
        <v>0</v>
      </c>
      <c r="D35" s="37">
        <f>C35*输入条件!T9</f>
        <v>0</v>
      </c>
      <c r="E35" s="37">
        <f>D35*输入条件!U9</f>
        <v>0</v>
      </c>
      <c r="F35" s="37">
        <f>E35*输入条件!V9</f>
        <v>0</v>
      </c>
      <c r="G35" s="39" t="s">
        <v>25</v>
      </c>
      <c r="H35" s="40">
        <f t="shared" ref="H35:H45" si="16">F35+F47+F59</f>
        <v>0</v>
      </c>
      <c r="J35" s="37" t="s">
        <v>25</v>
      </c>
      <c r="K35" s="43">
        <f t="shared" ref="K35:K45" si="17">W6+W18</f>
        <v>0</v>
      </c>
      <c r="L35" s="40">
        <f>SUM(输入条件!$Y$8:$Y$10)/3*K35</f>
        <v>0</v>
      </c>
      <c r="N35" s="45" t="s">
        <v>25</v>
      </c>
      <c r="O35" s="46">
        <f t="shared" ref="O35:O45" si="18">AD6+H35+L35</f>
        <v>0</v>
      </c>
      <c r="R35" s="45" t="s">
        <v>25</v>
      </c>
      <c r="S35" s="50">
        <v>0</v>
      </c>
      <c r="U35">
        <f t="shared" ref="U35:U45" si="19">(O35-S35)^2</f>
        <v>0</v>
      </c>
    </row>
    <row r="36" spans="1:21">
      <c r="A36" s="36"/>
      <c r="B36" s="37" t="s">
        <v>28</v>
      </c>
      <c r="C36" s="37">
        <f>输入条件!$K$11*(输入条件!S10/50)^3/0.765</f>
        <v>12.2549019607843</v>
      </c>
      <c r="D36" s="37">
        <f>C36*输入条件!T10</f>
        <v>73.5294117647059</v>
      </c>
      <c r="E36" s="37">
        <f>D36*输入条件!U10</f>
        <v>1102.94117647059</v>
      </c>
      <c r="F36" s="37">
        <f>E36*输入条件!V10</f>
        <v>1102.94117647059</v>
      </c>
      <c r="G36" s="39" t="s">
        <v>28</v>
      </c>
      <c r="H36" s="40">
        <f t="shared" si="16"/>
        <v>3308.82352941176</v>
      </c>
      <c r="J36" s="37" t="s">
        <v>28</v>
      </c>
      <c r="K36" s="43">
        <f t="shared" si="17"/>
        <v>75464.8075688161</v>
      </c>
      <c r="L36" s="40">
        <f>SUM(输入条件!$Y$8:$Y$10)/3*K36</f>
        <v>3773.24037844081</v>
      </c>
      <c r="N36" s="45" t="s">
        <v>28</v>
      </c>
      <c r="O36" s="46">
        <f t="shared" si="18"/>
        <v>31913.9382265537</v>
      </c>
      <c r="R36" s="45" t="s">
        <v>28</v>
      </c>
      <c r="S36" s="50">
        <f>输入条件!C31-'计算验证-逐月'!$Q$34</f>
        <v>41032.3333333333</v>
      </c>
      <c r="U36">
        <f t="shared" si="19"/>
        <v>83145129.3233436</v>
      </c>
    </row>
    <row r="37" spans="1:21">
      <c r="A37" s="36"/>
      <c r="B37" s="37" t="s">
        <v>33</v>
      </c>
      <c r="C37" s="37">
        <f>输入条件!$K$11*(输入条件!S11/50)^3/0.765</f>
        <v>21.1764705882353</v>
      </c>
      <c r="D37" s="37">
        <f>C37*输入条件!T11</f>
        <v>127.058823529412</v>
      </c>
      <c r="E37" s="37">
        <f>D37*输入条件!U11</f>
        <v>3176.47058823529</v>
      </c>
      <c r="F37" s="37">
        <f>E37*输入条件!V11</f>
        <v>3176.47058823529</v>
      </c>
      <c r="G37" s="39" t="s">
        <v>33</v>
      </c>
      <c r="H37" s="40">
        <f t="shared" si="16"/>
        <v>9529.41176470588</v>
      </c>
      <c r="J37" s="37" t="s">
        <v>33</v>
      </c>
      <c r="K37" s="43">
        <f t="shared" si="17"/>
        <v>210962.679898526</v>
      </c>
      <c r="L37" s="40">
        <f>SUM(输入条件!$Y$8:$Y$10)/3*K37</f>
        <v>10548.1339949263</v>
      </c>
      <c r="N37" s="45" t="s">
        <v>33</v>
      </c>
      <c r="O37" s="46">
        <f t="shared" si="18"/>
        <v>89610.6324573282</v>
      </c>
      <c r="R37" s="45" t="s">
        <v>33</v>
      </c>
      <c r="S37" s="50">
        <f>输入条件!C32-'计算验证-逐月'!$Q$34</f>
        <v>114187.333333333</v>
      </c>
      <c r="U37">
        <f t="shared" si="19"/>
        <v>604014225.948632</v>
      </c>
    </row>
    <row r="38" spans="1:21">
      <c r="A38" s="36"/>
      <c r="B38" s="37" t="s">
        <v>34</v>
      </c>
      <c r="C38" s="37">
        <f>输入条件!$K$11*(输入条件!S12/50)^3/0.765</f>
        <v>33.6274509803921</v>
      </c>
      <c r="D38" s="37">
        <f>C38*输入条件!T12</f>
        <v>201.764705882353</v>
      </c>
      <c r="E38" s="37">
        <f>D38*输入条件!U12</f>
        <v>6254.70588235294</v>
      </c>
      <c r="F38" s="37">
        <f>E38*输入条件!V12</f>
        <v>12509.4117647059</v>
      </c>
      <c r="G38" s="39" t="s">
        <v>34</v>
      </c>
      <c r="H38" s="40">
        <f t="shared" si="16"/>
        <v>37528.2352941176</v>
      </c>
      <c r="J38" s="37" t="s">
        <v>34</v>
      </c>
      <c r="K38" s="43">
        <f t="shared" si="17"/>
        <v>275341.707607937</v>
      </c>
      <c r="L38" s="40">
        <f>SUM(输入条件!$Y$8:$Y$10)/3*K38</f>
        <v>13767.0853803969</v>
      </c>
      <c r="N38" s="45" t="s">
        <v>34</v>
      </c>
      <c r="O38" s="46">
        <f t="shared" si="18"/>
        <v>125183.620507877</v>
      </c>
      <c r="R38" s="45" t="s">
        <v>34</v>
      </c>
      <c r="S38" s="50">
        <f>输入条件!C33-'计算验证-逐月'!$Q$34</f>
        <v>156771.333333333</v>
      </c>
      <c r="U38">
        <f t="shared" si="19"/>
        <v>997783601.543525</v>
      </c>
    </row>
    <row r="39" spans="1:21">
      <c r="A39" s="36"/>
      <c r="B39" s="37" t="s">
        <v>36</v>
      </c>
      <c r="C39" s="37">
        <f>输入条件!$K$11*(输入条件!S13/50)^3/0.765</f>
        <v>33.6274509803921</v>
      </c>
      <c r="D39" s="37">
        <f>C39*输入条件!T13</f>
        <v>201.764705882353</v>
      </c>
      <c r="E39" s="37">
        <f>D39*输入条件!U13</f>
        <v>6052.94117647059</v>
      </c>
      <c r="F39" s="37">
        <f>E39*输入条件!V13</f>
        <v>12105.8823529412</v>
      </c>
      <c r="G39" s="39" t="s">
        <v>36</v>
      </c>
      <c r="H39" s="40">
        <f t="shared" si="16"/>
        <v>36317.6470588235</v>
      </c>
      <c r="J39" s="37" t="s">
        <v>36</v>
      </c>
      <c r="K39" s="43">
        <f t="shared" si="17"/>
        <v>411662.915244445</v>
      </c>
      <c r="L39" s="40">
        <f>SUM(输入条件!$Y$8:$Y$10)/3*K39</f>
        <v>20583.1457622223</v>
      </c>
      <c r="N39" s="45" t="s">
        <v>36</v>
      </c>
      <c r="O39" s="46">
        <f t="shared" si="18"/>
        <v>164133.176671223</v>
      </c>
      <c r="R39" s="45" t="s">
        <v>36</v>
      </c>
      <c r="S39" s="50">
        <f>输入条件!C34-'计算验证-逐月'!$Q$34</f>
        <v>222931.333333333</v>
      </c>
      <c r="U39">
        <f t="shared" si="19"/>
        <v>3457223226.86213</v>
      </c>
    </row>
    <row r="40" spans="1:21">
      <c r="A40" s="36"/>
      <c r="B40" s="37" t="s">
        <v>37</v>
      </c>
      <c r="C40" s="37">
        <f>输入条件!$K$11*(输入条件!S14/50)^3/0.765</f>
        <v>50.1960784313726</v>
      </c>
      <c r="D40" s="37">
        <f>C40*输入条件!T14</f>
        <v>301.176470588235</v>
      </c>
      <c r="E40" s="37">
        <f>D40*输入条件!U14</f>
        <v>9336.4705882353</v>
      </c>
      <c r="F40" s="37">
        <f>E40*输入条件!V14</f>
        <v>28009.4117647059</v>
      </c>
      <c r="G40" s="39" t="s">
        <v>37</v>
      </c>
      <c r="H40" s="40">
        <f t="shared" si="16"/>
        <v>84028.2352941177</v>
      </c>
      <c r="J40" s="37" t="s">
        <v>37</v>
      </c>
      <c r="K40" s="43">
        <f t="shared" si="17"/>
        <v>605443.192540323</v>
      </c>
      <c r="L40" s="40">
        <f>SUM(输入条件!$Y$8:$Y$10)/3*K40</f>
        <v>30272.1596270162</v>
      </c>
      <c r="N40" s="45" t="s">
        <v>37</v>
      </c>
      <c r="O40" s="46">
        <f t="shared" si="18"/>
        <v>223608.690279626</v>
      </c>
      <c r="R40" s="45" t="s">
        <v>37</v>
      </c>
      <c r="S40" s="50">
        <f>输入条件!C35-'计算验证-逐月'!$Q$34</f>
        <v>269757.333333333</v>
      </c>
      <c r="U40">
        <f t="shared" si="19"/>
        <v>2129697255.69852</v>
      </c>
    </row>
    <row r="41" spans="1:21">
      <c r="A41" s="36"/>
      <c r="B41" s="37" t="s">
        <v>39</v>
      </c>
      <c r="C41" s="37">
        <f>输入条件!$K$11*(输入条件!S15/50)^3/0.765</f>
        <v>50.1960784313726</v>
      </c>
      <c r="D41" s="37">
        <f>C41*输入条件!T15</f>
        <v>301.176470588235</v>
      </c>
      <c r="E41" s="37">
        <f>D41*输入条件!U15</f>
        <v>9336.4705882353</v>
      </c>
      <c r="F41" s="37">
        <f>E41*输入条件!V15</f>
        <v>28009.4117647059</v>
      </c>
      <c r="G41" s="39" t="s">
        <v>39</v>
      </c>
      <c r="H41" s="40">
        <f t="shared" si="16"/>
        <v>84028.2352941177</v>
      </c>
      <c r="J41" s="37" t="s">
        <v>39</v>
      </c>
      <c r="K41" s="43">
        <f t="shared" si="17"/>
        <v>411662.915257336</v>
      </c>
      <c r="L41" s="40">
        <f>SUM(输入条件!$Y$8:$Y$10)/3*K41</f>
        <v>20583.1457628668</v>
      </c>
      <c r="N41" s="45" t="s">
        <v>39</v>
      </c>
      <c r="O41" s="46">
        <f t="shared" si="18"/>
        <v>210916.186217226</v>
      </c>
      <c r="R41" s="45" t="s">
        <v>39</v>
      </c>
      <c r="S41" s="50">
        <f>输入条件!C36-'计算验证-逐月'!$Q$34</f>
        <v>242115.333333333</v>
      </c>
      <c r="U41">
        <f t="shared" si="19"/>
        <v>973386780.772513</v>
      </c>
    </row>
    <row r="42" spans="1:21">
      <c r="A42" s="36"/>
      <c r="B42" s="37" t="s">
        <v>42</v>
      </c>
      <c r="C42" s="37">
        <f>输入条件!$K$11*(输入条件!S16/50)^3/0.765</f>
        <v>33.6274509803921</v>
      </c>
      <c r="D42" s="37">
        <f>C42*输入条件!T16</f>
        <v>201.764705882353</v>
      </c>
      <c r="E42" s="37">
        <f>D42*输入条件!U16</f>
        <v>6052.94117647059</v>
      </c>
      <c r="F42" s="37">
        <f>E42*输入条件!V16</f>
        <v>12105.8823529412</v>
      </c>
      <c r="G42" s="39" t="s">
        <v>42</v>
      </c>
      <c r="H42" s="40">
        <f t="shared" si="16"/>
        <v>36317.6470588235</v>
      </c>
      <c r="J42" s="37" t="s">
        <v>42</v>
      </c>
      <c r="K42" s="43">
        <f t="shared" si="17"/>
        <v>411662.915232044</v>
      </c>
      <c r="L42" s="40">
        <f>SUM(输入条件!$Y$8:$Y$10)/3*K42</f>
        <v>20583.1457616022</v>
      </c>
      <c r="N42" s="45" t="s">
        <v>42</v>
      </c>
      <c r="O42" s="46">
        <f t="shared" si="18"/>
        <v>147438.149423667</v>
      </c>
      <c r="R42" s="45" t="s">
        <v>42</v>
      </c>
      <c r="S42" s="50">
        <f>输入条件!C37-'计算验证-逐月'!$Q$34</f>
        <v>185505.333333333</v>
      </c>
      <c r="U42">
        <f t="shared" si="19"/>
        <v>1449110490.81238</v>
      </c>
    </row>
    <row r="43" spans="1:21">
      <c r="A43" s="36"/>
      <c r="B43" s="37" t="s">
        <v>44</v>
      </c>
      <c r="C43" s="37">
        <f>输入条件!$K$11*(输入条件!S17/50)^3/0.765</f>
        <v>33.6274509803921</v>
      </c>
      <c r="D43" s="37">
        <f>C43*输入条件!T17</f>
        <v>201.764705882353</v>
      </c>
      <c r="E43" s="37">
        <f>D43*输入条件!U17</f>
        <v>6254.70588235294</v>
      </c>
      <c r="F43" s="37">
        <f>E43*输入条件!V17</f>
        <v>12509.4117647059</v>
      </c>
      <c r="G43" s="39" t="s">
        <v>44</v>
      </c>
      <c r="H43" s="40">
        <f t="shared" si="16"/>
        <v>37528.2352941176</v>
      </c>
      <c r="J43" s="37" t="s">
        <v>44</v>
      </c>
      <c r="K43" s="43">
        <f t="shared" si="17"/>
        <v>54266.038406733</v>
      </c>
      <c r="L43" s="40">
        <f>SUM(输入条件!$Y$8:$Y$10)/3*K43</f>
        <v>2713.30192033665</v>
      </c>
      <c r="N43" s="45" t="s">
        <v>44</v>
      </c>
      <c r="O43" s="46">
        <f t="shared" si="18"/>
        <v>110240.062704698</v>
      </c>
      <c r="R43" s="45" t="s">
        <v>44</v>
      </c>
      <c r="S43" s="50">
        <f>输入条件!C38-'计算验证-逐月'!$Q$34</f>
        <v>140661.333333333</v>
      </c>
      <c r="U43">
        <f t="shared" si="19"/>
        <v>925453706.660684</v>
      </c>
    </row>
    <row r="44" spans="1:21">
      <c r="A44" s="36"/>
      <c r="B44" s="37" t="s">
        <v>46</v>
      </c>
      <c r="C44" s="37">
        <f>输入条件!$K$11*(输入条件!S18/50)^3/0.765</f>
        <v>21.1764705882353</v>
      </c>
      <c r="D44" s="37">
        <f>C44*输入条件!T18</f>
        <v>127.058823529412</v>
      </c>
      <c r="E44" s="37">
        <f>D44*输入条件!U18</f>
        <v>3176.47058823529</v>
      </c>
      <c r="F44" s="37">
        <f>E44*输入条件!V18</f>
        <v>3176.47058823529</v>
      </c>
      <c r="G44" s="39" t="s">
        <v>46</v>
      </c>
      <c r="H44" s="40">
        <f t="shared" si="16"/>
        <v>9529.41176470588</v>
      </c>
      <c r="J44" s="37" t="s">
        <v>46</v>
      </c>
      <c r="K44" s="43">
        <f t="shared" si="17"/>
        <v>117206.027750037</v>
      </c>
      <c r="L44" s="40">
        <f>SUM(输入条件!$Y$8:$Y$10)/3*K44</f>
        <v>5860.30138750186</v>
      </c>
      <c r="N44" s="45" t="s">
        <v>46</v>
      </c>
      <c r="O44" s="46">
        <f t="shared" si="18"/>
        <v>44245.0961591347</v>
      </c>
      <c r="R44" s="45" t="s">
        <v>46</v>
      </c>
      <c r="S44" s="50">
        <f>输入条件!C39-'计算验证-逐月'!$Q$34</f>
        <v>56599.3333333333</v>
      </c>
      <c r="U44">
        <f t="shared" si="19"/>
        <v>152627176.156351</v>
      </c>
    </row>
    <row r="45" spans="1:21">
      <c r="A45" s="36"/>
      <c r="B45" s="37" t="s">
        <v>48</v>
      </c>
      <c r="C45" s="37">
        <f>输入条件!$K$11*(输入条件!S19/50)^3/0.765</f>
        <v>0</v>
      </c>
      <c r="D45" s="37">
        <f>C45*输入条件!T19</f>
        <v>0</v>
      </c>
      <c r="E45" s="37">
        <f>D45*输入条件!U19</f>
        <v>0</v>
      </c>
      <c r="F45" s="37">
        <f>E45*输入条件!V19</f>
        <v>0</v>
      </c>
      <c r="G45" s="39" t="s">
        <v>48</v>
      </c>
      <c r="H45" s="40">
        <f t="shared" si="16"/>
        <v>0</v>
      </c>
      <c r="J45" s="37" t="s">
        <v>48</v>
      </c>
      <c r="K45" s="43">
        <f t="shared" si="17"/>
        <v>0</v>
      </c>
      <c r="L45" s="40">
        <f>SUM(输入条件!$Y$8:$Y$10)/3*K45</f>
        <v>0</v>
      </c>
      <c r="N45" s="45" t="s">
        <v>48</v>
      </c>
      <c r="O45" s="46">
        <f t="shared" si="18"/>
        <v>0</v>
      </c>
      <c r="R45" s="45" t="s">
        <v>48</v>
      </c>
      <c r="S45" s="50">
        <v>0</v>
      </c>
      <c r="U45">
        <f t="shared" si="19"/>
        <v>0</v>
      </c>
    </row>
    <row r="46" spans="1:6">
      <c r="A46" s="36" t="s">
        <v>50</v>
      </c>
      <c r="B46" s="37" t="s">
        <v>19</v>
      </c>
      <c r="C46" s="37">
        <f>输入条件!$K$12*(输入条件!S20/50)^3/0.765</f>
        <v>0</v>
      </c>
      <c r="D46" s="37">
        <f>C46*输入条件!T20</f>
        <v>0</v>
      </c>
      <c r="E46" s="37">
        <f>D46*输入条件!U20</f>
        <v>0</v>
      </c>
      <c r="F46" s="37">
        <f>E46*输入条件!V20</f>
        <v>0</v>
      </c>
    </row>
    <row r="47" spans="1:6">
      <c r="A47" s="36"/>
      <c r="B47" s="37" t="s">
        <v>25</v>
      </c>
      <c r="C47" s="37">
        <f>输入条件!$K$12*(输入条件!S21/50)^3/0.765</f>
        <v>0</v>
      </c>
      <c r="D47" s="37">
        <f>C47*输入条件!T21</f>
        <v>0</v>
      </c>
      <c r="E47" s="37">
        <f>D47*输入条件!U21</f>
        <v>0</v>
      </c>
      <c r="F47" s="37">
        <f>E47*输入条件!V21</f>
        <v>0</v>
      </c>
    </row>
    <row r="48" spans="1:6">
      <c r="A48" s="36"/>
      <c r="B48" s="37" t="s">
        <v>28</v>
      </c>
      <c r="C48" s="37">
        <f>输入条件!$K$12*(输入条件!S22/50)^3/0.765</f>
        <v>12.2549019607843</v>
      </c>
      <c r="D48" s="37">
        <f>C48*输入条件!T22</f>
        <v>73.5294117647059</v>
      </c>
      <c r="E48" s="37">
        <f>D48*输入条件!U22</f>
        <v>1102.94117647059</v>
      </c>
      <c r="F48" s="37">
        <f>E48*输入条件!V22</f>
        <v>1102.94117647059</v>
      </c>
    </row>
    <row r="49" spans="1:6">
      <c r="A49" s="36"/>
      <c r="B49" s="37" t="s">
        <v>33</v>
      </c>
      <c r="C49" s="37">
        <f>输入条件!$K$12*(输入条件!S23/50)^3/0.765</f>
        <v>21.1764705882353</v>
      </c>
      <c r="D49" s="37">
        <f>C49*输入条件!T23</f>
        <v>127.058823529412</v>
      </c>
      <c r="E49" s="37">
        <f>D49*输入条件!U23</f>
        <v>3176.47058823529</v>
      </c>
      <c r="F49" s="37">
        <f>E49*输入条件!V23</f>
        <v>3176.47058823529</v>
      </c>
    </row>
    <row r="50" spans="1:6">
      <c r="A50" s="36"/>
      <c r="B50" s="37" t="s">
        <v>34</v>
      </c>
      <c r="C50" s="37">
        <f>输入条件!$K$12*(输入条件!S24/50)^3/0.765</f>
        <v>33.6274509803921</v>
      </c>
      <c r="D50" s="37">
        <f>C50*输入条件!T24</f>
        <v>201.764705882353</v>
      </c>
      <c r="E50" s="37">
        <f>D50*输入条件!U24</f>
        <v>6254.70588235294</v>
      </c>
      <c r="F50" s="37">
        <f>E50*输入条件!V24</f>
        <v>12509.4117647059</v>
      </c>
    </row>
    <row r="51" spans="1:6">
      <c r="A51" s="36"/>
      <c r="B51" s="37" t="s">
        <v>36</v>
      </c>
      <c r="C51" s="37">
        <f>输入条件!$K$12*(输入条件!S25/50)^3/0.765</f>
        <v>33.6274509803921</v>
      </c>
      <c r="D51" s="37">
        <f>C51*输入条件!T25</f>
        <v>201.764705882353</v>
      </c>
      <c r="E51" s="37">
        <f>D51*输入条件!U25</f>
        <v>6052.94117647059</v>
      </c>
      <c r="F51" s="37">
        <f>E51*输入条件!V25</f>
        <v>12105.8823529412</v>
      </c>
    </row>
    <row r="52" spans="1:6">
      <c r="A52" s="36"/>
      <c r="B52" s="37" t="s">
        <v>37</v>
      </c>
      <c r="C52" s="37">
        <f>输入条件!$K$12*(输入条件!S26/50)^3/0.765</f>
        <v>50.1960784313726</v>
      </c>
      <c r="D52" s="37">
        <f>C52*输入条件!T26</f>
        <v>301.176470588235</v>
      </c>
      <c r="E52" s="37">
        <f>D52*输入条件!U26</f>
        <v>9336.4705882353</v>
      </c>
      <c r="F52" s="37">
        <f>E52*输入条件!V26</f>
        <v>28009.4117647059</v>
      </c>
    </row>
    <row r="53" spans="1:6">
      <c r="A53" s="36"/>
      <c r="B53" s="37" t="s">
        <v>39</v>
      </c>
      <c r="C53" s="37">
        <f>输入条件!$K$12*(输入条件!S27/50)^3/0.765</f>
        <v>50.1960784313726</v>
      </c>
      <c r="D53" s="37">
        <f>C53*输入条件!T27</f>
        <v>301.176470588235</v>
      </c>
      <c r="E53" s="37">
        <f>D53*输入条件!U27</f>
        <v>9336.4705882353</v>
      </c>
      <c r="F53" s="37">
        <f>E53*输入条件!V27</f>
        <v>28009.4117647059</v>
      </c>
    </row>
    <row r="54" spans="1:6">
      <c r="A54" s="36"/>
      <c r="B54" s="37" t="s">
        <v>42</v>
      </c>
      <c r="C54" s="37">
        <f>输入条件!$K$12*(输入条件!S28/50)^3/0.765</f>
        <v>33.6274509803921</v>
      </c>
      <c r="D54" s="37">
        <f>C54*输入条件!T28</f>
        <v>201.764705882353</v>
      </c>
      <c r="E54" s="37">
        <f>D54*输入条件!U28</f>
        <v>6052.94117647059</v>
      </c>
      <c r="F54" s="37">
        <f>E54*输入条件!V28</f>
        <v>12105.8823529412</v>
      </c>
    </row>
    <row r="55" spans="1:6">
      <c r="A55" s="36"/>
      <c r="B55" s="37" t="s">
        <v>44</v>
      </c>
      <c r="C55" s="37">
        <f>输入条件!$K$12*(输入条件!S29/50)^3/0.765</f>
        <v>33.6274509803921</v>
      </c>
      <c r="D55" s="37">
        <f>C55*输入条件!T29</f>
        <v>201.764705882353</v>
      </c>
      <c r="E55" s="37">
        <f>D55*输入条件!U29</f>
        <v>6254.70588235294</v>
      </c>
      <c r="F55" s="37">
        <f>E55*输入条件!V29</f>
        <v>12509.4117647059</v>
      </c>
    </row>
    <row r="56" spans="1:6">
      <c r="A56" s="36"/>
      <c r="B56" s="37" t="s">
        <v>46</v>
      </c>
      <c r="C56" s="37">
        <f>输入条件!$K$12*(输入条件!S30/50)^3/0.765</f>
        <v>21.1764705882353</v>
      </c>
      <c r="D56" s="37">
        <f>C56*输入条件!T30</f>
        <v>127.058823529412</v>
      </c>
      <c r="E56" s="37">
        <f>D56*输入条件!U30</f>
        <v>3176.47058823529</v>
      </c>
      <c r="F56" s="37">
        <f>E56*输入条件!V30</f>
        <v>3176.47058823529</v>
      </c>
    </row>
    <row r="57" spans="1:6">
      <c r="A57" s="36"/>
      <c r="B57" s="37" t="s">
        <v>48</v>
      </c>
      <c r="C57" s="37">
        <f>输入条件!$K$12*(输入条件!S31/50)^3/0.765</f>
        <v>0</v>
      </c>
      <c r="D57" s="37">
        <f>C57*输入条件!T31</f>
        <v>0</v>
      </c>
      <c r="E57" s="37">
        <f>D57*输入条件!U31</f>
        <v>0</v>
      </c>
      <c r="F57" s="37">
        <f>E57*输入条件!V31</f>
        <v>0</v>
      </c>
    </row>
    <row r="58" spans="1:6">
      <c r="A58" s="36" t="s">
        <v>62</v>
      </c>
      <c r="B58" s="37" t="s">
        <v>19</v>
      </c>
      <c r="C58" s="37">
        <f>输入条件!$K$13*(输入条件!S32/50)^3/0.765</f>
        <v>0</v>
      </c>
      <c r="D58" s="37">
        <f>C58*输入条件!T32</f>
        <v>0</v>
      </c>
      <c r="E58" s="37">
        <f>D58*输入条件!U32</f>
        <v>0</v>
      </c>
      <c r="F58" s="37">
        <f>E58*输入条件!V32</f>
        <v>0</v>
      </c>
    </row>
    <row r="59" spans="1:6">
      <c r="A59" s="36"/>
      <c r="B59" s="37" t="s">
        <v>25</v>
      </c>
      <c r="C59" s="37">
        <f>输入条件!$K$13*(输入条件!S33/50)^3/0.765</f>
        <v>0</v>
      </c>
      <c r="D59" s="37">
        <f>C59*输入条件!T33</f>
        <v>0</v>
      </c>
      <c r="E59" s="37">
        <f>D59*输入条件!U33</f>
        <v>0</v>
      </c>
      <c r="F59" s="37">
        <f>E59*输入条件!V33</f>
        <v>0</v>
      </c>
    </row>
    <row r="60" spans="1:6">
      <c r="A60" s="36"/>
      <c r="B60" s="37" t="s">
        <v>28</v>
      </c>
      <c r="C60" s="37">
        <f>输入条件!$K$13*(输入条件!S34/50)^3/0.765</f>
        <v>12.2549019607843</v>
      </c>
      <c r="D60" s="37">
        <f>C60*输入条件!T34</f>
        <v>73.5294117647059</v>
      </c>
      <c r="E60" s="37">
        <f>D60*输入条件!U34</f>
        <v>1102.94117647059</v>
      </c>
      <c r="F60" s="37">
        <f>E60*输入条件!V34</f>
        <v>1102.94117647059</v>
      </c>
    </row>
    <row r="61" spans="1:6">
      <c r="A61" s="36"/>
      <c r="B61" s="37" t="s">
        <v>33</v>
      </c>
      <c r="C61" s="37">
        <f>输入条件!$K$13*(输入条件!S35/50)^3/0.765</f>
        <v>21.1764705882353</v>
      </c>
      <c r="D61" s="37">
        <f>C61*输入条件!T35</f>
        <v>127.058823529412</v>
      </c>
      <c r="E61" s="37">
        <f>D61*输入条件!U35</f>
        <v>3176.47058823529</v>
      </c>
      <c r="F61" s="37">
        <f>E61*输入条件!V35</f>
        <v>3176.47058823529</v>
      </c>
    </row>
    <row r="62" spans="1:6">
      <c r="A62" s="36"/>
      <c r="B62" s="37" t="s">
        <v>34</v>
      </c>
      <c r="C62" s="37">
        <f>输入条件!$K$13*(输入条件!S36/50)^3/0.765</f>
        <v>33.6274509803921</v>
      </c>
      <c r="D62" s="37">
        <f>C62*输入条件!T36</f>
        <v>201.764705882353</v>
      </c>
      <c r="E62" s="37">
        <f>D62*输入条件!U36</f>
        <v>6254.70588235294</v>
      </c>
      <c r="F62" s="37">
        <f>E62*输入条件!V36</f>
        <v>12509.4117647059</v>
      </c>
    </row>
    <row r="63" spans="1:6">
      <c r="A63" s="36"/>
      <c r="B63" s="37" t="s">
        <v>36</v>
      </c>
      <c r="C63" s="37">
        <f>输入条件!$K$13*(输入条件!S37/50)^3/0.765</f>
        <v>33.6274509803921</v>
      </c>
      <c r="D63" s="37">
        <f>C63*输入条件!T37</f>
        <v>201.764705882353</v>
      </c>
      <c r="E63" s="37">
        <f>D63*输入条件!U37</f>
        <v>6052.94117647059</v>
      </c>
      <c r="F63" s="37">
        <f>E63*输入条件!V37</f>
        <v>12105.8823529412</v>
      </c>
    </row>
    <row r="64" spans="1:6">
      <c r="A64" s="36"/>
      <c r="B64" s="37" t="s">
        <v>37</v>
      </c>
      <c r="C64" s="37">
        <f>输入条件!$K$13*(输入条件!S38/50)^3/0.765</f>
        <v>50.1960784313726</v>
      </c>
      <c r="D64" s="37">
        <f>C64*输入条件!T38</f>
        <v>301.176470588235</v>
      </c>
      <c r="E64" s="37">
        <f>D64*输入条件!U38</f>
        <v>9336.4705882353</v>
      </c>
      <c r="F64" s="37">
        <f>E64*输入条件!V38</f>
        <v>28009.4117647059</v>
      </c>
    </row>
    <row r="65" spans="1:6">
      <c r="A65" s="36"/>
      <c r="B65" s="37" t="s">
        <v>39</v>
      </c>
      <c r="C65" s="37">
        <f>输入条件!$K$13*(输入条件!S39/50)^3/0.765</f>
        <v>50.1960784313726</v>
      </c>
      <c r="D65" s="37">
        <f>C65*输入条件!T39</f>
        <v>301.176470588235</v>
      </c>
      <c r="E65" s="37">
        <f>D65*输入条件!U39</f>
        <v>9336.4705882353</v>
      </c>
      <c r="F65" s="37">
        <f>E65*输入条件!V39</f>
        <v>28009.4117647059</v>
      </c>
    </row>
    <row r="66" spans="1:6">
      <c r="A66" s="36"/>
      <c r="B66" s="37" t="s">
        <v>42</v>
      </c>
      <c r="C66" s="37">
        <f>输入条件!$K$13*(输入条件!S40/50)^3/0.765</f>
        <v>33.6274509803921</v>
      </c>
      <c r="D66" s="37">
        <f>C66*输入条件!T40</f>
        <v>201.764705882353</v>
      </c>
      <c r="E66" s="37">
        <f>D66*输入条件!U40</f>
        <v>6052.94117647059</v>
      </c>
      <c r="F66" s="37">
        <f>E66*输入条件!V40</f>
        <v>12105.8823529412</v>
      </c>
    </row>
    <row r="67" spans="1:6">
      <c r="A67" s="36"/>
      <c r="B67" s="37" t="s">
        <v>44</v>
      </c>
      <c r="C67" s="37">
        <f>输入条件!$K$13*(输入条件!S41/50)^3/0.765</f>
        <v>33.6274509803921</v>
      </c>
      <c r="D67" s="37">
        <f>C67*输入条件!T41</f>
        <v>201.764705882353</v>
      </c>
      <c r="E67" s="37">
        <f>D67*输入条件!U41</f>
        <v>6254.70588235294</v>
      </c>
      <c r="F67" s="37">
        <f>E67*输入条件!V41</f>
        <v>12509.4117647059</v>
      </c>
    </row>
    <row r="68" spans="1:6">
      <c r="A68" s="36"/>
      <c r="B68" s="37" t="s">
        <v>46</v>
      </c>
      <c r="C68" s="37">
        <f>输入条件!$K$13*(输入条件!S42/50)^3/0.765</f>
        <v>21.1764705882353</v>
      </c>
      <c r="D68" s="37">
        <f>C68*输入条件!T42</f>
        <v>127.058823529412</v>
      </c>
      <c r="E68" s="37">
        <f>D68*输入条件!U42</f>
        <v>3176.47058823529</v>
      </c>
      <c r="F68" s="37">
        <f>E68*输入条件!V42</f>
        <v>3176.47058823529</v>
      </c>
    </row>
    <row r="69" spans="1:6">
      <c r="A69" s="36"/>
      <c r="B69" s="37" t="s">
        <v>48</v>
      </c>
      <c r="C69" s="37">
        <f>输入条件!$K$13*(输入条件!S43/50)^3/0.765</f>
        <v>0</v>
      </c>
      <c r="D69" s="37">
        <f>C69*输入条件!T43</f>
        <v>0</v>
      </c>
      <c r="E69" s="37">
        <f>D69*输入条件!U43</f>
        <v>0</v>
      </c>
      <c r="F69" s="37">
        <f>E69*输入条件!V43</f>
        <v>0</v>
      </c>
    </row>
  </sheetData>
  <mergeCells count="5">
    <mergeCell ref="A5:A16"/>
    <mergeCell ref="A17:A28"/>
    <mergeCell ref="A34:A45"/>
    <mergeCell ref="A46:A57"/>
    <mergeCell ref="A58:A69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7"/>
  <sheetViews>
    <sheetView workbookViewId="0">
      <selection activeCell="C19" sqref="C19"/>
    </sheetView>
  </sheetViews>
  <sheetFormatPr defaultColWidth="9" defaultRowHeight="13.5"/>
  <cols>
    <col min="4" max="4" width="9.5" style="1" customWidth="1"/>
    <col min="5" max="6" width="9" style="1"/>
    <col min="10" max="12" width="9" style="2"/>
    <col min="13" max="14" width="9" style="3"/>
    <col min="15" max="15" width="9" style="4"/>
    <col min="16" max="18" width="9" style="5"/>
    <col min="22" max="24" width="9" style="1"/>
  </cols>
  <sheetData>
    <row r="1" spans="2:21">
      <c r="B1" s="6" t="s">
        <v>83</v>
      </c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  <c r="T1" s="6" t="s">
        <v>84</v>
      </c>
      <c r="U1" s="6"/>
    </row>
    <row r="2" spans="2:24">
      <c r="B2" t="s">
        <v>63</v>
      </c>
      <c r="D2" s="7"/>
      <c r="E2" s="7"/>
      <c r="F2" s="7"/>
      <c r="G2" s="12"/>
      <c r="H2" s="12"/>
      <c r="I2" s="12"/>
      <c r="J2" s="16"/>
      <c r="K2" s="16"/>
      <c r="L2" s="17"/>
      <c r="T2" t="s">
        <v>63</v>
      </c>
      <c r="V2" s="7"/>
      <c r="W2" s="7"/>
      <c r="X2" s="7"/>
    </row>
    <row r="3" spans="2:24">
      <c r="B3" t="s">
        <v>64</v>
      </c>
      <c r="D3" s="7"/>
      <c r="E3" s="7"/>
      <c r="F3" s="7"/>
      <c r="G3" s="12"/>
      <c r="H3" s="12"/>
      <c r="I3" s="12"/>
      <c r="J3" s="16"/>
      <c r="K3" s="16"/>
      <c r="L3" s="17"/>
      <c r="T3" t="s">
        <v>64</v>
      </c>
      <c r="V3" s="7"/>
      <c r="W3" s="7"/>
      <c r="X3" s="7"/>
    </row>
    <row r="4" spans="2:24">
      <c r="B4" t="s">
        <v>65</v>
      </c>
      <c r="C4" s="8"/>
      <c r="E4" s="7"/>
      <c r="F4" s="7"/>
      <c r="H4" s="12"/>
      <c r="I4" s="12"/>
      <c r="J4"/>
      <c r="K4" s="16"/>
      <c r="L4" s="17"/>
      <c r="M4"/>
      <c r="P4"/>
      <c r="S4" s="26"/>
      <c r="T4" t="s">
        <v>65</v>
      </c>
      <c r="W4" s="7"/>
      <c r="X4" s="7"/>
    </row>
    <row r="5" spans="3:24">
      <c r="C5" s="8"/>
      <c r="D5" s="7"/>
      <c r="E5" s="7"/>
      <c r="F5" s="7"/>
      <c r="G5" s="12"/>
      <c r="H5" s="12"/>
      <c r="I5" s="12"/>
      <c r="J5" s="16"/>
      <c r="K5" s="16"/>
      <c r="L5" s="17"/>
      <c r="S5" s="26"/>
      <c r="V5" s="7"/>
      <c r="W5" s="7"/>
      <c r="X5" s="7"/>
    </row>
    <row r="6" ht="17.25" spans="3:24">
      <c r="C6" s="8"/>
      <c r="D6" s="7" t="s">
        <v>85</v>
      </c>
      <c r="E6" s="7"/>
      <c r="F6" s="7"/>
      <c r="G6" s="13" t="s">
        <v>85</v>
      </c>
      <c r="H6" s="12"/>
      <c r="I6" s="12"/>
      <c r="J6" s="18" t="s">
        <v>85</v>
      </c>
      <c r="K6" s="16"/>
      <c r="L6" s="17"/>
      <c r="M6" s="22" t="s">
        <v>85</v>
      </c>
      <c r="S6" s="26"/>
      <c r="V6" s="7"/>
      <c r="W6" s="7"/>
      <c r="X6" s="7"/>
    </row>
    <row r="7" ht="17.25" spans="1:24">
      <c r="A7" t="e">
        <f>50*D7/250</f>
        <v>#DIV/0!</v>
      </c>
      <c r="B7">
        <f>IF(原始巡检表!I7=0,0,输入条件!$C$22*原始巡检表!I7+输入条件!$C$23*原始巡检表!E7+输入条件!$C$24*原始巡检表!H7+输入条件!$C$25)/100*输入条件!$E$9*3.517*(1-2%*输入条件!$C$6)*0.172*5/5</f>
        <v>0</v>
      </c>
      <c r="C7" s="9">
        <v>0</v>
      </c>
      <c r="D7" s="10" t="e">
        <f>IF(原始巡检表!I7=0,0,输入条件!$C$22*原始巡检表!I7+输入条件!$C$23*原始巡检表!E7+输入条件!$C$24*原始巡检表!H7+输入条件!$C$25)/100*输入条件!$E$9*3.517*(1-2%*输入条件!$C$6)*0.172*5/(原始巡检表!F7-原始巡检表!E7)</f>
        <v>#DIV/0!</v>
      </c>
      <c r="E7" s="14"/>
      <c r="F7" s="14"/>
      <c r="G7" s="13">
        <f>输入条件!$D$9*原始巡检表!I7</f>
        <v>0</v>
      </c>
      <c r="H7" s="13"/>
      <c r="I7" s="13"/>
      <c r="J7" s="18">
        <f>IF(原始巡检表!I7=0,0,输入条件!$D$11*(40/50)^3/0.765)</f>
        <v>0</v>
      </c>
      <c r="K7" s="18"/>
      <c r="L7" s="19"/>
      <c r="M7" s="22">
        <f>IF(原始巡检表!I7=0,0,输入条件!$D$13*(40/50)^3/0.765)</f>
        <v>0</v>
      </c>
      <c r="N7" s="22"/>
      <c r="O7" s="23"/>
      <c r="P7" s="24">
        <f>IF(原始巡检表!I7=0,0,输入条件!$D$15*(35/50)^3/0.9)</f>
        <v>0</v>
      </c>
      <c r="Q7" s="24"/>
      <c r="R7" s="24"/>
      <c r="S7" s="27"/>
      <c r="V7" s="7"/>
      <c r="W7" s="7"/>
      <c r="X7" s="7"/>
    </row>
    <row r="8" ht="17.25" spans="1:24">
      <c r="A8" t="e">
        <f t="shared" ref="A8:A30" si="0">50*D8/250</f>
        <v>#DIV/0!</v>
      </c>
      <c r="B8">
        <f>IF(原始巡检表!I8=0,0,输入条件!$C$22*原始巡检表!I8+输入条件!$C$23*原始巡检表!E8+输入条件!$C$24*原始巡检表!H8+输入条件!$C$25)/100*输入条件!$E$9*3.517*(1-2%*输入条件!$C$6)*0.172*5/5</f>
        <v>0</v>
      </c>
      <c r="C8" s="9">
        <v>1</v>
      </c>
      <c r="D8" s="10" t="e">
        <f>IF(原始巡检表!I8=0,0,输入条件!$C$22*原始巡检表!I8+输入条件!$C$23*原始巡检表!E8+输入条件!$C$24*原始巡检表!H8+输入条件!$C$25)/100*输入条件!$E$9*3.517*(1-2%*输入条件!$C$6)*0.172*5/(原始巡检表!F8-原始巡检表!E8)</f>
        <v>#DIV/0!</v>
      </c>
      <c r="E8" s="14"/>
      <c r="F8" s="14"/>
      <c r="G8" s="13">
        <f>输入条件!$D$9*原始巡检表!I8</f>
        <v>0</v>
      </c>
      <c r="H8" s="13"/>
      <c r="I8" s="13"/>
      <c r="J8" s="18">
        <f>IF(原始巡检表!I8=0,0,输入条件!$D$11*(40/50)^3/0.765)</f>
        <v>0</v>
      </c>
      <c r="K8" s="18"/>
      <c r="L8" s="19"/>
      <c r="M8" s="22">
        <f>IF(原始巡检表!I8=0,0,输入条件!$D$13*(40/50)^3/0.765)</f>
        <v>0</v>
      </c>
      <c r="N8" s="22"/>
      <c r="O8" s="23"/>
      <c r="P8" s="24">
        <f>IF(原始巡检表!I8=0,0,输入条件!$D$15*(35/50)^3/0.9)</f>
        <v>0</v>
      </c>
      <c r="Q8" s="24"/>
      <c r="R8" s="24"/>
      <c r="S8" s="27"/>
      <c r="V8" s="7"/>
      <c r="W8" s="7"/>
      <c r="X8" s="7"/>
    </row>
    <row r="9" ht="17.25" spans="1:24">
      <c r="A9" t="e">
        <f t="shared" si="0"/>
        <v>#DIV/0!</v>
      </c>
      <c r="B9">
        <f>IF(原始巡检表!I9=0,0,输入条件!$C$22*原始巡检表!I9+输入条件!$C$23*原始巡检表!E9+输入条件!$C$24*原始巡检表!H9+输入条件!$C$25)/100*输入条件!$E$9*3.517*(1-2%*输入条件!$C$6)*0.172*5/5</f>
        <v>0</v>
      </c>
      <c r="C9" s="9">
        <v>2</v>
      </c>
      <c r="D9" s="10" t="e">
        <f>IF(原始巡检表!I9=0,0,输入条件!$C$22*原始巡检表!I9+输入条件!$C$23*原始巡检表!E9+输入条件!$C$24*原始巡检表!H9+输入条件!$C$25)/100*输入条件!$E$9*3.517*(1-2%*输入条件!$C$6)*0.172*5/(原始巡检表!F9-原始巡检表!E9)</f>
        <v>#DIV/0!</v>
      </c>
      <c r="E9" s="14"/>
      <c r="F9" s="14"/>
      <c r="G9" s="13">
        <f>输入条件!$D$9*原始巡检表!I9</f>
        <v>0</v>
      </c>
      <c r="H9" s="13"/>
      <c r="I9" s="13"/>
      <c r="J9" s="18">
        <f>IF(原始巡检表!I9=0,0,输入条件!$D$11*(40/50)^3/0.765)</f>
        <v>0</v>
      </c>
      <c r="K9" s="18"/>
      <c r="L9" s="19"/>
      <c r="M9" s="22">
        <f>IF(原始巡检表!I9=0,0,输入条件!$D$13*(40/50)^3/0.765)</f>
        <v>0</v>
      </c>
      <c r="N9" s="22"/>
      <c r="O9" s="23"/>
      <c r="P9" s="24">
        <f>IF(原始巡检表!I9=0,0,输入条件!$D$15*(35/50)^3/0.9)</f>
        <v>0</v>
      </c>
      <c r="Q9" s="24"/>
      <c r="R9" s="24"/>
      <c r="S9" s="27"/>
      <c r="V9" s="7"/>
      <c r="W9" s="7"/>
      <c r="X9" s="7"/>
    </row>
    <row r="10" ht="17.25" spans="1:24">
      <c r="A10" t="e">
        <f t="shared" si="0"/>
        <v>#DIV/0!</v>
      </c>
      <c r="B10">
        <f>IF(原始巡检表!I10=0,0,输入条件!$C$22*原始巡检表!I10+输入条件!$C$23*原始巡检表!E10+输入条件!$C$24*原始巡检表!H10+输入条件!$C$25)/100*输入条件!$E$9*3.517*(1-2%*输入条件!$C$6)*0.172*5/5</f>
        <v>0</v>
      </c>
      <c r="C10" s="9">
        <v>3</v>
      </c>
      <c r="D10" s="10" t="e">
        <f>IF(原始巡检表!I10=0,0,输入条件!$C$22*原始巡检表!I10+输入条件!$C$23*原始巡检表!E10+输入条件!$C$24*原始巡检表!H10+输入条件!$C$25)/100*输入条件!$E$9*3.517*(1-2%*输入条件!$C$6)*0.172*5/(原始巡检表!F10-原始巡检表!E10)</f>
        <v>#DIV/0!</v>
      </c>
      <c r="E10" s="14"/>
      <c r="F10" s="14"/>
      <c r="G10" s="13">
        <f>输入条件!$D$9*原始巡检表!I10</f>
        <v>0</v>
      </c>
      <c r="H10" s="13"/>
      <c r="I10" s="13"/>
      <c r="J10" s="18">
        <f>IF(原始巡检表!I10=0,0,输入条件!$D$11*(40/50)^3/0.765)</f>
        <v>0</v>
      </c>
      <c r="K10" s="18"/>
      <c r="L10" s="19"/>
      <c r="M10" s="22">
        <f>IF(原始巡检表!I10=0,0,输入条件!$D$13*(40/50)^3/0.765)</f>
        <v>0</v>
      </c>
      <c r="N10" s="22"/>
      <c r="O10" s="23"/>
      <c r="P10" s="24">
        <f>IF(原始巡检表!I10=0,0,输入条件!$D$15*(35/50)^3/0.9)</f>
        <v>0</v>
      </c>
      <c r="Q10" s="24"/>
      <c r="R10" s="24"/>
      <c r="S10" s="27"/>
      <c r="V10" s="7"/>
      <c r="W10" s="7"/>
      <c r="X10" s="7"/>
    </row>
    <row r="11" ht="17.25" spans="1:24">
      <c r="A11" t="e">
        <f t="shared" si="0"/>
        <v>#DIV/0!</v>
      </c>
      <c r="B11">
        <f>IF(原始巡检表!I11=0,0,输入条件!$C$22*原始巡检表!I11+输入条件!$C$23*原始巡检表!E11+输入条件!$C$24*原始巡检表!H11+输入条件!$C$25)/100*输入条件!$E$9*3.517*(1-2%*输入条件!$C$6)*0.172*5/5</f>
        <v>0</v>
      </c>
      <c r="C11" s="9">
        <v>4</v>
      </c>
      <c r="D11" s="10" t="e">
        <f>IF(原始巡检表!I11=0,0,输入条件!$C$22*原始巡检表!I11+输入条件!$C$23*原始巡检表!E11+输入条件!$C$24*原始巡检表!H11+输入条件!$C$25)/100*输入条件!$E$9*3.517*(1-2%*输入条件!$C$6)*0.172*5/(原始巡检表!F11-原始巡检表!E11)</f>
        <v>#DIV/0!</v>
      </c>
      <c r="E11" s="14"/>
      <c r="F11" s="14"/>
      <c r="G11" s="13">
        <f>输入条件!$D$9*原始巡检表!I11</f>
        <v>0</v>
      </c>
      <c r="H11" s="13"/>
      <c r="I11" s="13"/>
      <c r="J11" s="18">
        <f>IF(原始巡检表!I11=0,0,输入条件!$D$11*(40/50)^3/0.765)</f>
        <v>0</v>
      </c>
      <c r="K11" s="18"/>
      <c r="L11" s="19"/>
      <c r="M11" s="22">
        <f>IF(原始巡检表!I11=0,0,输入条件!$D$13*(40/50)^3/0.765)</f>
        <v>0</v>
      </c>
      <c r="N11" s="22"/>
      <c r="O11" s="23"/>
      <c r="P11" s="24">
        <f>IF(原始巡检表!I11=0,0,输入条件!$D$15*(35/50)^3/0.9)</f>
        <v>0</v>
      </c>
      <c r="Q11" s="24"/>
      <c r="R11" s="24"/>
      <c r="S11" s="27"/>
      <c r="V11" s="7"/>
      <c r="W11" s="7"/>
      <c r="X11" s="7"/>
    </row>
    <row r="12" ht="17.25" spans="1:24">
      <c r="A12" t="e">
        <f t="shared" si="0"/>
        <v>#DIV/0!</v>
      </c>
      <c r="B12">
        <f>IF(原始巡检表!I12=0,0,输入条件!$C$22*原始巡检表!I12+输入条件!$C$23*原始巡检表!E12+输入条件!$C$24*原始巡检表!H12+输入条件!$C$25)/100*输入条件!$E$9*3.517*(1-2%*输入条件!$C$6)*0.172*5/5</f>
        <v>0</v>
      </c>
      <c r="C12" s="9">
        <v>5</v>
      </c>
      <c r="D12" s="10" t="e">
        <f>IF(原始巡检表!I12=0,0,输入条件!$C$22*原始巡检表!I12+输入条件!$C$23*原始巡检表!E12+输入条件!$C$24*原始巡检表!H12+输入条件!$C$25)/100*输入条件!$E$9*3.517*(1-2%*输入条件!$C$6)*0.172*5/(原始巡检表!F12-原始巡检表!E12)</f>
        <v>#DIV/0!</v>
      </c>
      <c r="E12" s="14"/>
      <c r="F12" s="14"/>
      <c r="G12" s="13">
        <f>输入条件!$D$9*原始巡检表!I12</f>
        <v>0</v>
      </c>
      <c r="H12" s="13"/>
      <c r="I12" s="13"/>
      <c r="J12" s="18">
        <f>IF(原始巡检表!I12=0,0,输入条件!$D$11*(40/50)^3/0.765)</f>
        <v>0</v>
      </c>
      <c r="K12" s="18"/>
      <c r="L12" s="19"/>
      <c r="M12" s="22">
        <f>IF(原始巡检表!I12=0,0,输入条件!$D$13*(40/50)^3/0.765)</f>
        <v>0</v>
      </c>
      <c r="N12" s="22"/>
      <c r="O12" s="23"/>
      <c r="P12" s="24">
        <f>IF(原始巡检表!I12=0,0,输入条件!$D$15*(35/50)^3/0.9)</f>
        <v>0</v>
      </c>
      <c r="Q12" s="24"/>
      <c r="R12" s="24"/>
      <c r="S12" s="27"/>
      <c r="V12" s="7"/>
      <c r="W12" s="7"/>
      <c r="X12" s="7"/>
    </row>
    <row r="13" ht="17.25" spans="1:24">
      <c r="A13" t="e">
        <f t="shared" si="0"/>
        <v>#DIV/0!</v>
      </c>
      <c r="B13">
        <f>IF(原始巡检表!I13=0,0,输入条件!$C$22*原始巡检表!I13+输入条件!$C$23*原始巡检表!E13+输入条件!$C$24*原始巡检表!H13+输入条件!$C$25)/100*输入条件!$E$9*3.517*(1-2%*输入条件!$C$6)*0.172*5/5</f>
        <v>0</v>
      </c>
      <c r="C13" s="9">
        <v>6</v>
      </c>
      <c r="D13" s="10" t="e">
        <f>IF(原始巡检表!I13=0,0,输入条件!$C$22*原始巡检表!I13+输入条件!$C$23*原始巡检表!E13+输入条件!$C$24*原始巡检表!H13+输入条件!$C$25)/100*输入条件!$E$9*3.517*(1-2%*输入条件!$C$6)*0.172*5/(原始巡检表!F13-原始巡检表!E13)</f>
        <v>#DIV/0!</v>
      </c>
      <c r="E13" s="14"/>
      <c r="F13" s="14"/>
      <c r="G13" s="13">
        <f>输入条件!$D$9*原始巡检表!I13</f>
        <v>0</v>
      </c>
      <c r="H13" s="13"/>
      <c r="I13" s="13"/>
      <c r="J13" s="18">
        <f>IF(原始巡检表!I13=0,0,输入条件!$D$11*(40/50)^3/0.765)</f>
        <v>0</v>
      </c>
      <c r="K13" s="18"/>
      <c r="L13" s="19"/>
      <c r="M13" s="22">
        <f>IF(原始巡检表!I13=0,0,输入条件!$D$13*(40/50)^3/0.765)</f>
        <v>0</v>
      </c>
      <c r="N13" s="22"/>
      <c r="O13" s="23"/>
      <c r="P13" s="24">
        <f>IF(原始巡检表!I13=0,0,输入条件!$D$15*(35/50)^3/0.9)</f>
        <v>0</v>
      </c>
      <c r="Q13" s="24"/>
      <c r="R13" s="24"/>
      <c r="S13" s="27"/>
      <c r="V13" s="7"/>
      <c r="W13" s="7"/>
      <c r="X13" s="7"/>
    </row>
    <row r="14" ht="17.25" spans="1:24">
      <c r="A14">
        <f t="shared" si="0"/>
        <v>18.6185057871752</v>
      </c>
      <c r="B14">
        <f>IF(原始巡检表!I14=0,0,输入条件!$C$22*原始巡检表!I14+输入条件!$C$23*原始巡检表!E14+输入条件!$C$24*原始巡检表!H14+输入条件!$C$25)/100*输入条件!$E$9*3.517*(1-2%*输入条件!$C$6)*0.172*5/5</f>
        <v>94.9543795145934</v>
      </c>
      <c r="C14" s="9">
        <v>7</v>
      </c>
      <c r="D14" s="10">
        <f>IF(原始巡检表!I14=0,0,输入条件!$C$22*原始巡检表!I14+输入条件!$C$23*原始巡检表!E14+输入条件!$C$24*原始巡检表!H14+输入条件!$C$25)/100*输入条件!$E$9*3.517*(1-2%*输入条件!$C$6)*0.172*5/(原始巡检表!F14-原始巡检表!E14)</f>
        <v>93.0925289358758</v>
      </c>
      <c r="E14" s="14"/>
      <c r="F14" s="14"/>
      <c r="G14" s="13">
        <f>输入条件!$D$9*原始巡检表!I14</f>
        <v>142.308799313894</v>
      </c>
      <c r="H14" s="13"/>
      <c r="I14" s="13"/>
      <c r="J14" s="18">
        <f>IF(原始巡检表!I14=0,0,输入条件!$D$11*(40/50)^3/0.765)</f>
        <v>36.8104575163399</v>
      </c>
      <c r="K14" s="18"/>
      <c r="L14" s="19"/>
      <c r="M14" s="22">
        <f>IF(原始巡检表!I14=0,0,输入条件!$D$13*(40/50)^3/0.765)</f>
        <v>50.1960784313726</v>
      </c>
      <c r="N14" s="22"/>
      <c r="O14" s="23"/>
      <c r="P14" s="24">
        <f>IF(原始巡检表!I14=0,0,输入条件!$D$15*(35/50)^3/0.9)</f>
        <v>8.38444444444444</v>
      </c>
      <c r="Q14" s="24"/>
      <c r="R14" s="24"/>
      <c r="S14" s="27"/>
      <c r="V14" s="7"/>
      <c r="W14" s="7"/>
      <c r="X14" s="7"/>
    </row>
    <row r="15" ht="17.25" spans="1:24">
      <c r="A15">
        <f t="shared" si="0"/>
        <v>18.6185057871752</v>
      </c>
      <c r="B15">
        <f>IF(原始巡检表!I15=0,0,输入条件!$C$22*原始巡检表!I15+输入条件!$C$23*原始巡检表!E15+输入条件!$C$24*原始巡检表!H15+输入条件!$C$25)/100*输入条件!$E$9*3.517*(1-2%*输入条件!$C$6)*0.172*5/5</f>
        <v>94.9543795145934</v>
      </c>
      <c r="C15" s="9">
        <v>8</v>
      </c>
      <c r="D15" s="10">
        <f>IF(原始巡检表!I15=0,0,输入条件!$C$22*原始巡检表!I15+输入条件!$C$23*原始巡检表!E15+输入条件!$C$24*原始巡检表!H15+输入条件!$C$25)/100*输入条件!$E$9*3.517*(1-2%*输入条件!$C$6)*0.172*5/(原始巡检表!F15-原始巡检表!E15)</f>
        <v>93.0925289358758</v>
      </c>
      <c r="E15" s="14"/>
      <c r="F15" s="14"/>
      <c r="G15" s="13">
        <f>输入条件!$D$9*原始巡检表!I15</f>
        <v>142.308799313894</v>
      </c>
      <c r="H15" s="13"/>
      <c r="I15" s="13"/>
      <c r="J15" s="18">
        <f>IF(原始巡检表!I15=0,0,输入条件!$D$11*(40/50)^3/0.765)</f>
        <v>36.8104575163399</v>
      </c>
      <c r="K15" s="18"/>
      <c r="L15" s="19"/>
      <c r="M15" s="22">
        <f>IF(原始巡检表!I15=0,0,输入条件!$D$13*(40/50)^3/0.765)</f>
        <v>50.1960784313726</v>
      </c>
      <c r="N15" s="22"/>
      <c r="O15" s="23"/>
      <c r="P15" s="24">
        <f>IF(原始巡检表!I15=0,0,输入条件!$D$15*(35/50)^3/0.9)</f>
        <v>8.38444444444444</v>
      </c>
      <c r="Q15" s="24"/>
      <c r="R15" s="24"/>
      <c r="S15" s="27"/>
      <c r="V15" s="7"/>
      <c r="W15" s="7"/>
      <c r="X15" s="7"/>
    </row>
    <row r="16" ht="17.25" spans="1:24">
      <c r="A16">
        <f t="shared" si="0"/>
        <v>18.6185057871752</v>
      </c>
      <c r="B16">
        <f>IF(原始巡检表!I16=0,0,输入条件!$C$22*原始巡检表!I16+输入条件!$C$23*原始巡检表!E16+输入条件!$C$24*原始巡检表!H16+输入条件!$C$25)/100*输入条件!$E$9*3.517*(1-2%*输入条件!$C$6)*0.172*5/5</f>
        <v>94.9543795145934</v>
      </c>
      <c r="C16" s="9">
        <v>9</v>
      </c>
      <c r="D16" s="10">
        <f>IF(原始巡检表!I16=0,0,输入条件!$C$22*原始巡检表!I16+输入条件!$C$23*原始巡检表!E16+输入条件!$C$24*原始巡检表!H16+输入条件!$C$25)/100*输入条件!$E$9*3.517*(1-2%*输入条件!$C$6)*0.172*5/(原始巡检表!F16-原始巡检表!E16)</f>
        <v>93.0925289358758</v>
      </c>
      <c r="E16" s="14"/>
      <c r="F16" s="14"/>
      <c r="G16" s="13">
        <f>输入条件!$D$9*原始巡检表!I16</f>
        <v>142.308799313894</v>
      </c>
      <c r="H16" s="13"/>
      <c r="I16" s="13"/>
      <c r="J16" s="18">
        <f>IF(原始巡检表!I16=0,0,输入条件!$D$11*(40/50)^3/0.765)</f>
        <v>36.8104575163399</v>
      </c>
      <c r="K16" s="18"/>
      <c r="L16" s="19"/>
      <c r="M16" s="22">
        <f>IF(原始巡检表!I16=0,0,输入条件!$D$13*(40/50)^3/0.765)</f>
        <v>50.1960784313726</v>
      </c>
      <c r="N16" s="22"/>
      <c r="O16" s="23"/>
      <c r="P16" s="24">
        <f>IF(原始巡检表!I16=0,0,输入条件!$D$15*(35/50)^3/0.9)</f>
        <v>8.38444444444444</v>
      </c>
      <c r="Q16" s="24"/>
      <c r="R16" s="24"/>
      <c r="S16" s="27"/>
      <c r="V16" s="7"/>
      <c r="W16" s="7"/>
      <c r="X16" s="7"/>
    </row>
    <row r="17" ht="17.25" spans="1:24">
      <c r="A17">
        <f t="shared" si="0"/>
        <v>18.6185057871752</v>
      </c>
      <c r="B17">
        <f>IF(原始巡检表!I17=0,0,输入条件!$C$22*原始巡检表!I17+输入条件!$C$23*原始巡检表!E17+输入条件!$C$24*原始巡检表!H17+输入条件!$C$25)/100*输入条件!$E$9*3.517*(1-2%*输入条件!$C$6)*0.172*5/5</f>
        <v>94.9543795145934</v>
      </c>
      <c r="C17" s="9">
        <v>10</v>
      </c>
      <c r="D17" s="10">
        <f>IF(原始巡检表!I17=0,0,输入条件!$C$22*原始巡检表!I17+输入条件!$C$23*原始巡检表!E17+输入条件!$C$24*原始巡检表!H17+输入条件!$C$25)/100*输入条件!$E$9*3.517*(1-2%*输入条件!$C$6)*0.172*5/(原始巡检表!F17-原始巡检表!E17)</f>
        <v>93.0925289358758</v>
      </c>
      <c r="E17" s="14"/>
      <c r="F17" s="14"/>
      <c r="G17" s="13">
        <f>输入条件!$D$9*原始巡检表!I17</f>
        <v>142.308799313894</v>
      </c>
      <c r="H17" s="13"/>
      <c r="I17" s="13"/>
      <c r="J17" s="18">
        <f>IF(原始巡检表!I17=0,0,输入条件!$D$11*(40/50)^3/0.765)</f>
        <v>36.8104575163399</v>
      </c>
      <c r="K17" s="18"/>
      <c r="L17" s="19"/>
      <c r="M17" s="22">
        <f>IF(原始巡检表!I17=0,0,输入条件!$D$13*(40/50)^3/0.765)</f>
        <v>50.1960784313726</v>
      </c>
      <c r="N17" s="22"/>
      <c r="O17" s="23"/>
      <c r="P17" s="24">
        <f>IF(原始巡检表!I17=0,0,输入条件!$D$15*(35/50)^3/0.9)</f>
        <v>8.38444444444444</v>
      </c>
      <c r="Q17" s="24"/>
      <c r="R17" s="24"/>
      <c r="S17" s="27"/>
      <c r="V17" s="7"/>
      <c r="W17" s="7"/>
      <c r="X17" s="7"/>
    </row>
    <row r="18" ht="17.25" spans="1:24">
      <c r="A18">
        <f t="shared" si="0"/>
        <v>24.5205682096205</v>
      </c>
      <c r="B18">
        <f>IF(原始巡检表!I18=0,0,输入条件!$C$22*原始巡检表!I18+输入条件!$C$23*原始巡检表!E18+输入条件!$C$24*原始巡检表!H18+输入条件!$C$25)/100*输入条件!$E$9*3.517*(1-2%*输入条件!$C$6)*0.172*5/5</f>
        <v>83.3699319127096</v>
      </c>
      <c r="C18" s="9">
        <v>11</v>
      </c>
      <c r="D18" s="10">
        <f>IF(原始巡检表!I18=0,0,输入条件!$C$22*原始巡检表!I18+输入条件!$C$23*原始巡检表!E18+输入条件!$C$24*原始巡检表!H18+输入条件!$C$25)/100*输入条件!$E$9*3.517*(1-2%*输入条件!$C$6)*0.172*5/(原始巡检表!F18-原始巡检表!E18)</f>
        <v>122.602841048102</v>
      </c>
      <c r="E18" s="14"/>
      <c r="F18" s="14"/>
      <c r="G18" s="13">
        <f>输入条件!$D$9*原始巡检表!I18</f>
        <v>125.839828473413</v>
      </c>
      <c r="H18" s="13"/>
      <c r="I18" s="13"/>
      <c r="J18" s="18">
        <f>IF(原始巡检表!I18=0,0,输入条件!$D$11*(40/50)^3/0.765)</f>
        <v>36.8104575163399</v>
      </c>
      <c r="K18" s="18"/>
      <c r="L18" s="19"/>
      <c r="M18" s="22">
        <f>IF(原始巡检表!I18=0,0,输入条件!$D$13*(40/50)^3/0.765)</f>
        <v>50.1960784313726</v>
      </c>
      <c r="N18" s="22"/>
      <c r="O18" s="23"/>
      <c r="P18" s="24">
        <f>IF(原始巡检表!I18=0,0,输入条件!$D$15*(35/50)^3/0.9)</f>
        <v>8.38444444444444</v>
      </c>
      <c r="Q18" s="24"/>
      <c r="R18" s="24"/>
      <c r="S18" s="27"/>
      <c r="V18" s="7"/>
      <c r="W18" s="7"/>
      <c r="X18" s="7"/>
    </row>
    <row r="19" ht="17.25" spans="1:24">
      <c r="A19">
        <f t="shared" si="0"/>
        <v>24.5205682096205</v>
      </c>
      <c r="B19">
        <f>IF(原始巡检表!I19=0,0,输入条件!$C$22*原始巡检表!I19+输入条件!$C$23*原始巡检表!E19+输入条件!$C$24*原始巡检表!H19+输入条件!$C$25)/100*输入条件!$E$9*3.517*(1-2%*输入条件!$C$6)*0.172*5/5</f>
        <v>83.3699319127096</v>
      </c>
      <c r="C19" s="9">
        <v>12</v>
      </c>
      <c r="D19" s="10">
        <f>IF(原始巡检表!I19=0,0,输入条件!$C$22*原始巡检表!I19+输入条件!$C$23*原始巡检表!E19+输入条件!$C$24*原始巡检表!H19+输入条件!$C$25)/100*输入条件!$E$9*3.517*(1-2%*输入条件!$C$6)*0.172*5/(原始巡检表!F19-原始巡检表!E19)</f>
        <v>122.602841048102</v>
      </c>
      <c r="E19" s="14"/>
      <c r="F19" s="14"/>
      <c r="G19" s="13">
        <f>输入条件!$D$9*原始巡检表!I19</f>
        <v>125.839828473413</v>
      </c>
      <c r="H19" s="13"/>
      <c r="I19" s="13"/>
      <c r="J19" s="18">
        <f>IF(原始巡检表!I19=0,0,输入条件!$D$11*(40/50)^3/0.765)</f>
        <v>36.8104575163399</v>
      </c>
      <c r="K19" s="18"/>
      <c r="L19" s="19"/>
      <c r="M19" s="22">
        <f>IF(原始巡检表!I19=0,0,输入条件!$D$13*(40/50)^3/0.765)</f>
        <v>50.1960784313726</v>
      </c>
      <c r="N19" s="22"/>
      <c r="O19" s="23"/>
      <c r="P19" s="24">
        <f>IF(原始巡检表!I19=0,0,输入条件!$D$15*(35/50)^3/0.9)</f>
        <v>8.38444444444444</v>
      </c>
      <c r="Q19" s="24"/>
      <c r="R19" s="24"/>
      <c r="S19" s="27"/>
      <c r="V19" s="7"/>
      <c r="W19" s="7"/>
      <c r="X19" s="7"/>
    </row>
    <row r="20" ht="17.25" spans="1:24">
      <c r="A20">
        <f t="shared" si="0"/>
        <v>24.5205682096205</v>
      </c>
      <c r="B20">
        <f>IF(原始巡检表!I20=0,0,输入条件!$C$22*原始巡检表!I20+输入条件!$C$23*原始巡检表!E20+输入条件!$C$24*原始巡检表!H20+输入条件!$C$25)/100*输入条件!$E$9*3.517*(1-2%*输入条件!$C$6)*0.172*5/5</f>
        <v>83.3699319127096</v>
      </c>
      <c r="C20" s="9">
        <v>13</v>
      </c>
      <c r="D20" s="10">
        <f>IF(原始巡检表!I20=0,0,输入条件!$C$22*原始巡检表!I20+输入条件!$C$23*原始巡检表!E20+输入条件!$C$24*原始巡检表!H20+输入条件!$C$25)/100*输入条件!$E$9*3.517*(1-2%*输入条件!$C$6)*0.172*5/(原始巡检表!F20-原始巡检表!E20)</f>
        <v>122.602841048102</v>
      </c>
      <c r="E20" s="14"/>
      <c r="F20" s="14"/>
      <c r="G20" s="13">
        <f>输入条件!$D$9*原始巡检表!I20</f>
        <v>125.839828473413</v>
      </c>
      <c r="H20" s="13"/>
      <c r="I20" s="13"/>
      <c r="J20" s="18">
        <f>IF(原始巡检表!I20=0,0,输入条件!$D$11*(40/50)^3/0.765)</f>
        <v>36.8104575163399</v>
      </c>
      <c r="K20" s="18"/>
      <c r="L20" s="19"/>
      <c r="M20" s="22">
        <f>IF(原始巡检表!I20=0,0,输入条件!$D$13*(40/50)^3/0.765)</f>
        <v>50.1960784313726</v>
      </c>
      <c r="N20" s="22"/>
      <c r="O20" s="23"/>
      <c r="P20" s="24">
        <f>IF(原始巡检表!I20=0,0,输入条件!$D$15*(35/50)^3/0.9)</f>
        <v>8.38444444444444</v>
      </c>
      <c r="Q20" s="24"/>
      <c r="R20" s="24"/>
      <c r="S20" s="27"/>
      <c r="V20" s="7"/>
      <c r="W20" s="7"/>
      <c r="X20" s="7"/>
    </row>
    <row r="21" ht="17.25" spans="1:24">
      <c r="A21">
        <f t="shared" si="0"/>
        <v>24.5205682096205</v>
      </c>
      <c r="B21">
        <f>IF(原始巡检表!I21=0,0,输入条件!$C$22*原始巡检表!I21+输入条件!$C$23*原始巡检表!E21+输入条件!$C$24*原始巡检表!H21+输入条件!$C$25)/100*输入条件!$E$9*3.517*(1-2%*输入条件!$C$6)*0.172*5/5</f>
        <v>83.3699319127096</v>
      </c>
      <c r="C21" s="9">
        <v>14</v>
      </c>
      <c r="D21" s="10">
        <f>IF(原始巡检表!I21=0,0,输入条件!$C$22*原始巡检表!I21+输入条件!$C$23*原始巡检表!E21+输入条件!$C$24*原始巡检表!H21+输入条件!$C$25)/100*输入条件!$E$9*3.517*(1-2%*输入条件!$C$6)*0.172*5/(原始巡检表!F21-原始巡检表!E21)</f>
        <v>122.602841048102</v>
      </c>
      <c r="E21" s="14"/>
      <c r="F21" s="14"/>
      <c r="G21" s="13">
        <f>输入条件!$D$9*原始巡检表!I21</f>
        <v>125.839828473413</v>
      </c>
      <c r="H21" s="13"/>
      <c r="I21" s="13"/>
      <c r="J21" s="18">
        <f>IF(原始巡检表!I21=0,0,输入条件!$D$11*(40/50)^3/0.765)</f>
        <v>36.8104575163399</v>
      </c>
      <c r="K21" s="18"/>
      <c r="L21" s="19"/>
      <c r="M21" s="22">
        <f>IF(原始巡检表!I21=0,0,输入条件!$D$13*(40/50)^3/0.765)</f>
        <v>50.1960784313726</v>
      </c>
      <c r="N21" s="22"/>
      <c r="O21" s="23"/>
      <c r="P21" s="24">
        <f>IF(原始巡检表!I21=0,0,输入条件!$D$15*(35/50)^3/0.9)</f>
        <v>8.38444444444444</v>
      </c>
      <c r="Q21" s="24"/>
      <c r="R21" s="24"/>
      <c r="S21" s="27"/>
      <c r="V21" s="7"/>
      <c r="W21" s="7"/>
      <c r="X21" s="7"/>
    </row>
    <row r="22" ht="17.25" spans="1:24">
      <c r="A22">
        <f t="shared" si="0"/>
        <v>24.5205682096205</v>
      </c>
      <c r="B22">
        <f>IF(原始巡检表!I22=0,0,输入条件!$C$22*原始巡检表!I22+输入条件!$C$23*原始巡检表!E22+输入条件!$C$24*原始巡检表!H22+输入条件!$C$25)/100*输入条件!$E$9*3.517*(1-2%*输入条件!$C$6)*0.172*5/5</f>
        <v>83.3699319127096</v>
      </c>
      <c r="C22" s="9">
        <v>15</v>
      </c>
      <c r="D22" s="10">
        <f>IF(原始巡检表!I22=0,0,输入条件!$C$22*原始巡检表!I22+输入条件!$C$23*原始巡检表!E22+输入条件!$C$24*原始巡检表!H22+输入条件!$C$25)/100*输入条件!$E$9*3.517*(1-2%*输入条件!$C$6)*0.172*5/(原始巡检表!F22-原始巡检表!E22)</f>
        <v>122.602841048102</v>
      </c>
      <c r="E22" s="14"/>
      <c r="F22" s="14"/>
      <c r="G22" s="13">
        <f>输入条件!$D$9*原始巡检表!I22</f>
        <v>125.839828473413</v>
      </c>
      <c r="H22" s="13"/>
      <c r="I22" s="13"/>
      <c r="J22" s="18">
        <f>IF(原始巡检表!I22=0,0,输入条件!$D$11*(40/50)^3/0.765)</f>
        <v>36.8104575163399</v>
      </c>
      <c r="K22" s="18"/>
      <c r="L22" s="19"/>
      <c r="M22" s="22">
        <f>IF(原始巡检表!I22=0,0,输入条件!$D$13*(40/50)^3/0.765)</f>
        <v>50.1960784313726</v>
      </c>
      <c r="N22" s="22"/>
      <c r="O22" s="23"/>
      <c r="P22" s="24">
        <f>IF(原始巡检表!I22=0,0,输入条件!$D$15*(35/50)^3/0.9)</f>
        <v>8.38444444444444</v>
      </c>
      <c r="Q22" s="24"/>
      <c r="R22" s="24"/>
      <c r="S22" s="27"/>
      <c r="V22" s="7"/>
      <c r="W22" s="7"/>
      <c r="X22" s="7"/>
    </row>
    <row r="23" ht="17.25" spans="1:24">
      <c r="A23">
        <f t="shared" si="0"/>
        <v>24.5205682096205</v>
      </c>
      <c r="B23">
        <f>IF(原始巡检表!I23=0,0,输入条件!$C$22*原始巡检表!I23+输入条件!$C$23*原始巡检表!E23+输入条件!$C$24*原始巡检表!H23+输入条件!$C$25)/100*输入条件!$E$9*3.517*(1-2%*输入条件!$C$6)*0.172*5/5</f>
        <v>83.3699319127096</v>
      </c>
      <c r="C23" s="9">
        <v>16</v>
      </c>
      <c r="D23" s="10">
        <f>IF(原始巡检表!I23=0,0,输入条件!$C$22*原始巡检表!I23+输入条件!$C$23*原始巡检表!E23+输入条件!$C$24*原始巡检表!H23+输入条件!$C$25)/100*输入条件!$E$9*3.517*(1-2%*输入条件!$C$6)*0.172*5/(原始巡检表!F23-原始巡检表!E23)</f>
        <v>122.602841048102</v>
      </c>
      <c r="E23" s="14"/>
      <c r="F23" s="14"/>
      <c r="G23" s="13">
        <f>输入条件!$D$9*原始巡检表!I23</f>
        <v>125.839828473413</v>
      </c>
      <c r="H23" s="13"/>
      <c r="I23" s="13"/>
      <c r="J23" s="18">
        <f>IF(原始巡检表!I23=0,0,输入条件!$D$11*(40/50)^3/0.765)</f>
        <v>36.8104575163399</v>
      </c>
      <c r="K23" s="18"/>
      <c r="L23" s="19"/>
      <c r="M23" s="22">
        <f>IF(原始巡检表!I23=0,0,输入条件!$D$13*(40/50)^3/0.765)</f>
        <v>50.1960784313726</v>
      </c>
      <c r="N23" s="22"/>
      <c r="O23" s="23"/>
      <c r="P23" s="24">
        <f>IF(原始巡检表!I23=0,0,输入条件!$D$15*(35/50)^3/0.9)</f>
        <v>8.38444444444444</v>
      </c>
      <c r="Q23" s="24"/>
      <c r="R23" s="24"/>
      <c r="S23" s="27"/>
      <c r="V23" s="7"/>
      <c r="W23" s="7"/>
      <c r="X23" s="7"/>
    </row>
    <row r="24" ht="17.25" spans="1:24">
      <c r="A24">
        <f t="shared" si="0"/>
        <v>24.5205682096205</v>
      </c>
      <c r="B24">
        <f>IF(原始巡检表!I24=0,0,输入条件!$C$22*原始巡检表!I24+输入条件!$C$23*原始巡检表!E24+输入条件!$C$24*原始巡检表!H24+输入条件!$C$25)/100*输入条件!$E$9*3.517*(1-2%*输入条件!$C$6)*0.172*5/5</f>
        <v>83.3699319127096</v>
      </c>
      <c r="C24" s="9">
        <v>17</v>
      </c>
      <c r="D24" s="10">
        <f>IF(原始巡检表!I24=0,0,输入条件!$C$22*原始巡检表!I24+输入条件!$C$23*原始巡检表!E24+输入条件!$C$24*原始巡检表!H24+输入条件!$C$25)/100*输入条件!$E$9*3.517*(1-2%*输入条件!$C$6)*0.172*5/(原始巡检表!F24-原始巡检表!E24)</f>
        <v>122.602841048102</v>
      </c>
      <c r="E24" s="14"/>
      <c r="F24" s="14"/>
      <c r="G24" s="13">
        <f>输入条件!$D$9*原始巡检表!I24</f>
        <v>125.839828473413</v>
      </c>
      <c r="H24" s="13"/>
      <c r="I24" s="13"/>
      <c r="J24" s="18">
        <f>IF(原始巡检表!I24=0,0,输入条件!$D$11*(40/50)^3/0.765)</f>
        <v>36.8104575163399</v>
      </c>
      <c r="K24" s="18"/>
      <c r="L24" s="19"/>
      <c r="M24" s="22">
        <f>IF(原始巡检表!I24=0,0,输入条件!$D$13*(40/50)^3/0.765)</f>
        <v>50.1960784313726</v>
      </c>
      <c r="N24" s="22"/>
      <c r="O24" s="23"/>
      <c r="P24" s="24">
        <f>IF(原始巡检表!I24=0,0,输入条件!$D$15*(35/50)^3/0.9)</f>
        <v>8.38444444444444</v>
      </c>
      <c r="Q24" s="24"/>
      <c r="R24" s="24"/>
      <c r="S24" s="27"/>
      <c r="V24" s="7"/>
      <c r="W24" s="7"/>
      <c r="X24" s="7"/>
    </row>
    <row r="25" ht="17.25" spans="1:24">
      <c r="A25">
        <f t="shared" si="0"/>
        <v>24.5205682096205</v>
      </c>
      <c r="B25">
        <f>IF(原始巡检表!I25=0,0,输入条件!$C$22*原始巡检表!I25+输入条件!$C$23*原始巡检表!E25+输入条件!$C$24*原始巡检表!H25+输入条件!$C$25)/100*输入条件!$E$9*3.517*(1-2%*输入条件!$C$6)*0.172*5/5</f>
        <v>83.3699319127096</v>
      </c>
      <c r="C25" s="9">
        <v>18</v>
      </c>
      <c r="D25" s="10">
        <f>IF(原始巡检表!I25=0,0,输入条件!$C$22*原始巡检表!I25+输入条件!$C$23*原始巡检表!E25+输入条件!$C$24*原始巡检表!H25+输入条件!$C$25)/100*输入条件!$E$9*3.517*(1-2%*输入条件!$C$6)*0.172*5/(原始巡检表!F25-原始巡检表!E25)</f>
        <v>122.602841048102</v>
      </c>
      <c r="E25" s="14"/>
      <c r="F25" s="14"/>
      <c r="G25" s="13">
        <f>输入条件!$D$9*原始巡检表!I25</f>
        <v>125.839828473413</v>
      </c>
      <c r="H25" s="13"/>
      <c r="I25" s="13"/>
      <c r="J25" s="18">
        <f>IF(原始巡检表!I25=0,0,输入条件!$D$11*(40/50)^3/0.765)</f>
        <v>36.8104575163399</v>
      </c>
      <c r="K25" s="18"/>
      <c r="L25" s="19"/>
      <c r="M25" s="22">
        <f>IF(原始巡检表!I25=0,0,输入条件!$D$13*(40/50)^3/0.765)</f>
        <v>50.1960784313726</v>
      </c>
      <c r="N25" s="22"/>
      <c r="O25" s="23"/>
      <c r="P25" s="24">
        <f>IF(原始巡检表!I25=0,0,输入条件!$D$15*(35/50)^3/0.9)</f>
        <v>8.38444444444444</v>
      </c>
      <c r="Q25" s="24"/>
      <c r="R25" s="24"/>
      <c r="S25" s="27"/>
      <c r="V25" s="7"/>
      <c r="W25" s="7"/>
      <c r="X25" s="7"/>
    </row>
    <row r="26" ht="17.25" spans="1:24">
      <c r="A26">
        <f t="shared" si="0"/>
        <v>24.5205682096205</v>
      </c>
      <c r="B26">
        <f>IF(原始巡检表!I26=0,0,输入条件!$C$22*原始巡检表!I26+输入条件!$C$23*原始巡检表!E26+输入条件!$C$24*原始巡检表!H26+输入条件!$C$25)/100*输入条件!$E$9*3.517*(1-2%*输入条件!$C$6)*0.172*5/5</f>
        <v>83.3699319127096</v>
      </c>
      <c r="C26" s="9">
        <v>19</v>
      </c>
      <c r="D26" s="10">
        <f>IF(原始巡检表!I26=0,0,输入条件!$C$22*原始巡检表!I26+输入条件!$C$23*原始巡检表!E26+输入条件!$C$24*原始巡检表!H26+输入条件!$C$25)/100*输入条件!$E$9*3.517*(1-2%*输入条件!$C$6)*0.172*5/(原始巡检表!F26-原始巡检表!E26)</f>
        <v>122.602841048102</v>
      </c>
      <c r="E26" s="14"/>
      <c r="F26" s="14"/>
      <c r="G26" s="13">
        <f>输入条件!$D$9*原始巡检表!I26</f>
        <v>125.839828473413</v>
      </c>
      <c r="H26" s="13"/>
      <c r="I26" s="13"/>
      <c r="J26" s="18">
        <f>IF(原始巡检表!I26=0,0,输入条件!$D$11*(40/50)^3/0.765)</f>
        <v>36.8104575163399</v>
      </c>
      <c r="K26" s="18"/>
      <c r="L26" s="19"/>
      <c r="M26" s="22">
        <f>IF(原始巡检表!I26=0,0,输入条件!$D$13*(40/50)^3/0.765)</f>
        <v>50.1960784313726</v>
      </c>
      <c r="N26" s="22"/>
      <c r="O26" s="23"/>
      <c r="P26" s="24">
        <f>IF(原始巡检表!I26=0,0,输入条件!$D$15*(35/50)^3/0.9)</f>
        <v>8.38444444444444</v>
      </c>
      <c r="Q26" s="24"/>
      <c r="R26" s="24"/>
      <c r="S26" s="27"/>
      <c r="V26" s="7"/>
      <c r="W26" s="7"/>
      <c r="X26" s="7"/>
    </row>
    <row r="27" ht="17.25" spans="1:24">
      <c r="A27">
        <f t="shared" si="0"/>
        <v>24.5205682096205</v>
      </c>
      <c r="B27">
        <f>IF(原始巡检表!I27=0,0,输入条件!$C$22*原始巡检表!I27+输入条件!$C$23*原始巡检表!E27+输入条件!$C$24*原始巡检表!H27+输入条件!$C$25)/100*输入条件!$E$9*3.517*(1-2%*输入条件!$C$6)*0.172*5/5</f>
        <v>83.3699319127096</v>
      </c>
      <c r="C27" s="9">
        <v>20</v>
      </c>
      <c r="D27" s="10">
        <f>IF(原始巡检表!I27=0,0,输入条件!$C$22*原始巡检表!I27+输入条件!$C$23*原始巡检表!E27+输入条件!$C$24*原始巡检表!H27+输入条件!$C$25)/100*输入条件!$E$9*3.517*(1-2%*输入条件!$C$6)*0.172*5/(原始巡检表!F27-原始巡检表!E27)</f>
        <v>122.602841048102</v>
      </c>
      <c r="E27" s="14"/>
      <c r="F27" s="14"/>
      <c r="G27" s="13">
        <f>输入条件!$D$9*原始巡检表!I27</f>
        <v>125.839828473413</v>
      </c>
      <c r="H27" s="13"/>
      <c r="I27" s="13"/>
      <c r="J27" s="18">
        <f>IF(原始巡检表!I27=0,0,输入条件!$D$11*(40/50)^3/0.765)</f>
        <v>36.8104575163399</v>
      </c>
      <c r="K27" s="18"/>
      <c r="L27" s="19"/>
      <c r="M27" s="22">
        <f>IF(原始巡检表!I27=0,0,输入条件!$D$13*(40/50)^3/0.765)</f>
        <v>50.1960784313726</v>
      </c>
      <c r="N27" s="22"/>
      <c r="O27" s="23"/>
      <c r="P27" s="24">
        <f>IF(原始巡检表!I27=0,0,输入条件!$D$15*(35/50)^3/0.9)</f>
        <v>8.38444444444444</v>
      </c>
      <c r="Q27" s="24"/>
      <c r="R27" s="24"/>
      <c r="S27" s="27"/>
      <c r="V27" s="7"/>
      <c r="W27" s="7"/>
      <c r="X27" s="7"/>
    </row>
    <row r="28" ht="17.25" spans="1:24">
      <c r="A28">
        <f t="shared" si="0"/>
        <v>24.5205682096205</v>
      </c>
      <c r="B28">
        <f>IF(原始巡检表!I28=0,0,输入条件!$C$22*原始巡检表!I28+输入条件!$C$23*原始巡检表!E28+输入条件!$C$24*原始巡检表!H28+输入条件!$C$25)/100*输入条件!$E$9*3.517*(1-2%*输入条件!$C$6)*0.172*5/5</f>
        <v>83.3699319127096</v>
      </c>
      <c r="C28" s="9">
        <v>21</v>
      </c>
      <c r="D28" s="10">
        <f>IF(原始巡检表!I28=0,0,输入条件!$C$22*原始巡检表!I28+输入条件!$C$23*原始巡检表!E28+输入条件!$C$24*原始巡检表!H28+输入条件!$C$25)/100*输入条件!$E$9*3.517*(1-2%*输入条件!$C$6)*0.172*5/(原始巡检表!F28-原始巡检表!E28)</f>
        <v>122.602841048102</v>
      </c>
      <c r="E28" s="14"/>
      <c r="F28" s="14"/>
      <c r="G28" s="13">
        <f>输入条件!$D$9*原始巡检表!I28</f>
        <v>125.839828473413</v>
      </c>
      <c r="H28" s="13"/>
      <c r="I28" s="13"/>
      <c r="J28" s="18">
        <f>IF(原始巡检表!I28=0,0,输入条件!$D$11*(40/50)^3/0.765)</f>
        <v>36.8104575163399</v>
      </c>
      <c r="K28" s="18"/>
      <c r="L28" s="19"/>
      <c r="M28" s="22">
        <f>IF(原始巡检表!I28=0,0,输入条件!$D$13*(40/50)^3/0.765)</f>
        <v>50.1960784313726</v>
      </c>
      <c r="N28" s="22"/>
      <c r="O28" s="23"/>
      <c r="P28" s="24">
        <f>IF(原始巡检表!I28=0,0,输入条件!$D$15*(35/50)^3/0.9)</f>
        <v>8.38444444444444</v>
      </c>
      <c r="Q28" s="24"/>
      <c r="R28" s="24"/>
      <c r="S28" s="27"/>
      <c r="V28" s="7"/>
      <c r="W28" s="7"/>
      <c r="X28" s="7"/>
    </row>
    <row r="29" ht="17.25" spans="1:24">
      <c r="A29">
        <f t="shared" si="0"/>
        <v>24.5205682096205</v>
      </c>
      <c r="B29">
        <f>IF(原始巡检表!I29=0,0,输入条件!$C$22*原始巡检表!I29+输入条件!$C$23*原始巡检表!E29+输入条件!$C$24*原始巡检表!H29+输入条件!$C$25)/100*输入条件!$E$9*3.517*(1-2%*输入条件!$C$6)*0.172*5/5</f>
        <v>83.3699319127096</v>
      </c>
      <c r="C29" s="9">
        <v>22</v>
      </c>
      <c r="D29" s="10">
        <f>IF(原始巡检表!I29=0,0,输入条件!$C$22*原始巡检表!I29+输入条件!$C$23*原始巡检表!E29+输入条件!$C$24*原始巡检表!H29+输入条件!$C$25)/100*输入条件!$E$9*3.517*(1-2%*输入条件!$C$6)*0.172*5/(原始巡检表!F29-原始巡检表!E29)</f>
        <v>122.602841048102</v>
      </c>
      <c r="E29" s="14"/>
      <c r="F29" s="14"/>
      <c r="G29" s="13">
        <f>输入条件!$D$9*原始巡检表!I29</f>
        <v>125.839828473413</v>
      </c>
      <c r="H29" s="13"/>
      <c r="I29" s="13"/>
      <c r="J29" s="18">
        <f>IF(原始巡检表!I29=0,0,输入条件!$D$11*(40/50)^3/0.765)</f>
        <v>36.8104575163399</v>
      </c>
      <c r="K29" s="18"/>
      <c r="L29" s="19"/>
      <c r="M29" s="22">
        <f>IF(原始巡检表!I29=0,0,输入条件!$D$13*(40/50)^3/0.765)</f>
        <v>50.1960784313726</v>
      </c>
      <c r="N29" s="22"/>
      <c r="O29" s="23"/>
      <c r="P29" s="24">
        <f>IF(原始巡检表!I29=0,0,输入条件!$D$15*(35/50)^3/0.9)</f>
        <v>8.38444444444444</v>
      </c>
      <c r="Q29" s="24"/>
      <c r="R29" s="24"/>
      <c r="S29" s="27"/>
      <c r="V29" s="7"/>
      <c r="W29" s="7"/>
      <c r="X29" s="7"/>
    </row>
    <row r="30" ht="17.25" spans="1:24">
      <c r="A30">
        <f t="shared" si="0"/>
        <v>24.5205682096205</v>
      </c>
      <c r="B30">
        <f>IF(原始巡检表!I30=0,0,输入条件!$C$22*原始巡检表!I30+输入条件!$C$23*原始巡检表!E30+输入条件!$C$24*原始巡检表!H30+输入条件!$C$25)/100*输入条件!$E$9*3.517*(1-2%*输入条件!$C$6)*0.172*5/5</f>
        <v>83.3699319127096</v>
      </c>
      <c r="C30" s="9">
        <v>23</v>
      </c>
      <c r="D30" s="10">
        <f>IF(原始巡检表!I30=0,0,输入条件!$C$22*原始巡检表!I30+输入条件!$C$23*原始巡检表!E30+输入条件!$C$24*原始巡检表!H30+输入条件!$C$25)/100*输入条件!$E$9*3.517*(1-2%*输入条件!$C$6)*0.172*5/(原始巡检表!F30-原始巡检表!E30)</f>
        <v>122.602841048102</v>
      </c>
      <c r="E30" s="14"/>
      <c r="F30" s="14"/>
      <c r="G30" s="13">
        <f>输入条件!$D$9*原始巡检表!I30</f>
        <v>125.839828473413</v>
      </c>
      <c r="H30" s="13"/>
      <c r="I30" s="13"/>
      <c r="J30" s="18">
        <f>IF(原始巡检表!I30=0,0,输入条件!$D$11*(40/50)^3/0.765)</f>
        <v>36.8104575163399</v>
      </c>
      <c r="K30" s="18"/>
      <c r="L30" s="19"/>
      <c r="M30" s="22">
        <f>IF(原始巡检表!I30=0,0,输入条件!$D$13*(40/50)^3/0.765)</f>
        <v>50.1960784313726</v>
      </c>
      <c r="N30" s="22"/>
      <c r="O30" s="23"/>
      <c r="P30" s="24">
        <f>IF(原始巡检表!I30=0,0,输入条件!$D$15*(35/50)^3/0.9)</f>
        <v>8.38444444444444</v>
      </c>
      <c r="Q30" s="24"/>
      <c r="R30" s="24"/>
      <c r="S30" s="27"/>
      <c r="V30" s="7"/>
      <c r="W30" s="7"/>
      <c r="X30" s="7"/>
    </row>
    <row r="31" spans="4:24">
      <c r="D31" s="7"/>
      <c r="E31" s="7"/>
      <c r="F31" s="7"/>
      <c r="G31" s="12"/>
      <c r="H31" s="12"/>
      <c r="I31" s="12"/>
      <c r="J31" s="16"/>
      <c r="K31" s="16"/>
      <c r="L31" s="17"/>
      <c r="V31" s="7"/>
      <c r="W31" s="7"/>
      <c r="X31" s="7"/>
    </row>
    <row r="32" spans="2:24">
      <c r="B32" t="s">
        <v>73</v>
      </c>
      <c r="D32" s="7"/>
      <c r="E32" s="7"/>
      <c r="F32" s="7"/>
      <c r="G32" s="12"/>
      <c r="H32" s="12"/>
      <c r="I32" s="12"/>
      <c r="J32" s="16"/>
      <c r="K32" s="16"/>
      <c r="L32" s="17"/>
      <c r="T32" t="s">
        <v>73</v>
      </c>
      <c r="V32" s="7"/>
      <c r="W32" s="7"/>
      <c r="X32" s="7"/>
    </row>
    <row r="33" spans="4:24">
      <c r="D33" s="7"/>
      <c r="E33" s="7"/>
      <c r="F33" s="7"/>
      <c r="G33" s="12"/>
      <c r="H33" s="12"/>
      <c r="I33" s="12"/>
      <c r="J33" s="16"/>
      <c r="K33" s="16"/>
      <c r="L33" s="17"/>
      <c r="V33" s="7"/>
      <c r="W33" s="7"/>
      <c r="X33" s="7"/>
    </row>
    <row r="34" spans="4:24">
      <c r="D34" s="7" t="s">
        <v>85</v>
      </c>
      <c r="E34" s="7"/>
      <c r="F34" s="7"/>
      <c r="G34" s="12"/>
      <c r="H34" s="12"/>
      <c r="I34" s="12"/>
      <c r="J34" s="16"/>
      <c r="K34" s="16"/>
      <c r="L34" s="17"/>
      <c r="V34" s="7"/>
      <c r="W34" s="7"/>
      <c r="X34" s="7"/>
    </row>
    <row r="35" ht="17.25" spans="1:24">
      <c r="A35" t="e">
        <f>50*D35/250</f>
        <v>#DIV/0!</v>
      </c>
      <c r="B35">
        <f>IF(原始巡检表!I35=0,0,输入条件!$C$22*原始巡检表!I35+输入条件!$C$23*原始巡检表!E35+输入条件!$C$24*原始巡检表!H35+输入条件!$C$25)/100*输入条件!$E$9*3.517*(1-2%*输入条件!$C$6)*0.172*5/5</f>
        <v>0</v>
      </c>
      <c r="C35" s="11">
        <v>0</v>
      </c>
      <c r="D35" s="10" t="e">
        <f>IF(原始巡检表!I35=0,0,输入条件!$C$22*原始巡检表!I35+输入条件!$C$23*原始巡检表!E35+输入条件!$C$24*原始巡检表!H35+输入条件!$C$25)/100*输入条件!$E$9*3.517*(1-2%*输入条件!$C$6)*0.172*5/(原始巡检表!F35-原始巡检表!E35)</f>
        <v>#DIV/0!</v>
      </c>
      <c r="E35" s="10">
        <f>IF(原始巡检表!Q35=0,0,输入条件!$C$22*原始巡检表!Q35+输入条件!$C$23*原始巡检表!M35+输入条件!$C$24*原始巡检表!P35+输入条件!$C$25)/100*输入条件!$E$9*3.517*(1-2%*输入条件!$C$6)</f>
        <v>0</v>
      </c>
      <c r="F35" s="15"/>
      <c r="G35" s="13">
        <f>输入条件!$D$9*原始巡检表!I35</f>
        <v>0</v>
      </c>
      <c r="H35" s="13">
        <f>输入条件!$D$9*原始巡检表!Q35</f>
        <v>0</v>
      </c>
      <c r="I35" s="20"/>
      <c r="J35" s="18">
        <f>IF(原始巡检表!I35=0,0,输入条件!$D$11*(40/50)^3/0.765)</f>
        <v>0</v>
      </c>
      <c r="K35" s="18">
        <f>IF(原始巡检表!Q35=0,0,输入条件!$D$11*(40/50)^3/0.765)</f>
        <v>0</v>
      </c>
      <c r="L35" s="21"/>
      <c r="M35" s="22">
        <f>IF(原始巡检表!I35=0,0,输入条件!$D$13*(40/50)^3/0.765)</f>
        <v>0</v>
      </c>
      <c r="N35" s="22">
        <f>IF(原始巡检表!Q35=0,0,输入条件!$D$13*(40/50)^3/0.765)</f>
        <v>0</v>
      </c>
      <c r="O35" s="25"/>
      <c r="P35" s="24">
        <f>IF(原始巡检表!I35=0,0,输入条件!$D$15*(35/50)^3/0.9)</f>
        <v>0</v>
      </c>
      <c r="Q35" s="24">
        <f>IF(原始巡检表!Q35=0,0,输入条件!$D$15*(35/50)^3/0.9)</f>
        <v>0</v>
      </c>
      <c r="R35" s="28"/>
      <c r="S35" s="29"/>
      <c r="V35" s="7"/>
      <c r="W35" s="7"/>
      <c r="X35" s="7"/>
    </row>
    <row r="36" ht="17.25" spans="1:24">
      <c r="A36" t="e">
        <f t="shared" ref="A36:A58" si="1">50*D36/250</f>
        <v>#DIV/0!</v>
      </c>
      <c r="B36">
        <f>IF(原始巡检表!I36=0,0,输入条件!$C$22*原始巡检表!I36+输入条件!$C$23*原始巡检表!E36+输入条件!$C$24*原始巡检表!H36+输入条件!$C$25)/100*输入条件!$E$9*3.517*(1-2%*输入条件!$C$6)*0.172*5/5</f>
        <v>0</v>
      </c>
      <c r="C36" s="11">
        <v>1</v>
      </c>
      <c r="D36" s="10" t="e">
        <f>IF(原始巡检表!I36=0,0,输入条件!$C$22*原始巡检表!I36+输入条件!$C$23*原始巡检表!E36+输入条件!$C$24*原始巡检表!H36+输入条件!$C$25)/100*输入条件!$E$9*3.517*(1-2%*输入条件!$C$6)*0.172*5/(原始巡检表!F36-原始巡检表!E36)</f>
        <v>#DIV/0!</v>
      </c>
      <c r="E36" s="10">
        <f>IF(原始巡检表!Q36=0,0,输入条件!$C$22*原始巡检表!Q36+输入条件!$C$23*原始巡检表!M36+输入条件!$C$24*原始巡检表!P36+输入条件!$C$25)/100*输入条件!$E$9*3.517*(1-2%*输入条件!$C$6)</f>
        <v>0</v>
      </c>
      <c r="F36" s="15"/>
      <c r="G36" s="13">
        <f>输入条件!$D$9*原始巡检表!I36</f>
        <v>0</v>
      </c>
      <c r="H36" s="13">
        <f>输入条件!$D$9*原始巡检表!Q36</f>
        <v>0</v>
      </c>
      <c r="I36" s="20"/>
      <c r="J36" s="18">
        <f>IF(原始巡检表!I36=0,0,输入条件!$D$11*(40/50)^3/0.765)</f>
        <v>0</v>
      </c>
      <c r="K36" s="18">
        <f>IF(原始巡检表!Q36=0,0,输入条件!$D$11*(40/50)^3/0.765)</f>
        <v>0</v>
      </c>
      <c r="L36" s="21"/>
      <c r="M36" s="22">
        <f>IF(原始巡检表!I36=0,0,输入条件!$D$13*(40/50)^3/0.765)</f>
        <v>0</v>
      </c>
      <c r="N36" s="22">
        <f>IF(原始巡检表!Q36=0,0,输入条件!$D$13*(40/50)^3/0.765)</f>
        <v>0</v>
      </c>
      <c r="O36" s="25"/>
      <c r="P36" s="24">
        <f>IF(原始巡检表!I36=0,0,输入条件!$D$15*(35/50)^3/0.9)</f>
        <v>0</v>
      </c>
      <c r="Q36" s="24">
        <f>IF(原始巡检表!Q36=0,0,输入条件!$D$15*(35/50)^3/0.9)</f>
        <v>0</v>
      </c>
      <c r="R36" s="28"/>
      <c r="S36" s="29"/>
      <c r="V36" s="7"/>
      <c r="W36" s="7"/>
      <c r="X36" s="7"/>
    </row>
    <row r="37" ht="17.25" spans="1:24">
      <c r="A37" t="e">
        <f t="shared" si="1"/>
        <v>#DIV/0!</v>
      </c>
      <c r="B37">
        <f>IF(原始巡检表!I37=0,0,输入条件!$C$22*原始巡检表!I37+输入条件!$C$23*原始巡检表!E37+输入条件!$C$24*原始巡检表!H37+输入条件!$C$25)/100*输入条件!$E$9*3.517*(1-2%*输入条件!$C$6)*0.172*5/5</f>
        <v>0</v>
      </c>
      <c r="C37" s="11">
        <v>2</v>
      </c>
      <c r="D37" s="10" t="e">
        <f>IF(原始巡检表!I37=0,0,输入条件!$C$22*原始巡检表!I37+输入条件!$C$23*原始巡检表!E37+输入条件!$C$24*原始巡检表!H37+输入条件!$C$25)/100*输入条件!$E$9*3.517*(1-2%*输入条件!$C$6)*0.172*5/(原始巡检表!F37-原始巡检表!E37)</f>
        <v>#DIV/0!</v>
      </c>
      <c r="E37" s="10">
        <f>IF(原始巡检表!Q37=0,0,输入条件!$C$22*原始巡检表!Q37+输入条件!$C$23*原始巡检表!M37+输入条件!$C$24*原始巡检表!P37+输入条件!$C$25)/100*输入条件!$E$9*3.517*(1-2%*输入条件!$C$6)</f>
        <v>0</v>
      </c>
      <c r="F37" s="15"/>
      <c r="G37" s="13">
        <f>输入条件!$D$9*原始巡检表!I37</f>
        <v>0</v>
      </c>
      <c r="H37" s="13">
        <f>输入条件!$D$9*原始巡检表!Q37</f>
        <v>0</v>
      </c>
      <c r="I37" s="20"/>
      <c r="J37" s="18">
        <f>IF(原始巡检表!I37=0,0,输入条件!$D$11*(40/50)^3/0.765)</f>
        <v>0</v>
      </c>
      <c r="K37" s="18">
        <f>IF(原始巡检表!Q37=0,0,输入条件!$D$11*(40/50)^3/0.765)</f>
        <v>0</v>
      </c>
      <c r="L37" s="21"/>
      <c r="M37" s="22">
        <f>IF(原始巡检表!I37=0,0,输入条件!$D$13*(40/50)^3/0.765)</f>
        <v>0</v>
      </c>
      <c r="N37" s="22">
        <f>IF(原始巡检表!Q37=0,0,输入条件!$D$13*(40/50)^3/0.765)</f>
        <v>0</v>
      </c>
      <c r="O37" s="25"/>
      <c r="P37" s="24">
        <f>IF(原始巡检表!I37=0,0,输入条件!$D$15*(35/50)^3/0.9)</f>
        <v>0</v>
      </c>
      <c r="Q37" s="24">
        <f>IF(原始巡检表!Q37=0,0,输入条件!$D$15*(35/50)^3/0.9)</f>
        <v>0</v>
      </c>
      <c r="R37" s="28"/>
      <c r="S37" s="29"/>
      <c r="V37" s="7"/>
      <c r="W37" s="7"/>
      <c r="X37" s="7"/>
    </row>
    <row r="38" ht="17.25" spans="1:24">
      <c r="A38" t="e">
        <f t="shared" si="1"/>
        <v>#DIV/0!</v>
      </c>
      <c r="B38">
        <f>IF(原始巡检表!I38=0,0,输入条件!$C$22*原始巡检表!I38+输入条件!$C$23*原始巡检表!E38+输入条件!$C$24*原始巡检表!H38+输入条件!$C$25)/100*输入条件!$E$9*3.517*(1-2%*输入条件!$C$6)*0.172*5/5</f>
        <v>0</v>
      </c>
      <c r="C38" s="11">
        <v>3</v>
      </c>
      <c r="D38" s="10" t="e">
        <f>IF(原始巡检表!I38=0,0,输入条件!$C$22*原始巡检表!I38+输入条件!$C$23*原始巡检表!E38+输入条件!$C$24*原始巡检表!H38+输入条件!$C$25)/100*输入条件!$E$9*3.517*(1-2%*输入条件!$C$6)*0.172*5/(原始巡检表!F38-原始巡检表!E38)</f>
        <v>#DIV/0!</v>
      </c>
      <c r="E38" s="10">
        <f>IF(原始巡检表!Q38=0,0,输入条件!$C$22*原始巡检表!Q38+输入条件!$C$23*原始巡检表!M38+输入条件!$C$24*原始巡检表!P38+输入条件!$C$25)/100*输入条件!$E$9*3.517*(1-2%*输入条件!$C$6)</f>
        <v>0</v>
      </c>
      <c r="F38" s="15"/>
      <c r="G38" s="13">
        <f>输入条件!$D$9*原始巡检表!I38</f>
        <v>0</v>
      </c>
      <c r="H38" s="13">
        <f>输入条件!$D$9*原始巡检表!Q38</f>
        <v>0</v>
      </c>
      <c r="I38" s="20"/>
      <c r="J38" s="18">
        <f>IF(原始巡检表!I38=0,0,输入条件!$D$11*(40/50)^3/0.765)</f>
        <v>0</v>
      </c>
      <c r="K38" s="18">
        <f>IF(原始巡检表!Q38=0,0,输入条件!$D$11*(40/50)^3/0.765)</f>
        <v>0</v>
      </c>
      <c r="L38" s="21"/>
      <c r="M38" s="22">
        <f>IF(原始巡检表!I38=0,0,输入条件!$D$13*(40/50)^3/0.765)</f>
        <v>0</v>
      </c>
      <c r="N38" s="22">
        <f>IF(原始巡检表!Q38=0,0,输入条件!$D$13*(40/50)^3/0.765)</f>
        <v>0</v>
      </c>
      <c r="O38" s="25"/>
      <c r="P38" s="24">
        <f>IF(原始巡检表!I38=0,0,输入条件!$D$15*(35/50)^3/0.9)</f>
        <v>0</v>
      </c>
      <c r="Q38" s="24">
        <f>IF(原始巡检表!Q38=0,0,输入条件!$D$15*(35/50)^3/0.9)</f>
        <v>0</v>
      </c>
      <c r="R38" s="28"/>
      <c r="S38" s="29"/>
      <c r="V38" s="7"/>
      <c r="W38" s="7"/>
      <c r="X38" s="7"/>
    </row>
    <row r="39" ht="17.25" spans="1:24">
      <c r="A39" t="e">
        <f t="shared" si="1"/>
        <v>#DIV/0!</v>
      </c>
      <c r="B39">
        <f>IF(原始巡检表!I39=0,0,输入条件!$C$22*原始巡检表!I39+输入条件!$C$23*原始巡检表!E39+输入条件!$C$24*原始巡检表!H39+输入条件!$C$25)/100*输入条件!$E$9*3.517*(1-2%*输入条件!$C$6)*0.172*5/5</f>
        <v>0</v>
      </c>
      <c r="C39" s="11">
        <v>4</v>
      </c>
      <c r="D39" s="10" t="e">
        <f>IF(原始巡检表!I39=0,0,输入条件!$C$22*原始巡检表!I39+输入条件!$C$23*原始巡检表!E39+输入条件!$C$24*原始巡检表!H39+输入条件!$C$25)/100*输入条件!$E$9*3.517*(1-2%*输入条件!$C$6)*0.172*5/(原始巡检表!F39-原始巡检表!E39)</f>
        <v>#DIV/0!</v>
      </c>
      <c r="E39" s="10">
        <f>IF(原始巡检表!Q39=0,0,输入条件!$C$22*原始巡检表!Q39+输入条件!$C$23*原始巡检表!M39+输入条件!$C$24*原始巡检表!P39+输入条件!$C$25)/100*输入条件!$E$9*3.517*(1-2%*输入条件!$C$6)</f>
        <v>0</v>
      </c>
      <c r="F39" s="15"/>
      <c r="G39" s="13">
        <f>输入条件!$D$9*原始巡检表!I39</f>
        <v>0</v>
      </c>
      <c r="H39" s="13">
        <f>输入条件!$D$9*原始巡检表!Q39</f>
        <v>0</v>
      </c>
      <c r="I39" s="20"/>
      <c r="J39" s="18">
        <f>IF(原始巡检表!I39=0,0,输入条件!$D$11*(40/50)^3/0.765)</f>
        <v>0</v>
      </c>
      <c r="K39" s="18">
        <f>IF(原始巡检表!Q39=0,0,输入条件!$D$11*(40/50)^3/0.765)</f>
        <v>0</v>
      </c>
      <c r="L39" s="21"/>
      <c r="M39" s="22">
        <f>IF(原始巡检表!I39=0,0,输入条件!$D$13*(40/50)^3/0.765)</f>
        <v>0</v>
      </c>
      <c r="N39" s="22">
        <f>IF(原始巡检表!Q39=0,0,输入条件!$D$13*(40/50)^3/0.765)</f>
        <v>0</v>
      </c>
      <c r="O39" s="25"/>
      <c r="P39" s="24">
        <f>IF(原始巡检表!I39=0,0,输入条件!$D$15*(35/50)^3/0.9)</f>
        <v>0</v>
      </c>
      <c r="Q39" s="24">
        <f>IF(原始巡检表!Q39=0,0,输入条件!$D$15*(35/50)^3/0.9)</f>
        <v>0</v>
      </c>
      <c r="R39" s="28"/>
      <c r="S39" s="29"/>
      <c r="V39" s="7"/>
      <c r="W39" s="7"/>
      <c r="X39" s="7"/>
    </row>
    <row r="40" ht="17.25" spans="1:24">
      <c r="A40" t="e">
        <f t="shared" si="1"/>
        <v>#DIV/0!</v>
      </c>
      <c r="B40">
        <f>IF(原始巡检表!I40=0,0,输入条件!$C$22*原始巡检表!I40+输入条件!$C$23*原始巡检表!E40+输入条件!$C$24*原始巡检表!H40+输入条件!$C$25)/100*输入条件!$E$9*3.517*(1-2%*输入条件!$C$6)*0.172*5/5</f>
        <v>0</v>
      </c>
      <c r="C40" s="11">
        <v>5</v>
      </c>
      <c r="D40" s="10" t="e">
        <f>IF(原始巡检表!I40=0,0,输入条件!$C$22*原始巡检表!I40+输入条件!$C$23*原始巡检表!E40+输入条件!$C$24*原始巡检表!H40+输入条件!$C$25)/100*输入条件!$E$9*3.517*(1-2%*输入条件!$C$6)*0.172*5/(原始巡检表!F40-原始巡检表!E40)</f>
        <v>#DIV/0!</v>
      </c>
      <c r="E40" s="10">
        <f>IF(原始巡检表!Q40=0,0,输入条件!$C$22*原始巡检表!Q40+输入条件!$C$23*原始巡检表!M40+输入条件!$C$24*原始巡检表!P40+输入条件!$C$25)/100*输入条件!$E$9*3.517*(1-2%*输入条件!$C$6)</f>
        <v>0</v>
      </c>
      <c r="F40" s="15"/>
      <c r="G40" s="13">
        <f>输入条件!$D$9*原始巡检表!I40</f>
        <v>0</v>
      </c>
      <c r="H40" s="13">
        <f>输入条件!$D$9*原始巡检表!Q40</f>
        <v>0</v>
      </c>
      <c r="I40" s="20"/>
      <c r="J40" s="18">
        <f>IF(原始巡检表!I40=0,0,输入条件!$D$11*(40/50)^3/0.765)</f>
        <v>0</v>
      </c>
      <c r="K40" s="18">
        <f>IF(原始巡检表!Q40=0,0,输入条件!$D$11*(40/50)^3/0.765)</f>
        <v>0</v>
      </c>
      <c r="L40" s="21"/>
      <c r="M40" s="22">
        <f>IF(原始巡检表!I40=0,0,输入条件!$D$13*(40/50)^3/0.765)</f>
        <v>0</v>
      </c>
      <c r="N40" s="22">
        <f>IF(原始巡检表!Q40=0,0,输入条件!$D$13*(40/50)^3/0.765)</f>
        <v>0</v>
      </c>
      <c r="O40" s="25"/>
      <c r="P40" s="24">
        <f>IF(原始巡检表!I40=0,0,输入条件!$D$15*(35/50)^3/0.9)</f>
        <v>0</v>
      </c>
      <c r="Q40" s="24">
        <f>IF(原始巡检表!Q40=0,0,输入条件!$D$15*(35/50)^3/0.9)</f>
        <v>0</v>
      </c>
      <c r="R40" s="28"/>
      <c r="S40" s="29"/>
      <c r="V40" s="7"/>
      <c r="W40" s="7"/>
      <c r="X40" s="7"/>
    </row>
    <row r="41" ht="17.25" spans="1:24">
      <c r="A41" t="e">
        <f t="shared" si="1"/>
        <v>#DIV/0!</v>
      </c>
      <c r="B41">
        <f>IF(原始巡检表!I41=0,0,输入条件!$C$22*原始巡检表!I41+输入条件!$C$23*原始巡检表!E41+输入条件!$C$24*原始巡检表!H41+输入条件!$C$25)/100*输入条件!$E$9*3.517*(1-2%*输入条件!$C$6)*0.172*5/5</f>
        <v>0</v>
      </c>
      <c r="C41" s="11">
        <v>6</v>
      </c>
      <c r="D41" s="10" t="e">
        <f>IF(原始巡检表!I41=0,0,输入条件!$C$22*原始巡检表!I41+输入条件!$C$23*原始巡检表!E41+输入条件!$C$24*原始巡检表!H41+输入条件!$C$25)/100*输入条件!$E$9*3.517*(1-2%*输入条件!$C$6)*0.172*5/(原始巡检表!F41-原始巡检表!E41)</f>
        <v>#DIV/0!</v>
      </c>
      <c r="E41" s="10">
        <f>IF(原始巡检表!Q41=0,0,输入条件!$C$22*原始巡检表!Q41+输入条件!$C$23*原始巡检表!M41+输入条件!$C$24*原始巡检表!P41+输入条件!$C$25)/100*输入条件!$E$9*3.517*(1-2%*输入条件!$C$6)</f>
        <v>0</v>
      </c>
      <c r="F41" s="15"/>
      <c r="G41" s="13">
        <f>输入条件!$D$9*原始巡检表!I41</f>
        <v>0</v>
      </c>
      <c r="H41" s="13">
        <f>输入条件!$D$9*原始巡检表!Q41</f>
        <v>0</v>
      </c>
      <c r="I41" s="20"/>
      <c r="J41" s="18">
        <f>IF(原始巡检表!I41=0,0,输入条件!$D$11*(40/50)^3/0.765)</f>
        <v>0</v>
      </c>
      <c r="K41" s="18">
        <f>IF(原始巡检表!Q41=0,0,输入条件!$D$11*(40/50)^3/0.765)</f>
        <v>0</v>
      </c>
      <c r="L41" s="21"/>
      <c r="M41" s="22">
        <f>IF(原始巡检表!I41=0,0,输入条件!$D$13*(40/50)^3/0.765)</f>
        <v>0</v>
      </c>
      <c r="N41" s="22">
        <f>IF(原始巡检表!Q41=0,0,输入条件!$D$13*(40/50)^3/0.765)</f>
        <v>0</v>
      </c>
      <c r="O41" s="25"/>
      <c r="P41" s="24">
        <f>IF(原始巡检表!I41=0,0,输入条件!$D$15*(35/50)^3/0.9)</f>
        <v>0</v>
      </c>
      <c r="Q41" s="24">
        <f>IF(原始巡检表!Q41=0,0,输入条件!$D$15*(35/50)^3/0.9)</f>
        <v>0</v>
      </c>
      <c r="R41" s="28"/>
      <c r="S41" s="29"/>
      <c r="V41" s="7"/>
      <c r="W41" s="7"/>
      <c r="X41" s="7"/>
    </row>
    <row r="42" ht="17.25" spans="1:24">
      <c r="A42">
        <f t="shared" si="1"/>
        <v>28.3688194973375</v>
      </c>
      <c r="B42">
        <f>IF(原始巡检表!I42=0,0,输入条件!$C$22*原始巡检表!I42+输入条件!$C$23*原始巡检表!E42+输入条件!$C$24*原始巡检表!H42+输入条件!$C$25)/100*输入条件!$E$9*3.517*(1-2%*输入条件!$C$6)*0.172*5/5</f>
        <v>82.2695765422788</v>
      </c>
      <c r="C42" s="11">
        <v>7</v>
      </c>
      <c r="D42" s="10">
        <f>IF(原始巡检表!I42=0,0,输入条件!$C$22*原始巡检表!I42+输入条件!$C$23*原始巡检表!E42+输入条件!$C$24*原始巡检表!H42+输入条件!$C$25)/100*输入条件!$E$9*3.517*(1-2%*输入条件!$C$6)*0.172*5/(原始巡检表!F42-原始巡检表!E42)</f>
        <v>141.844097486688</v>
      </c>
      <c r="E42" s="10">
        <f>IF(原始巡检表!Q42=0,0,输入条件!$C$22*原始巡检表!Q42+输入条件!$C$23*原始巡检表!M42+输入条件!$C$24*原始巡检表!P42+输入条件!$C$25)/100*输入条件!$E$9*3.517*(1-2%*输入条件!$C$6)</f>
        <v>824.391318319436</v>
      </c>
      <c r="F42" s="15"/>
      <c r="G42" s="13">
        <f>输入条件!$D$9*原始巡检表!I42</f>
        <v>122.461578044597</v>
      </c>
      <c r="H42" s="13">
        <f>输入条件!$D$9*原始巡检表!Q42</f>
        <v>200.583619210978</v>
      </c>
      <c r="I42" s="20"/>
      <c r="J42" s="18">
        <f>IF(原始巡检表!I42=0,0,输入条件!$D$11*(40/50)^3/0.765)</f>
        <v>36.8104575163399</v>
      </c>
      <c r="K42" s="18">
        <f>IF(原始巡检表!Q42=0,0,输入条件!$D$11*(40/50)^3/0.765)</f>
        <v>36.8104575163399</v>
      </c>
      <c r="L42" s="21"/>
      <c r="M42" s="22">
        <f>IF(原始巡检表!I42=0,0,输入条件!$D$13*(40/50)^3/0.765)</f>
        <v>50.1960784313726</v>
      </c>
      <c r="N42" s="22">
        <f>IF(原始巡检表!Q42=0,0,输入条件!$D$13*(40/50)^3/0.765)</f>
        <v>50.1960784313726</v>
      </c>
      <c r="O42" s="25"/>
      <c r="P42" s="24">
        <f>IF(原始巡检表!I42=0,0,输入条件!$D$15*(35/50)^3/0.9)</f>
        <v>8.38444444444444</v>
      </c>
      <c r="Q42" s="24">
        <f>IF(原始巡检表!Q42=0,0,输入条件!$D$15*(35/50)^3/0.9)</f>
        <v>8.38444444444444</v>
      </c>
      <c r="R42" s="28"/>
      <c r="S42" s="29"/>
      <c r="V42" s="7"/>
      <c r="W42" s="7"/>
      <c r="X42" s="7"/>
    </row>
    <row r="43" ht="17.25" spans="1:24">
      <c r="A43">
        <f t="shared" si="1"/>
        <v>28.3688194973375</v>
      </c>
      <c r="B43">
        <f>IF(原始巡检表!I43=0,0,输入条件!$C$22*原始巡检表!I43+输入条件!$C$23*原始巡检表!E43+输入条件!$C$24*原始巡检表!H43+输入条件!$C$25)/100*输入条件!$E$9*3.517*(1-2%*输入条件!$C$6)*0.172*5/5</f>
        <v>82.2695765422788</v>
      </c>
      <c r="C43" s="11">
        <v>8</v>
      </c>
      <c r="D43" s="10">
        <f>IF(原始巡检表!I43=0,0,输入条件!$C$22*原始巡检表!I43+输入条件!$C$23*原始巡检表!E43+输入条件!$C$24*原始巡检表!H43+输入条件!$C$25)/100*输入条件!$E$9*3.517*(1-2%*输入条件!$C$6)*0.172*5/(原始巡检表!F43-原始巡检表!E43)</f>
        <v>141.844097486688</v>
      </c>
      <c r="E43" s="10">
        <f>IF(原始巡检表!Q43=0,0,输入条件!$C$22*原始巡检表!Q43+输入条件!$C$23*原始巡检表!M43+输入条件!$C$24*原始巡检表!P43+输入条件!$C$25)/100*输入条件!$E$9*3.517*(1-2%*输入条件!$C$6)</f>
        <v>824.391318319436</v>
      </c>
      <c r="F43" s="15"/>
      <c r="G43" s="13">
        <f>输入条件!$D$9*原始巡检表!I43</f>
        <v>122.461578044597</v>
      </c>
      <c r="H43" s="13">
        <f>输入条件!$D$9*原始巡检表!Q43</f>
        <v>200.583619210978</v>
      </c>
      <c r="I43" s="20"/>
      <c r="J43" s="18">
        <f>IF(原始巡检表!I43=0,0,输入条件!$D$11*(40/50)^3/0.765)</f>
        <v>36.8104575163399</v>
      </c>
      <c r="K43" s="18">
        <f>IF(原始巡检表!Q43=0,0,输入条件!$D$11*(40/50)^3/0.765)</f>
        <v>36.8104575163399</v>
      </c>
      <c r="L43" s="21"/>
      <c r="M43" s="22">
        <f>IF(原始巡检表!I43=0,0,输入条件!$D$13*(40/50)^3/0.765)</f>
        <v>50.1960784313726</v>
      </c>
      <c r="N43" s="22">
        <f>IF(原始巡检表!Q43=0,0,输入条件!$D$13*(40/50)^3/0.765)</f>
        <v>50.1960784313726</v>
      </c>
      <c r="O43" s="25"/>
      <c r="P43" s="24">
        <f>IF(原始巡检表!I43=0,0,输入条件!$D$15*(35/50)^3/0.9)</f>
        <v>8.38444444444444</v>
      </c>
      <c r="Q43" s="24">
        <f>IF(原始巡检表!Q43=0,0,输入条件!$D$15*(35/50)^3/0.9)</f>
        <v>8.38444444444444</v>
      </c>
      <c r="R43" s="28"/>
      <c r="S43" s="29"/>
      <c r="V43" s="7"/>
      <c r="W43" s="7"/>
      <c r="X43" s="7"/>
    </row>
    <row r="44" ht="17.25" spans="1:24">
      <c r="A44">
        <f t="shared" si="1"/>
        <v>28.3688194973375</v>
      </c>
      <c r="B44">
        <f>IF(原始巡检表!I44=0,0,输入条件!$C$22*原始巡检表!I44+输入条件!$C$23*原始巡检表!E44+输入条件!$C$24*原始巡检表!H44+输入条件!$C$25)/100*输入条件!$E$9*3.517*(1-2%*输入条件!$C$6)*0.172*5/5</f>
        <v>82.2695765422788</v>
      </c>
      <c r="C44" s="11">
        <v>9</v>
      </c>
      <c r="D44" s="10">
        <f>IF(原始巡检表!I44=0,0,输入条件!$C$22*原始巡检表!I44+输入条件!$C$23*原始巡检表!E44+输入条件!$C$24*原始巡检表!H44+输入条件!$C$25)/100*输入条件!$E$9*3.517*(1-2%*输入条件!$C$6)*0.172*5/(原始巡检表!F44-原始巡检表!E44)</f>
        <v>141.844097486688</v>
      </c>
      <c r="E44" s="10">
        <f>IF(原始巡检表!Q44=0,0,输入条件!$C$22*原始巡检表!Q44+输入条件!$C$23*原始巡检表!M44+输入条件!$C$24*原始巡检表!P44+输入条件!$C$25)/100*输入条件!$E$9*3.517*(1-2%*输入条件!$C$6)</f>
        <v>824.391318319436</v>
      </c>
      <c r="F44" s="15"/>
      <c r="G44" s="13">
        <f>输入条件!$D$9*原始巡检表!I44</f>
        <v>122.461578044597</v>
      </c>
      <c r="H44" s="13">
        <f>输入条件!$D$9*原始巡检表!Q44</f>
        <v>200.583619210978</v>
      </c>
      <c r="I44" s="20"/>
      <c r="J44" s="18">
        <f>IF(原始巡检表!I44=0,0,输入条件!$D$11*(40/50)^3/0.765)</f>
        <v>36.8104575163399</v>
      </c>
      <c r="K44" s="18">
        <f>IF(原始巡检表!Q44=0,0,输入条件!$D$11*(40/50)^3/0.765)</f>
        <v>36.8104575163399</v>
      </c>
      <c r="L44" s="21"/>
      <c r="M44" s="22">
        <f>IF(原始巡检表!I44=0,0,输入条件!$D$13*(40/50)^3/0.765)</f>
        <v>50.1960784313726</v>
      </c>
      <c r="N44" s="22">
        <f>IF(原始巡检表!Q44=0,0,输入条件!$D$13*(40/50)^3/0.765)</f>
        <v>50.1960784313726</v>
      </c>
      <c r="O44" s="25"/>
      <c r="P44" s="24">
        <f>IF(原始巡检表!I44=0,0,输入条件!$D$15*(35/50)^3/0.9)</f>
        <v>8.38444444444444</v>
      </c>
      <c r="Q44" s="24">
        <f>IF(原始巡检表!Q44=0,0,输入条件!$D$15*(35/50)^3/0.9)</f>
        <v>8.38444444444444</v>
      </c>
      <c r="R44" s="28"/>
      <c r="S44" s="29"/>
      <c r="V44" s="7"/>
      <c r="W44" s="7"/>
      <c r="X44" s="7"/>
    </row>
    <row r="45" ht="17.25" spans="1:24">
      <c r="A45">
        <f t="shared" si="1"/>
        <v>28.3688194973375</v>
      </c>
      <c r="B45">
        <f>IF(原始巡检表!I45=0,0,输入条件!$C$22*原始巡检表!I45+输入条件!$C$23*原始巡检表!E45+输入条件!$C$24*原始巡检表!H45+输入条件!$C$25)/100*输入条件!$E$9*3.517*(1-2%*输入条件!$C$6)*0.172*5/5</f>
        <v>82.2695765422788</v>
      </c>
      <c r="C45" s="11">
        <v>10</v>
      </c>
      <c r="D45" s="10">
        <f>IF(原始巡检表!I45=0,0,输入条件!$C$22*原始巡检表!I45+输入条件!$C$23*原始巡检表!E45+输入条件!$C$24*原始巡检表!H45+输入条件!$C$25)/100*输入条件!$E$9*3.517*(1-2%*输入条件!$C$6)*0.172*5/(原始巡检表!F45-原始巡检表!E45)</f>
        <v>141.844097486688</v>
      </c>
      <c r="E45" s="10">
        <f>IF(原始巡检表!Q45=0,0,输入条件!$C$22*原始巡检表!Q45+输入条件!$C$23*原始巡检表!M45+输入条件!$C$24*原始巡检表!P45+输入条件!$C$25)/100*输入条件!$E$9*3.517*(1-2%*输入条件!$C$6)</f>
        <v>824.391318319436</v>
      </c>
      <c r="F45" s="15"/>
      <c r="G45" s="13">
        <f>输入条件!$D$9*原始巡检表!I45</f>
        <v>122.461578044597</v>
      </c>
      <c r="H45" s="13">
        <f>输入条件!$D$9*原始巡检表!Q45</f>
        <v>200.583619210978</v>
      </c>
      <c r="I45" s="20"/>
      <c r="J45" s="18">
        <f>IF(原始巡检表!I45=0,0,输入条件!$D$11*(40/50)^3/0.765)</f>
        <v>36.8104575163399</v>
      </c>
      <c r="K45" s="18">
        <f>IF(原始巡检表!Q45=0,0,输入条件!$D$11*(40/50)^3/0.765)</f>
        <v>36.8104575163399</v>
      </c>
      <c r="L45" s="21"/>
      <c r="M45" s="22">
        <f>IF(原始巡检表!I45=0,0,输入条件!$D$13*(40/50)^3/0.765)</f>
        <v>50.1960784313726</v>
      </c>
      <c r="N45" s="22">
        <f>IF(原始巡检表!Q45=0,0,输入条件!$D$13*(40/50)^3/0.765)</f>
        <v>50.1960784313726</v>
      </c>
      <c r="O45" s="25"/>
      <c r="P45" s="24">
        <f>IF(原始巡检表!I45=0,0,输入条件!$D$15*(35/50)^3/0.9)</f>
        <v>8.38444444444444</v>
      </c>
      <c r="Q45" s="24">
        <f>IF(原始巡检表!Q45=0,0,输入条件!$D$15*(35/50)^3/0.9)</f>
        <v>8.38444444444444</v>
      </c>
      <c r="R45" s="28"/>
      <c r="S45" s="29"/>
      <c r="V45" s="7"/>
      <c r="W45" s="7"/>
      <c r="X45" s="7"/>
    </row>
    <row r="46" ht="17.25" spans="1:24">
      <c r="A46">
        <f t="shared" si="1"/>
        <v>28.3688194973375</v>
      </c>
      <c r="B46">
        <f>IF(原始巡检表!I46=0,0,输入条件!$C$22*原始巡检表!I46+输入条件!$C$23*原始巡检表!E46+输入条件!$C$24*原始巡检表!H46+输入条件!$C$25)/100*输入条件!$E$9*3.517*(1-2%*输入条件!$C$6)*0.172*5/5</f>
        <v>82.2695765422788</v>
      </c>
      <c r="C46" s="11">
        <v>11</v>
      </c>
      <c r="D46" s="10">
        <f>IF(原始巡检表!I46=0,0,输入条件!$C$22*原始巡检表!I46+输入条件!$C$23*原始巡检表!E46+输入条件!$C$24*原始巡检表!H46+输入条件!$C$25)/100*输入条件!$E$9*3.517*(1-2%*输入条件!$C$6)*0.172*5/(原始巡检表!F46-原始巡检表!E46)</f>
        <v>141.844097486688</v>
      </c>
      <c r="E46" s="10">
        <f>IF(原始巡检表!Q46=0,0,输入条件!$C$22*原始巡检表!Q46+输入条件!$C$23*原始巡检表!M46+输入条件!$C$24*原始巡检表!P46+输入条件!$C$25)/100*输入条件!$E$9*3.517*(1-2%*输入条件!$C$6)</f>
        <v>1029.90352074426</v>
      </c>
      <c r="F46" s="15"/>
      <c r="G46" s="13">
        <f>输入条件!$D$9*原始巡检表!I46</f>
        <v>122.461578044597</v>
      </c>
      <c r="H46" s="13">
        <f>输入条件!$D$9*原始巡检表!Q46</f>
        <v>246.19</v>
      </c>
      <c r="I46" s="20"/>
      <c r="J46" s="18">
        <f>IF(原始巡检表!I46=0,0,输入条件!$D$11*(40/50)^3/0.765)</f>
        <v>36.8104575163399</v>
      </c>
      <c r="K46" s="18">
        <f>IF(原始巡检表!Q46=0,0,输入条件!$D$11*(40/50)^3/0.765)</f>
        <v>36.8104575163399</v>
      </c>
      <c r="L46" s="21"/>
      <c r="M46" s="22">
        <f>IF(原始巡检表!I46=0,0,输入条件!$D$13*(40/50)^3/0.765)</f>
        <v>50.1960784313726</v>
      </c>
      <c r="N46" s="22">
        <f>IF(原始巡检表!Q46=0,0,输入条件!$D$13*(40/50)^3/0.765)</f>
        <v>50.1960784313726</v>
      </c>
      <c r="O46" s="25"/>
      <c r="P46" s="24">
        <f>IF(原始巡检表!I46=0,0,输入条件!$D$15*(35/50)^3/0.9)</f>
        <v>8.38444444444444</v>
      </c>
      <c r="Q46" s="24">
        <f>IF(原始巡检表!Q46=0,0,输入条件!$D$15*(35/50)^3/0.9)</f>
        <v>8.38444444444444</v>
      </c>
      <c r="R46" s="28"/>
      <c r="S46" s="29"/>
      <c r="V46" s="7"/>
      <c r="W46" s="7"/>
      <c r="X46" s="7"/>
    </row>
    <row r="47" ht="17.25" spans="1:24">
      <c r="A47">
        <f t="shared" si="1"/>
        <v>28.3688194973375</v>
      </c>
      <c r="B47">
        <f>IF(原始巡检表!I47=0,0,输入条件!$C$22*原始巡检表!I47+输入条件!$C$23*原始巡检表!E47+输入条件!$C$24*原始巡检表!H47+输入条件!$C$25)/100*输入条件!$E$9*3.517*(1-2%*输入条件!$C$6)*0.172*5/5</f>
        <v>82.2695765422788</v>
      </c>
      <c r="C47" s="11">
        <v>12</v>
      </c>
      <c r="D47" s="10">
        <f>IF(原始巡检表!I47=0,0,输入条件!$C$22*原始巡检表!I47+输入条件!$C$23*原始巡检表!E47+输入条件!$C$24*原始巡检表!H47+输入条件!$C$25)/100*输入条件!$E$9*3.517*(1-2%*输入条件!$C$6)*0.172*5/(原始巡检表!F47-原始巡检表!E47)</f>
        <v>141.844097486688</v>
      </c>
      <c r="E47" s="10">
        <f>IF(原始巡检表!Q47=0,0,输入条件!$C$22*原始巡检表!Q47+输入条件!$C$23*原始巡检表!M47+输入条件!$C$24*原始巡检表!P47+输入条件!$C$25)/100*输入条件!$E$9*3.517*(1-2%*输入条件!$C$6)</f>
        <v>1029.90352074426</v>
      </c>
      <c r="F47" s="15"/>
      <c r="G47" s="13">
        <f>输入条件!$D$9*原始巡检表!I47</f>
        <v>122.461578044597</v>
      </c>
      <c r="H47" s="13">
        <f>输入条件!$D$9*原始巡检表!Q47</f>
        <v>246.19</v>
      </c>
      <c r="I47" s="20"/>
      <c r="J47" s="18">
        <f>IF(原始巡检表!I47=0,0,输入条件!$D$11*(40/50)^3/0.765)</f>
        <v>36.8104575163399</v>
      </c>
      <c r="K47" s="18">
        <f>IF(原始巡检表!Q47=0,0,输入条件!$D$11*(40/50)^3/0.765)</f>
        <v>36.8104575163399</v>
      </c>
      <c r="L47" s="21"/>
      <c r="M47" s="22">
        <f>IF(原始巡检表!I47=0,0,输入条件!$D$13*(40/50)^3/0.765)</f>
        <v>50.1960784313726</v>
      </c>
      <c r="N47" s="22">
        <f>IF(原始巡检表!Q47=0,0,输入条件!$D$13*(40/50)^3/0.765)</f>
        <v>50.1960784313726</v>
      </c>
      <c r="O47" s="25"/>
      <c r="P47" s="24">
        <f>IF(原始巡检表!I47=0,0,输入条件!$D$15*(35/50)^3/0.9)</f>
        <v>8.38444444444444</v>
      </c>
      <c r="Q47" s="24">
        <f>IF(原始巡检表!Q47=0,0,输入条件!$D$15*(35/50)^3/0.9)</f>
        <v>8.38444444444444</v>
      </c>
      <c r="R47" s="28"/>
      <c r="S47" s="29"/>
      <c r="V47" s="7"/>
      <c r="W47" s="7"/>
      <c r="X47" s="7"/>
    </row>
    <row r="48" ht="17.25" spans="1:24">
      <c r="A48">
        <f t="shared" si="1"/>
        <v>28.3688194973375</v>
      </c>
      <c r="B48">
        <f>IF(原始巡检表!I48=0,0,输入条件!$C$22*原始巡检表!I48+输入条件!$C$23*原始巡检表!E48+输入条件!$C$24*原始巡检表!H48+输入条件!$C$25)/100*输入条件!$E$9*3.517*(1-2%*输入条件!$C$6)*0.172*5/5</f>
        <v>82.2695765422788</v>
      </c>
      <c r="C48" s="11">
        <v>13</v>
      </c>
      <c r="D48" s="10">
        <f>IF(原始巡检表!I48=0,0,输入条件!$C$22*原始巡检表!I48+输入条件!$C$23*原始巡检表!E48+输入条件!$C$24*原始巡检表!H48+输入条件!$C$25)/100*输入条件!$E$9*3.517*(1-2%*输入条件!$C$6)*0.172*5/(原始巡检表!F48-原始巡检表!E48)</f>
        <v>141.844097486688</v>
      </c>
      <c r="E48" s="10">
        <f>IF(原始巡检表!Q48=0,0,输入条件!$C$22*原始巡检表!Q48+输入条件!$C$23*原始巡检表!M48+输入条件!$C$24*原始巡检表!P48+输入条件!$C$25)/100*输入条件!$E$9*3.517*(1-2%*输入条件!$C$6)</f>
        <v>1029.90352074426</v>
      </c>
      <c r="F48" s="15"/>
      <c r="G48" s="13">
        <f>输入条件!$D$9*原始巡检表!I48</f>
        <v>122.461578044597</v>
      </c>
      <c r="H48" s="13">
        <f>输入条件!$D$9*原始巡检表!Q48</f>
        <v>246.19</v>
      </c>
      <c r="I48" s="20"/>
      <c r="J48" s="18">
        <f>IF(原始巡检表!I48=0,0,输入条件!$D$11*(40/50)^3/0.765)</f>
        <v>36.8104575163399</v>
      </c>
      <c r="K48" s="18">
        <f>IF(原始巡检表!Q48=0,0,输入条件!$D$11*(40/50)^3/0.765)</f>
        <v>36.8104575163399</v>
      </c>
      <c r="L48" s="21"/>
      <c r="M48" s="22">
        <f>IF(原始巡检表!I48=0,0,输入条件!$D$13*(40/50)^3/0.765)</f>
        <v>50.1960784313726</v>
      </c>
      <c r="N48" s="22">
        <f>IF(原始巡检表!Q48=0,0,输入条件!$D$13*(40/50)^3/0.765)</f>
        <v>50.1960784313726</v>
      </c>
      <c r="O48" s="25"/>
      <c r="P48" s="24">
        <f>IF(原始巡检表!I48=0,0,输入条件!$D$15*(35/50)^3/0.9)</f>
        <v>8.38444444444444</v>
      </c>
      <c r="Q48" s="24">
        <f>IF(原始巡检表!Q48=0,0,输入条件!$D$15*(35/50)^3/0.9)</f>
        <v>8.38444444444444</v>
      </c>
      <c r="R48" s="28"/>
      <c r="S48" s="29"/>
      <c r="V48" s="7"/>
      <c r="W48" s="7"/>
      <c r="X48" s="7"/>
    </row>
    <row r="49" ht="17.25" spans="1:24">
      <c r="A49">
        <f t="shared" si="1"/>
        <v>28.3688194973375</v>
      </c>
      <c r="B49">
        <f>IF(原始巡检表!I49=0,0,输入条件!$C$22*原始巡检表!I49+输入条件!$C$23*原始巡检表!E49+输入条件!$C$24*原始巡检表!H49+输入条件!$C$25)/100*输入条件!$E$9*3.517*(1-2%*输入条件!$C$6)*0.172*5/5</f>
        <v>82.2695765422788</v>
      </c>
      <c r="C49" s="11">
        <v>14</v>
      </c>
      <c r="D49" s="10">
        <f>IF(原始巡检表!I49=0,0,输入条件!$C$22*原始巡检表!I49+输入条件!$C$23*原始巡检表!E49+输入条件!$C$24*原始巡检表!H49+输入条件!$C$25)/100*输入条件!$E$9*3.517*(1-2%*输入条件!$C$6)*0.172*5/(原始巡检表!F49-原始巡检表!E49)</f>
        <v>141.844097486688</v>
      </c>
      <c r="E49" s="10">
        <f>IF(原始巡检表!Q49=0,0,输入条件!$C$22*原始巡检表!Q49+输入条件!$C$23*原始巡检表!M49+输入条件!$C$24*原始巡检表!P49+输入条件!$C$25)/100*输入条件!$E$9*3.517*(1-2%*输入条件!$C$6)</f>
        <v>1029.90352074426</v>
      </c>
      <c r="F49" s="15"/>
      <c r="G49" s="13">
        <f>输入条件!$D$9*原始巡检表!I49</f>
        <v>122.461578044597</v>
      </c>
      <c r="H49" s="13">
        <f>输入条件!$D$9*原始巡检表!Q49</f>
        <v>246.19</v>
      </c>
      <c r="I49" s="20"/>
      <c r="J49" s="18">
        <f>IF(原始巡检表!I49=0,0,输入条件!$D$11*(40/50)^3/0.765)</f>
        <v>36.8104575163399</v>
      </c>
      <c r="K49" s="18">
        <f>IF(原始巡检表!Q49=0,0,输入条件!$D$11*(40/50)^3/0.765)</f>
        <v>36.8104575163399</v>
      </c>
      <c r="L49" s="21"/>
      <c r="M49" s="22">
        <f>IF(原始巡检表!I49=0,0,输入条件!$D$13*(40/50)^3/0.765)</f>
        <v>50.1960784313726</v>
      </c>
      <c r="N49" s="22">
        <f>IF(原始巡检表!Q49=0,0,输入条件!$D$13*(40/50)^3/0.765)</f>
        <v>50.1960784313726</v>
      </c>
      <c r="O49" s="25"/>
      <c r="P49" s="24">
        <f>IF(原始巡检表!I49=0,0,输入条件!$D$15*(35/50)^3/0.9)</f>
        <v>8.38444444444444</v>
      </c>
      <c r="Q49" s="24">
        <f>IF(原始巡检表!Q49=0,0,输入条件!$D$15*(35/50)^3/0.9)</f>
        <v>8.38444444444444</v>
      </c>
      <c r="R49" s="28"/>
      <c r="S49" s="29"/>
      <c r="V49" s="7"/>
      <c r="W49" s="7"/>
      <c r="X49" s="7"/>
    </row>
    <row r="50" ht="17.25" spans="1:24">
      <c r="A50">
        <f t="shared" si="1"/>
        <v>28.3688194973375</v>
      </c>
      <c r="B50">
        <f>IF(原始巡检表!I50=0,0,输入条件!$C$22*原始巡检表!I50+输入条件!$C$23*原始巡检表!E50+输入条件!$C$24*原始巡检表!H50+输入条件!$C$25)/100*输入条件!$E$9*3.517*(1-2%*输入条件!$C$6)*0.172*5/5</f>
        <v>82.2695765422788</v>
      </c>
      <c r="C50" s="11">
        <v>15</v>
      </c>
      <c r="D50" s="10">
        <f>IF(原始巡检表!I50=0,0,输入条件!$C$22*原始巡检表!I50+输入条件!$C$23*原始巡检表!E50+输入条件!$C$24*原始巡检表!H50+输入条件!$C$25)/100*输入条件!$E$9*3.517*(1-2%*输入条件!$C$6)*0.172*5/(原始巡检表!F50-原始巡检表!E50)</f>
        <v>141.844097486688</v>
      </c>
      <c r="E50" s="10">
        <f>IF(原始巡检表!Q50=0,0,输入条件!$C$22*原始巡检表!Q50+输入条件!$C$23*原始巡检表!M50+输入条件!$C$24*原始巡检表!P50+输入条件!$C$25)/100*输入条件!$E$9*3.517*(1-2%*输入条件!$C$6)</f>
        <v>1029.90352074426</v>
      </c>
      <c r="F50" s="15"/>
      <c r="G50" s="13">
        <f>输入条件!$D$9*原始巡检表!I50</f>
        <v>122.461578044597</v>
      </c>
      <c r="H50" s="13">
        <f>输入条件!$D$9*原始巡检表!Q50</f>
        <v>246.19</v>
      </c>
      <c r="I50" s="20"/>
      <c r="J50" s="18">
        <f>IF(原始巡检表!I50=0,0,输入条件!$D$11*(40/50)^3/0.765)</f>
        <v>36.8104575163399</v>
      </c>
      <c r="K50" s="18">
        <f>IF(原始巡检表!Q50=0,0,输入条件!$D$11*(40/50)^3/0.765)</f>
        <v>36.8104575163399</v>
      </c>
      <c r="L50" s="21"/>
      <c r="M50" s="22">
        <f>IF(原始巡检表!I50=0,0,输入条件!$D$13*(40/50)^3/0.765)</f>
        <v>50.1960784313726</v>
      </c>
      <c r="N50" s="22">
        <f>IF(原始巡检表!Q50=0,0,输入条件!$D$13*(40/50)^3/0.765)</f>
        <v>50.1960784313726</v>
      </c>
      <c r="O50" s="25"/>
      <c r="P50" s="24">
        <f>IF(原始巡检表!I50=0,0,输入条件!$D$15*(35/50)^3/0.9)</f>
        <v>8.38444444444444</v>
      </c>
      <c r="Q50" s="24">
        <f>IF(原始巡检表!Q50=0,0,输入条件!$D$15*(35/50)^3/0.9)</f>
        <v>8.38444444444444</v>
      </c>
      <c r="R50" s="28"/>
      <c r="S50" s="29"/>
      <c r="V50" s="7"/>
      <c r="W50" s="7"/>
      <c r="X50" s="7"/>
    </row>
    <row r="51" ht="17.25" spans="1:24">
      <c r="A51">
        <f t="shared" si="1"/>
        <v>28.3688194973375</v>
      </c>
      <c r="B51">
        <f>IF(原始巡检表!I51=0,0,输入条件!$C$22*原始巡检表!I51+输入条件!$C$23*原始巡检表!E51+输入条件!$C$24*原始巡检表!H51+输入条件!$C$25)/100*输入条件!$E$9*3.517*(1-2%*输入条件!$C$6)*0.172*5/5</f>
        <v>82.2695765422788</v>
      </c>
      <c r="C51" s="11">
        <v>16</v>
      </c>
      <c r="D51" s="10">
        <f>IF(原始巡检表!I51=0,0,输入条件!$C$22*原始巡检表!I51+输入条件!$C$23*原始巡检表!E51+输入条件!$C$24*原始巡检表!H51+输入条件!$C$25)/100*输入条件!$E$9*3.517*(1-2%*输入条件!$C$6)*0.172*5/(原始巡检表!F51-原始巡检表!E51)</f>
        <v>141.844097486688</v>
      </c>
      <c r="E51" s="10">
        <f>IF(原始巡检表!Q51=0,0,输入条件!$C$22*原始巡检表!Q51+输入条件!$C$23*原始巡检表!M51+输入条件!$C$24*原始巡检表!P51+输入条件!$C$25)/100*输入条件!$E$9*3.517*(1-2%*输入条件!$C$6)</f>
        <v>1029.90352074426</v>
      </c>
      <c r="F51" s="15"/>
      <c r="G51" s="13">
        <f>输入条件!$D$9*原始巡检表!I51</f>
        <v>122.461578044597</v>
      </c>
      <c r="H51" s="13">
        <f>输入条件!$D$9*原始巡检表!Q51</f>
        <v>246.19</v>
      </c>
      <c r="I51" s="20"/>
      <c r="J51" s="18">
        <f>IF(原始巡检表!I51=0,0,输入条件!$D$11*(40/50)^3/0.765)</f>
        <v>36.8104575163399</v>
      </c>
      <c r="K51" s="18">
        <f>IF(原始巡检表!Q51=0,0,输入条件!$D$11*(40/50)^3/0.765)</f>
        <v>36.8104575163399</v>
      </c>
      <c r="L51" s="21"/>
      <c r="M51" s="22">
        <f>IF(原始巡检表!I51=0,0,输入条件!$D$13*(40/50)^3/0.765)</f>
        <v>50.1960784313726</v>
      </c>
      <c r="N51" s="22">
        <f>IF(原始巡检表!Q51=0,0,输入条件!$D$13*(40/50)^3/0.765)</f>
        <v>50.1960784313726</v>
      </c>
      <c r="O51" s="25"/>
      <c r="P51" s="24">
        <f>IF(原始巡检表!I51=0,0,输入条件!$D$15*(35/50)^3/0.9)</f>
        <v>8.38444444444444</v>
      </c>
      <c r="Q51" s="24">
        <f>IF(原始巡检表!Q51=0,0,输入条件!$D$15*(35/50)^3/0.9)</f>
        <v>8.38444444444444</v>
      </c>
      <c r="R51" s="28"/>
      <c r="S51" s="29"/>
      <c r="V51" s="7"/>
      <c r="W51" s="7"/>
      <c r="X51" s="7"/>
    </row>
    <row r="52" ht="17.25" spans="1:24">
      <c r="A52">
        <f t="shared" si="1"/>
        <v>28.3688194973375</v>
      </c>
      <c r="B52">
        <f>IF(原始巡检表!I52=0,0,输入条件!$C$22*原始巡检表!I52+输入条件!$C$23*原始巡检表!E52+输入条件!$C$24*原始巡检表!H52+输入条件!$C$25)/100*输入条件!$E$9*3.517*(1-2%*输入条件!$C$6)*0.172*5/5</f>
        <v>82.2695765422788</v>
      </c>
      <c r="C52" s="11">
        <v>17</v>
      </c>
      <c r="D52" s="10">
        <f>IF(原始巡检表!I52=0,0,输入条件!$C$22*原始巡检表!I52+输入条件!$C$23*原始巡检表!E52+输入条件!$C$24*原始巡检表!H52+输入条件!$C$25)/100*输入条件!$E$9*3.517*(1-2%*输入条件!$C$6)*0.172*5/(原始巡检表!F52-原始巡检表!E52)</f>
        <v>141.844097486688</v>
      </c>
      <c r="E52" s="10">
        <f>IF(原始巡检表!Q52=0,0,输入条件!$C$22*原始巡检表!Q52+输入条件!$C$23*原始巡检表!M52+输入条件!$C$24*原始巡检表!P52+输入条件!$C$25)/100*输入条件!$E$9*3.517*(1-2%*输入条件!$C$6)</f>
        <v>1029.90352074426</v>
      </c>
      <c r="F52" s="15"/>
      <c r="G52" s="13">
        <f>输入条件!$D$9*原始巡检表!I52</f>
        <v>122.461578044597</v>
      </c>
      <c r="H52" s="13">
        <f>输入条件!$D$9*原始巡检表!Q52</f>
        <v>246.19</v>
      </c>
      <c r="I52" s="20"/>
      <c r="J52" s="18">
        <f>IF(原始巡检表!I52=0,0,输入条件!$D$11*(40/50)^3/0.765)</f>
        <v>36.8104575163399</v>
      </c>
      <c r="K52" s="18">
        <f>IF(原始巡检表!Q52=0,0,输入条件!$D$11*(40/50)^3/0.765)</f>
        <v>36.8104575163399</v>
      </c>
      <c r="L52" s="21"/>
      <c r="M52" s="22">
        <f>IF(原始巡检表!I52=0,0,输入条件!$D$13*(40/50)^3/0.765)</f>
        <v>50.1960784313726</v>
      </c>
      <c r="N52" s="22">
        <f>IF(原始巡检表!Q52=0,0,输入条件!$D$13*(40/50)^3/0.765)</f>
        <v>50.1960784313726</v>
      </c>
      <c r="O52" s="25"/>
      <c r="P52" s="24">
        <f>IF(原始巡检表!I52=0,0,输入条件!$D$15*(35/50)^3/0.9)</f>
        <v>8.38444444444444</v>
      </c>
      <c r="Q52" s="24">
        <f>IF(原始巡检表!Q52=0,0,输入条件!$D$15*(35/50)^3/0.9)</f>
        <v>8.38444444444444</v>
      </c>
      <c r="R52" s="28"/>
      <c r="S52" s="29"/>
      <c r="V52" s="7"/>
      <c r="W52" s="7"/>
      <c r="X52" s="7"/>
    </row>
    <row r="53" ht="17.25" spans="1:24">
      <c r="A53">
        <f t="shared" si="1"/>
        <v>28.3688194973375</v>
      </c>
      <c r="B53">
        <f>IF(原始巡检表!I53=0,0,输入条件!$C$22*原始巡检表!I53+输入条件!$C$23*原始巡检表!E53+输入条件!$C$24*原始巡检表!H53+输入条件!$C$25)/100*输入条件!$E$9*3.517*(1-2%*输入条件!$C$6)*0.172*5/5</f>
        <v>82.2695765422788</v>
      </c>
      <c r="C53" s="11">
        <v>18</v>
      </c>
      <c r="D53" s="10">
        <f>IF(原始巡检表!I53=0,0,输入条件!$C$22*原始巡检表!I53+输入条件!$C$23*原始巡检表!E53+输入条件!$C$24*原始巡检表!H53+输入条件!$C$25)/100*输入条件!$E$9*3.517*(1-2%*输入条件!$C$6)*0.172*5/(原始巡检表!F53-原始巡检表!E53)</f>
        <v>141.844097486688</v>
      </c>
      <c r="E53" s="10">
        <f>IF(原始巡检表!Q53=0,0,输入条件!$C$22*原始巡检表!Q53+输入条件!$C$23*原始巡检表!M53+输入条件!$C$24*原始巡检表!P53+输入条件!$C$25)/100*输入条件!$E$9*3.517*(1-2%*输入条件!$C$6)</f>
        <v>1029.90352074426</v>
      </c>
      <c r="F53" s="15"/>
      <c r="G53" s="13">
        <f>输入条件!$D$9*原始巡检表!I53</f>
        <v>122.461578044597</v>
      </c>
      <c r="H53" s="13">
        <f>输入条件!$D$9*原始巡检表!Q53</f>
        <v>246.19</v>
      </c>
      <c r="I53" s="20"/>
      <c r="J53" s="18">
        <f>IF(原始巡检表!I53=0,0,输入条件!$D$11*(40/50)^3/0.765)</f>
        <v>36.8104575163399</v>
      </c>
      <c r="K53" s="18">
        <f>IF(原始巡检表!Q53=0,0,输入条件!$D$11*(40/50)^3/0.765)</f>
        <v>36.8104575163399</v>
      </c>
      <c r="L53" s="21"/>
      <c r="M53" s="22">
        <f>IF(原始巡检表!I53=0,0,输入条件!$D$13*(40/50)^3/0.765)</f>
        <v>50.1960784313726</v>
      </c>
      <c r="N53" s="22">
        <f>IF(原始巡检表!Q53=0,0,输入条件!$D$13*(40/50)^3/0.765)</f>
        <v>50.1960784313726</v>
      </c>
      <c r="O53" s="25"/>
      <c r="P53" s="24">
        <f>IF(原始巡检表!I53=0,0,输入条件!$D$15*(35/50)^3/0.9)</f>
        <v>8.38444444444444</v>
      </c>
      <c r="Q53" s="24">
        <f>IF(原始巡检表!Q53=0,0,输入条件!$D$15*(35/50)^3/0.9)</f>
        <v>8.38444444444444</v>
      </c>
      <c r="R53" s="28"/>
      <c r="S53" s="29"/>
      <c r="V53" s="7"/>
      <c r="W53" s="7"/>
      <c r="X53" s="7"/>
    </row>
    <row r="54" ht="17.25" spans="1:24">
      <c r="A54">
        <f t="shared" si="1"/>
        <v>28.3688194973375</v>
      </c>
      <c r="B54">
        <f>IF(原始巡检表!I54=0,0,输入条件!$C$22*原始巡检表!I54+输入条件!$C$23*原始巡检表!E54+输入条件!$C$24*原始巡检表!H54+输入条件!$C$25)/100*输入条件!$E$9*3.517*(1-2%*输入条件!$C$6)*0.172*5/5</f>
        <v>82.2695765422788</v>
      </c>
      <c r="C54" s="11">
        <v>19</v>
      </c>
      <c r="D54" s="10">
        <f>IF(原始巡检表!I54=0,0,输入条件!$C$22*原始巡检表!I54+输入条件!$C$23*原始巡检表!E54+输入条件!$C$24*原始巡检表!H54+输入条件!$C$25)/100*输入条件!$E$9*3.517*(1-2%*输入条件!$C$6)*0.172*5/(原始巡检表!F54-原始巡检表!E54)</f>
        <v>141.844097486688</v>
      </c>
      <c r="E54" s="10">
        <f>IF(原始巡检表!Q54=0,0,输入条件!$C$22*原始巡检表!Q54+输入条件!$C$23*原始巡检表!M54+输入条件!$C$24*原始巡检表!P54+输入条件!$C$25)/100*输入条件!$E$9*3.517*(1-2%*输入条件!$C$6)</f>
        <v>1029.90352074426</v>
      </c>
      <c r="F54" s="15"/>
      <c r="G54" s="13">
        <f>输入条件!$D$9*原始巡检表!I54</f>
        <v>122.461578044597</v>
      </c>
      <c r="H54" s="13">
        <f>输入条件!$D$9*原始巡检表!Q54</f>
        <v>246.19</v>
      </c>
      <c r="I54" s="20"/>
      <c r="J54" s="18">
        <f>IF(原始巡检表!I54=0,0,输入条件!$D$11*(40/50)^3/0.765)</f>
        <v>36.8104575163399</v>
      </c>
      <c r="K54" s="18">
        <f>IF(原始巡检表!Q54=0,0,输入条件!$D$11*(40/50)^3/0.765)</f>
        <v>36.8104575163399</v>
      </c>
      <c r="L54" s="21"/>
      <c r="M54" s="22">
        <f>IF(原始巡检表!I54=0,0,输入条件!$D$13*(40/50)^3/0.765)</f>
        <v>50.1960784313726</v>
      </c>
      <c r="N54" s="22">
        <f>IF(原始巡检表!Q54=0,0,输入条件!$D$13*(40/50)^3/0.765)</f>
        <v>50.1960784313726</v>
      </c>
      <c r="O54" s="25"/>
      <c r="P54" s="24">
        <f>IF(原始巡检表!I54=0,0,输入条件!$D$15*(35/50)^3/0.9)</f>
        <v>8.38444444444444</v>
      </c>
      <c r="Q54" s="24">
        <f>IF(原始巡检表!Q54=0,0,输入条件!$D$15*(35/50)^3/0.9)</f>
        <v>8.38444444444444</v>
      </c>
      <c r="R54" s="28"/>
      <c r="S54" s="29"/>
      <c r="V54" s="7"/>
      <c r="W54" s="7"/>
      <c r="X54" s="7"/>
    </row>
    <row r="55" ht="17.25" spans="1:24">
      <c r="A55">
        <f t="shared" si="1"/>
        <v>28.3688194973375</v>
      </c>
      <c r="B55">
        <f>IF(原始巡检表!I55=0,0,输入条件!$C$22*原始巡检表!I55+输入条件!$C$23*原始巡检表!E55+输入条件!$C$24*原始巡检表!H55+输入条件!$C$25)/100*输入条件!$E$9*3.517*(1-2%*输入条件!$C$6)*0.172*5/5</f>
        <v>82.2695765422788</v>
      </c>
      <c r="C55" s="11">
        <v>20</v>
      </c>
      <c r="D55" s="10">
        <f>IF(原始巡检表!I55=0,0,输入条件!$C$22*原始巡检表!I55+输入条件!$C$23*原始巡检表!E55+输入条件!$C$24*原始巡检表!H55+输入条件!$C$25)/100*输入条件!$E$9*3.517*(1-2%*输入条件!$C$6)*0.172*5/(原始巡检表!F55-原始巡检表!E55)</f>
        <v>141.844097486688</v>
      </c>
      <c r="E55" s="10">
        <f>IF(原始巡检表!Q55=0,0,输入条件!$C$22*原始巡检表!Q55+输入条件!$C$23*原始巡检表!M55+输入条件!$C$24*原始巡检表!P55+输入条件!$C$25)/100*输入条件!$E$9*3.517*(1-2%*输入条件!$C$6)</f>
        <v>1029.90352074426</v>
      </c>
      <c r="F55" s="15"/>
      <c r="G55" s="13">
        <f>输入条件!$D$9*原始巡检表!I55</f>
        <v>122.461578044597</v>
      </c>
      <c r="H55" s="13">
        <f>输入条件!$D$9*原始巡检表!Q55</f>
        <v>246.19</v>
      </c>
      <c r="I55" s="20"/>
      <c r="J55" s="18">
        <f>IF(原始巡检表!I55=0,0,输入条件!$D$11*(40/50)^3/0.765)</f>
        <v>36.8104575163399</v>
      </c>
      <c r="K55" s="18">
        <f>IF(原始巡检表!Q55=0,0,输入条件!$D$11*(40/50)^3/0.765)</f>
        <v>36.8104575163399</v>
      </c>
      <c r="L55" s="21"/>
      <c r="M55" s="22">
        <f>IF(原始巡检表!I55=0,0,输入条件!$D$13*(40/50)^3/0.765)</f>
        <v>50.1960784313726</v>
      </c>
      <c r="N55" s="22">
        <f>IF(原始巡检表!Q55=0,0,输入条件!$D$13*(40/50)^3/0.765)</f>
        <v>50.1960784313726</v>
      </c>
      <c r="O55" s="25"/>
      <c r="P55" s="24">
        <f>IF(原始巡检表!I55=0,0,输入条件!$D$15*(35/50)^3/0.9)</f>
        <v>8.38444444444444</v>
      </c>
      <c r="Q55" s="24">
        <f>IF(原始巡检表!Q55=0,0,输入条件!$D$15*(35/50)^3/0.9)</f>
        <v>8.38444444444444</v>
      </c>
      <c r="R55" s="28"/>
      <c r="S55" s="29"/>
      <c r="V55" s="7"/>
      <c r="W55" s="7"/>
      <c r="X55" s="7"/>
    </row>
    <row r="56" ht="17.25" spans="1:24">
      <c r="A56">
        <f t="shared" si="1"/>
        <v>28.3688194973375</v>
      </c>
      <c r="B56">
        <f>IF(原始巡检表!I56=0,0,输入条件!$C$22*原始巡检表!I56+输入条件!$C$23*原始巡检表!E56+输入条件!$C$24*原始巡检表!H56+输入条件!$C$25)/100*输入条件!$E$9*3.517*(1-2%*输入条件!$C$6)*0.172*5/5</f>
        <v>82.2695765422788</v>
      </c>
      <c r="C56" s="11">
        <v>21</v>
      </c>
      <c r="D56" s="10">
        <f>IF(原始巡检表!I56=0,0,输入条件!$C$22*原始巡检表!I56+输入条件!$C$23*原始巡检表!E56+输入条件!$C$24*原始巡检表!H56+输入条件!$C$25)/100*输入条件!$E$9*3.517*(1-2%*输入条件!$C$6)*0.172*5/(原始巡检表!F56-原始巡检表!E56)</f>
        <v>141.844097486688</v>
      </c>
      <c r="E56" s="10">
        <f>IF(原始巡检表!Q56=0,0,输入条件!$C$22*原始巡检表!Q56+输入条件!$C$23*原始巡检表!M56+输入条件!$C$24*原始巡检表!P56+输入条件!$C$25)/100*输入条件!$E$9*3.517*(1-2%*输入条件!$C$6)</f>
        <v>1029.90352074426</v>
      </c>
      <c r="F56" s="15"/>
      <c r="G56" s="13">
        <f>输入条件!$D$9*原始巡检表!I56</f>
        <v>122.461578044597</v>
      </c>
      <c r="H56" s="13">
        <f>输入条件!$D$9*原始巡检表!Q56</f>
        <v>246.19</v>
      </c>
      <c r="I56" s="20"/>
      <c r="J56" s="18">
        <f>IF(原始巡检表!I56=0,0,输入条件!$D$11*(40/50)^3/0.765)</f>
        <v>36.8104575163399</v>
      </c>
      <c r="K56" s="18">
        <f>IF(原始巡检表!Q56=0,0,输入条件!$D$11*(40/50)^3/0.765)</f>
        <v>36.8104575163399</v>
      </c>
      <c r="L56" s="21"/>
      <c r="M56" s="22">
        <f>IF(原始巡检表!I56=0,0,输入条件!$D$13*(40/50)^3/0.765)</f>
        <v>50.1960784313726</v>
      </c>
      <c r="N56" s="22">
        <f>IF(原始巡检表!Q56=0,0,输入条件!$D$13*(40/50)^3/0.765)</f>
        <v>50.1960784313726</v>
      </c>
      <c r="O56" s="25"/>
      <c r="P56" s="24">
        <f>IF(原始巡检表!I56=0,0,输入条件!$D$15*(35/50)^3/0.9)</f>
        <v>8.38444444444444</v>
      </c>
      <c r="Q56" s="24">
        <f>IF(原始巡检表!Q56=0,0,输入条件!$D$15*(35/50)^3/0.9)</f>
        <v>8.38444444444444</v>
      </c>
      <c r="R56" s="28"/>
      <c r="S56" s="29"/>
      <c r="V56" s="7"/>
      <c r="W56" s="7"/>
      <c r="X56" s="7"/>
    </row>
    <row r="57" ht="17.25" spans="1:24">
      <c r="A57">
        <f t="shared" si="1"/>
        <v>28.3688194973375</v>
      </c>
      <c r="B57">
        <f>IF(原始巡检表!I57=0,0,输入条件!$C$22*原始巡检表!I57+输入条件!$C$23*原始巡检表!E57+输入条件!$C$24*原始巡检表!H57+输入条件!$C$25)/100*输入条件!$E$9*3.517*(1-2%*输入条件!$C$6)*0.172*5/5</f>
        <v>82.2695765422788</v>
      </c>
      <c r="C57" s="11">
        <v>22</v>
      </c>
      <c r="D57" s="10">
        <f>IF(原始巡检表!I57=0,0,输入条件!$C$22*原始巡检表!I57+输入条件!$C$23*原始巡检表!E57+输入条件!$C$24*原始巡检表!H57+输入条件!$C$25)/100*输入条件!$E$9*3.517*(1-2%*输入条件!$C$6)*0.172*5/(原始巡检表!F57-原始巡检表!E57)</f>
        <v>141.844097486688</v>
      </c>
      <c r="E57" s="10">
        <f>IF(原始巡检表!Q57=0,0,输入条件!$C$22*原始巡检表!Q57+输入条件!$C$23*原始巡检表!M57+输入条件!$C$24*原始巡检表!P57+输入条件!$C$25)/100*输入条件!$E$9*3.517*(1-2%*输入条件!$C$6)</f>
        <v>1029.90352074426</v>
      </c>
      <c r="F57" s="15"/>
      <c r="G57" s="13">
        <f>输入条件!$D$9*原始巡检表!I57</f>
        <v>122.461578044597</v>
      </c>
      <c r="H57" s="13">
        <f>输入条件!$D$9*原始巡检表!Q57</f>
        <v>246.19</v>
      </c>
      <c r="I57" s="20"/>
      <c r="J57" s="18">
        <f>IF(原始巡检表!I57=0,0,输入条件!$D$11*(40/50)^3/0.765)</f>
        <v>36.8104575163399</v>
      </c>
      <c r="K57" s="18">
        <f>IF(原始巡检表!Q57=0,0,输入条件!$D$11*(40/50)^3/0.765)</f>
        <v>36.8104575163399</v>
      </c>
      <c r="L57" s="21"/>
      <c r="M57" s="22">
        <f>IF(原始巡检表!I57=0,0,输入条件!$D$13*(40/50)^3/0.765)</f>
        <v>50.1960784313726</v>
      </c>
      <c r="N57" s="22">
        <f>IF(原始巡检表!Q57=0,0,输入条件!$D$13*(40/50)^3/0.765)</f>
        <v>50.1960784313726</v>
      </c>
      <c r="O57" s="25"/>
      <c r="P57" s="24">
        <f>IF(原始巡检表!I57=0,0,输入条件!$D$15*(35/50)^3/0.9)</f>
        <v>8.38444444444444</v>
      </c>
      <c r="Q57" s="24">
        <f>IF(原始巡检表!Q57=0,0,输入条件!$D$15*(35/50)^3/0.9)</f>
        <v>8.38444444444444</v>
      </c>
      <c r="R57" s="28"/>
      <c r="S57" s="29"/>
      <c r="V57" s="7"/>
      <c r="W57" s="7"/>
      <c r="X57" s="7"/>
    </row>
    <row r="58" ht="17.25" spans="1:24">
      <c r="A58">
        <f t="shared" si="1"/>
        <v>28.3688194973375</v>
      </c>
      <c r="B58">
        <f>IF(原始巡检表!I58=0,0,输入条件!$C$22*原始巡检表!I58+输入条件!$C$23*原始巡检表!E58+输入条件!$C$24*原始巡检表!H58+输入条件!$C$25)/100*输入条件!$E$9*3.517*(1-2%*输入条件!$C$6)*0.172*5/5</f>
        <v>82.2695765422788</v>
      </c>
      <c r="C58" s="11">
        <v>23</v>
      </c>
      <c r="D58" s="10">
        <f>IF(原始巡检表!I58=0,0,输入条件!$C$22*原始巡检表!I58+输入条件!$C$23*原始巡检表!E58+输入条件!$C$24*原始巡检表!H58+输入条件!$C$25)/100*输入条件!$E$9*3.517*(1-2%*输入条件!$C$6)*0.172*5/(原始巡检表!F58-原始巡检表!E58)</f>
        <v>141.844097486688</v>
      </c>
      <c r="E58" s="10">
        <f>IF(原始巡检表!Q58=0,0,输入条件!$C$22*原始巡检表!Q58+输入条件!$C$23*原始巡检表!M58+输入条件!$C$24*原始巡检表!P58+输入条件!$C$25)/100*输入条件!$E$9*3.517*(1-2%*输入条件!$C$6)</f>
        <v>1029.90352074426</v>
      </c>
      <c r="F58" s="15"/>
      <c r="G58" s="13">
        <f>输入条件!$D$9*原始巡检表!I58</f>
        <v>122.461578044597</v>
      </c>
      <c r="H58" s="13">
        <f>输入条件!$D$9*原始巡检表!Q58</f>
        <v>246.19</v>
      </c>
      <c r="I58" s="20"/>
      <c r="J58" s="18">
        <f>IF(原始巡检表!I58=0,0,输入条件!$D$11*(40/50)^3/0.765)</f>
        <v>36.8104575163399</v>
      </c>
      <c r="K58" s="18">
        <f>IF(原始巡检表!Q58=0,0,输入条件!$D$11*(40/50)^3/0.765)</f>
        <v>36.8104575163399</v>
      </c>
      <c r="L58" s="21"/>
      <c r="M58" s="22">
        <f>IF(原始巡检表!I58=0,0,输入条件!$D$13*(40/50)^3/0.765)</f>
        <v>50.1960784313726</v>
      </c>
      <c r="N58" s="22">
        <f>IF(原始巡检表!Q58=0,0,输入条件!$D$13*(40/50)^3/0.765)</f>
        <v>50.1960784313726</v>
      </c>
      <c r="O58" s="25"/>
      <c r="P58" s="24">
        <f>IF(原始巡检表!I58=0,0,输入条件!$D$15*(35/50)^3/0.9)</f>
        <v>8.38444444444444</v>
      </c>
      <c r="Q58" s="24">
        <f>IF(原始巡检表!Q58=0,0,输入条件!$D$15*(35/50)^3/0.9)</f>
        <v>8.38444444444444</v>
      </c>
      <c r="R58" s="28"/>
      <c r="S58" s="29"/>
      <c r="V58" s="7"/>
      <c r="W58" s="7"/>
      <c r="X58" s="7"/>
    </row>
    <row r="59" spans="4:24">
      <c r="D59" s="7"/>
      <c r="E59" s="7"/>
      <c r="F59" s="7"/>
      <c r="G59" s="12"/>
      <c r="H59" s="12"/>
      <c r="I59" s="12"/>
      <c r="J59" s="16"/>
      <c r="K59" s="16"/>
      <c r="L59" s="17"/>
      <c r="V59" s="7"/>
      <c r="W59" s="7"/>
      <c r="X59" s="7"/>
    </row>
    <row r="60" spans="2:24">
      <c r="B60" t="s">
        <v>74</v>
      </c>
      <c r="D60" s="7"/>
      <c r="E60" s="7"/>
      <c r="F60" s="7"/>
      <c r="G60" s="12"/>
      <c r="H60" s="12"/>
      <c r="I60" s="12"/>
      <c r="J60" s="16"/>
      <c r="K60" s="16"/>
      <c r="L60" s="17"/>
      <c r="T60" t="s">
        <v>74</v>
      </c>
      <c r="V60" s="7"/>
      <c r="W60" s="7"/>
      <c r="X60" s="7"/>
    </row>
    <row r="61" spans="4:24">
      <c r="D61" s="7"/>
      <c r="E61" s="7"/>
      <c r="F61" s="7"/>
      <c r="G61" s="12"/>
      <c r="H61" s="12"/>
      <c r="I61" s="12"/>
      <c r="J61" s="16"/>
      <c r="K61" s="16"/>
      <c r="L61" s="17"/>
      <c r="V61" s="7"/>
      <c r="W61" s="7"/>
      <c r="X61" s="7"/>
    </row>
    <row r="62" spans="4:24">
      <c r="D62" s="7" t="s">
        <v>85</v>
      </c>
      <c r="E62" s="7"/>
      <c r="F62" s="7"/>
      <c r="G62" s="12"/>
      <c r="H62" s="12"/>
      <c r="I62" s="12"/>
      <c r="J62" s="16"/>
      <c r="K62" s="16"/>
      <c r="L62" s="17"/>
      <c r="V62" s="7"/>
      <c r="W62" s="7"/>
      <c r="X62" s="7"/>
    </row>
    <row r="63" ht="17.25" spans="1:24">
      <c r="A63" t="e">
        <f>50*D63/250</f>
        <v>#DIV/0!</v>
      </c>
      <c r="B63">
        <f>IF(原始巡检表!I63=0,0,输入条件!$C$22*原始巡检表!I63+输入条件!$C$23*原始巡检表!E63+输入条件!$C$24*原始巡检表!H63+输入条件!$C$25)/100*输入条件!$E$9*3.517*(1-2%*输入条件!$C$6)*0.172*5/5</f>
        <v>0</v>
      </c>
      <c r="C63">
        <v>0</v>
      </c>
      <c r="D63" s="10" t="e">
        <f>IF(原始巡检表!I63=0,0,输入条件!$C$22*原始巡检表!I63+输入条件!$C$23*原始巡检表!E63+输入条件!$C$24*原始巡检表!H63+输入条件!$C$25)/100*输入条件!$E$9*3.517*(1-2%*输入条件!$C$6)*0.172*5/(原始巡检表!F63-原始巡检表!E63)</f>
        <v>#DIV/0!</v>
      </c>
      <c r="E63" s="10">
        <f>IF(原始巡检表!Q63=0,0,输入条件!$C$22*原始巡检表!Q63+输入条件!$C$23*原始巡检表!M63+输入条件!$C$24*原始巡检表!P63+输入条件!$C$25)/100*输入条件!$E$9*3.517*(1-2%*输入条件!$C$6)</f>
        <v>0</v>
      </c>
      <c r="F63" s="7"/>
      <c r="G63" s="13">
        <f>输入条件!$D$9*原始巡检表!I63</f>
        <v>0</v>
      </c>
      <c r="H63" s="13">
        <f>输入条件!$D$9*原始巡检表!Q63</f>
        <v>0</v>
      </c>
      <c r="I63" s="12"/>
      <c r="J63" s="18">
        <f>IF(原始巡检表!I63=0,0,输入条件!$D$11*(40/50)^3/0.765)</f>
        <v>0</v>
      </c>
      <c r="K63" s="18">
        <f>IF(原始巡检表!Q63=0,0,输入条件!$D$11*(40/50)^3/0.765)</f>
        <v>0</v>
      </c>
      <c r="L63" s="17"/>
      <c r="M63" s="22">
        <f>IF(原始巡检表!I63=0,0,输入条件!$D$13*(40/50)^3/0.765)</f>
        <v>0</v>
      </c>
      <c r="N63" s="22">
        <f>IF(原始巡检表!Q63=0,0,输入条件!$D$13*(40/50)^3/0.765)</f>
        <v>0</v>
      </c>
      <c r="P63" s="24">
        <f>IF(原始巡检表!I63=0,0,输入条件!$D$15*(35/50)^3/0.9)</f>
        <v>0</v>
      </c>
      <c r="Q63" s="24">
        <f>IF(原始巡检表!Q63=0,0,输入条件!$D$15*(35/50)^3/0.9)</f>
        <v>0</v>
      </c>
      <c r="V63" s="7"/>
      <c r="W63" s="7"/>
      <c r="X63" s="7"/>
    </row>
    <row r="64" ht="17.25" spans="1:24">
      <c r="A64" t="e">
        <f t="shared" ref="A64:A86" si="2">50*D64/250</f>
        <v>#DIV/0!</v>
      </c>
      <c r="B64">
        <f>IF(原始巡检表!I64=0,0,输入条件!$C$22*原始巡检表!I64+输入条件!$C$23*原始巡检表!E64+输入条件!$C$24*原始巡检表!H64+输入条件!$C$25)/100*输入条件!$E$9*3.517*(1-2%*输入条件!$C$6)*0.172*5/5</f>
        <v>0</v>
      </c>
      <c r="C64">
        <v>1</v>
      </c>
      <c r="D64" s="10" t="e">
        <f>IF(原始巡检表!I64=0,0,输入条件!$C$22*原始巡检表!I64+输入条件!$C$23*原始巡检表!E64+输入条件!$C$24*原始巡检表!H64+输入条件!$C$25)/100*输入条件!$E$9*3.517*(1-2%*输入条件!$C$6)*0.172*5/(原始巡检表!F64-原始巡检表!E64)</f>
        <v>#DIV/0!</v>
      </c>
      <c r="E64" s="10">
        <f>IF(原始巡检表!Q64=0,0,输入条件!$C$22*原始巡检表!Q64+输入条件!$C$23*原始巡检表!M64+输入条件!$C$24*原始巡检表!P64+输入条件!$C$25)/100*输入条件!$E$9*3.517*(1-2%*输入条件!$C$6)</f>
        <v>0</v>
      </c>
      <c r="F64" s="7"/>
      <c r="G64" s="13">
        <f>输入条件!$D$9*原始巡检表!I64</f>
        <v>0</v>
      </c>
      <c r="H64" s="13">
        <f>输入条件!$D$9*原始巡检表!Q64</f>
        <v>0</v>
      </c>
      <c r="I64" s="12"/>
      <c r="J64" s="18">
        <f>IF(原始巡检表!I64=0,0,输入条件!$D$11*(40/50)^3/0.765)</f>
        <v>0</v>
      </c>
      <c r="K64" s="18">
        <f>IF(原始巡检表!Q64=0,0,输入条件!$D$11*(40/50)^3/0.765)</f>
        <v>0</v>
      </c>
      <c r="L64" s="17"/>
      <c r="M64" s="22">
        <f>IF(原始巡检表!I64=0,0,输入条件!$D$13*(40/50)^3/0.765)</f>
        <v>0</v>
      </c>
      <c r="N64" s="22">
        <f>IF(原始巡检表!Q64=0,0,输入条件!$D$13*(40/50)^3/0.765)</f>
        <v>0</v>
      </c>
      <c r="P64" s="24">
        <f>IF(原始巡检表!I64=0,0,输入条件!$D$15*(35/50)^3/0.9)</f>
        <v>0</v>
      </c>
      <c r="Q64" s="24">
        <f>IF(原始巡检表!Q64=0,0,输入条件!$D$15*(35/50)^3/0.9)</f>
        <v>0</v>
      </c>
      <c r="V64" s="7"/>
      <c r="W64" s="7"/>
      <c r="X64" s="7"/>
    </row>
    <row r="65" ht="17.25" spans="1:24">
      <c r="A65" t="e">
        <f t="shared" si="2"/>
        <v>#DIV/0!</v>
      </c>
      <c r="B65">
        <f>IF(原始巡检表!I65=0,0,输入条件!$C$22*原始巡检表!I65+输入条件!$C$23*原始巡检表!E65+输入条件!$C$24*原始巡检表!H65+输入条件!$C$25)/100*输入条件!$E$9*3.517*(1-2%*输入条件!$C$6)*0.172*5/5</f>
        <v>0</v>
      </c>
      <c r="C65">
        <v>2</v>
      </c>
      <c r="D65" s="10" t="e">
        <f>IF(原始巡检表!I65=0,0,输入条件!$C$22*原始巡检表!I65+输入条件!$C$23*原始巡检表!E65+输入条件!$C$24*原始巡检表!H65+输入条件!$C$25)/100*输入条件!$E$9*3.517*(1-2%*输入条件!$C$6)*0.172*5/(原始巡检表!F65-原始巡检表!E65)</f>
        <v>#DIV/0!</v>
      </c>
      <c r="E65" s="10">
        <f>IF(原始巡检表!Q65=0,0,输入条件!$C$22*原始巡检表!Q65+输入条件!$C$23*原始巡检表!M65+输入条件!$C$24*原始巡检表!P65+输入条件!$C$25)/100*输入条件!$E$9*3.517*(1-2%*输入条件!$C$6)</f>
        <v>0</v>
      </c>
      <c r="F65" s="7"/>
      <c r="G65" s="13">
        <f>输入条件!$D$9*原始巡检表!I65</f>
        <v>0</v>
      </c>
      <c r="H65" s="13">
        <f>输入条件!$D$9*原始巡检表!Q65</f>
        <v>0</v>
      </c>
      <c r="I65" s="12"/>
      <c r="J65" s="18">
        <f>IF(原始巡检表!I65=0,0,输入条件!$D$11*(40/50)^3/0.765)</f>
        <v>0</v>
      </c>
      <c r="K65" s="18">
        <f>IF(原始巡检表!Q65=0,0,输入条件!$D$11*(40/50)^3/0.765)</f>
        <v>0</v>
      </c>
      <c r="L65" s="17"/>
      <c r="M65" s="22">
        <f>IF(原始巡检表!I65=0,0,输入条件!$D$13*(40/50)^3/0.765)</f>
        <v>0</v>
      </c>
      <c r="N65" s="22">
        <f>IF(原始巡检表!Q65=0,0,输入条件!$D$13*(40/50)^3/0.765)</f>
        <v>0</v>
      </c>
      <c r="P65" s="24">
        <f>IF(原始巡检表!I65=0,0,输入条件!$D$15*(35/50)^3/0.9)</f>
        <v>0</v>
      </c>
      <c r="Q65" s="24">
        <f>IF(原始巡检表!Q65=0,0,输入条件!$D$15*(35/50)^3/0.9)</f>
        <v>0</v>
      </c>
      <c r="V65" s="7"/>
      <c r="W65" s="7"/>
      <c r="X65" s="7"/>
    </row>
    <row r="66" ht="17.25" spans="1:24">
      <c r="A66" t="e">
        <f t="shared" si="2"/>
        <v>#DIV/0!</v>
      </c>
      <c r="B66">
        <f>IF(原始巡检表!I66=0,0,输入条件!$C$22*原始巡检表!I66+输入条件!$C$23*原始巡检表!E66+输入条件!$C$24*原始巡检表!H66+输入条件!$C$25)/100*输入条件!$E$9*3.517*(1-2%*输入条件!$C$6)*0.172*5/5</f>
        <v>0</v>
      </c>
      <c r="C66">
        <v>3</v>
      </c>
      <c r="D66" s="10" t="e">
        <f>IF(原始巡检表!I66=0,0,输入条件!$C$22*原始巡检表!I66+输入条件!$C$23*原始巡检表!E66+输入条件!$C$24*原始巡检表!H66+输入条件!$C$25)/100*输入条件!$E$9*3.517*(1-2%*输入条件!$C$6)*0.172*5/(原始巡检表!F66-原始巡检表!E66)</f>
        <v>#DIV/0!</v>
      </c>
      <c r="E66" s="10">
        <f>IF(原始巡检表!Q66=0,0,输入条件!$C$22*原始巡检表!Q66+输入条件!$C$23*原始巡检表!M66+输入条件!$C$24*原始巡检表!P66+输入条件!$C$25)/100*输入条件!$E$9*3.517*(1-2%*输入条件!$C$6)</f>
        <v>0</v>
      </c>
      <c r="F66" s="7"/>
      <c r="G66" s="13">
        <f>输入条件!$D$9*原始巡检表!I66</f>
        <v>0</v>
      </c>
      <c r="H66" s="13">
        <f>输入条件!$D$9*原始巡检表!Q66</f>
        <v>0</v>
      </c>
      <c r="I66" s="12"/>
      <c r="J66" s="18">
        <f>IF(原始巡检表!I66=0,0,输入条件!$D$11*(40/50)^3/0.765)</f>
        <v>0</v>
      </c>
      <c r="K66" s="18">
        <f>IF(原始巡检表!Q66=0,0,输入条件!$D$11*(40/50)^3/0.765)</f>
        <v>0</v>
      </c>
      <c r="L66" s="17"/>
      <c r="M66" s="22">
        <f>IF(原始巡检表!I66=0,0,输入条件!$D$13*(40/50)^3/0.765)</f>
        <v>0</v>
      </c>
      <c r="N66" s="22">
        <f>IF(原始巡检表!Q66=0,0,输入条件!$D$13*(40/50)^3/0.765)</f>
        <v>0</v>
      </c>
      <c r="P66" s="24">
        <f>IF(原始巡检表!I66=0,0,输入条件!$D$15*(35/50)^3/0.9)</f>
        <v>0</v>
      </c>
      <c r="Q66" s="24">
        <f>IF(原始巡检表!Q66=0,0,输入条件!$D$15*(35/50)^3/0.9)</f>
        <v>0</v>
      </c>
      <c r="V66" s="7"/>
      <c r="W66" s="7"/>
      <c r="X66" s="7"/>
    </row>
    <row r="67" ht="17.25" spans="1:24">
      <c r="A67" t="e">
        <f t="shared" si="2"/>
        <v>#DIV/0!</v>
      </c>
      <c r="B67">
        <f>IF(原始巡检表!I67=0,0,输入条件!$C$22*原始巡检表!I67+输入条件!$C$23*原始巡检表!E67+输入条件!$C$24*原始巡检表!H67+输入条件!$C$25)/100*输入条件!$E$9*3.517*(1-2%*输入条件!$C$6)*0.172*5/5</f>
        <v>0</v>
      </c>
      <c r="C67">
        <v>4</v>
      </c>
      <c r="D67" s="10" t="e">
        <f>IF(原始巡检表!I67=0,0,输入条件!$C$22*原始巡检表!I67+输入条件!$C$23*原始巡检表!E67+输入条件!$C$24*原始巡检表!H67+输入条件!$C$25)/100*输入条件!$E$9*3.517*(1-2%*输入条件!$C$6)*0.172*5/(原始巡检表!F67-原始巡检表!E67)</f>
        <v>#DIV/0!</v>
      </c>
      <c r="E67" s="10">
        <f>IF(原始巡检表!Q67=0,0,输入条件!$C$22*原始巡检表!Q67+输入条件!$C$23*原始巡检表!M67+输入条件!$C$24*原始巡检表!P67+输入条件!$C$25)/100*输入条件!$E$9*3.517*(1-2%*输入条件!$C$6)</f>
        <v>0</v>
      </c>
      <c r="F67" s="7"/>
      <c r="G67" s="13">
        <f>输入条件!$D$9*原始巡检表!I67</f>
        <v>0</v>
      </c>
      <c r="H67" s="13">
        <f>输入条件!$D$9*原始巡检表!Q67</f>
        <v>0</v>
      </c>
      <c r="I67" s="12"/>
      <c r="J67" s="18">
        <f>IF(原始巡检表!I67=0,0,输入条件!$D$11*(40/50)^3/0.765)</f>
        <v>0</v>
      </c>
      <c r="K67" s="18">
        <f>IF(原始巡检表!Q67=0,0,输入条件!$D$11*(40/50)^3/0.765)</f>
        <v>0</v>
      </c>
      <c r="L67" s="17"/>
      <c r="M67" s="22">
        <f>IF(原始巡检表!I67=0,0,输入条件!$D$13*(40/50)^3/0.765)</f>
        <v>0</v>
      </c>
      <c r="N67" s="22">
        <f>IF(原始巡检表!Q67=0,0,输入条件!$D$13*(40/50)^3/0.765)</f>
        <v>0</v>
      </c>
      <c r="P67" s="24">
        <f>IF(原始巡检表!I67=0,0,输入条件!$D$15*(35/50)^3/0.9)</f>
        <v>0</v>
      </c>
      <c r="Q67" s="24">
        <f>IF(原始巡检表!Q67=0,0,输入条件!$D$15*(35/50)^3/0.9)</f>
        <v>0</v>
      </c>
      <c r="V67" s="7"/>
      <c r="W67" s="7"/>
      <c r="X67" s="7"/>
    </row>
    <row r="68" ht="17.25" spans="1:24">
      <c r="A68" t="e">
        <f t="shared" si="2"/>
        <v>#DIV/0!</v>
      </c>
      <c r="B68">
        <f>IF(原始巡检表!I68=0,0,输入条件!$C$22*原始巡检表!I68+输入条件!$C$23*原始巡检表!E68+输入条件!$C$24*原始巡检表!H68+输入条件!$C$25)/100*输入条件!$E$9*3.517*(1-2%*输入条件!$C$6)*0.172*5/5</f>
        <v>0</v>
      </c>
      <c r="C68">
        <v>5</v>
      </c>
      <c r="D68" s="10" t="e">
        <f>IF(原始巡检表!I68=0,0,输入条件!$C$22*原始巡检表!I68+输入条件!$C$23*原始巡检表!E68+输入条件!$C$24*原始巡检表!H68+输入条件!$C$25)/100*输入条件!$E$9*3.517*(1-2%*输入条件!$C$6)*0.172*5/(原始巡检表!F68-原始巡检表!E68)</f>
        <v>#DIV/0!</v>
      </c>
      <c r="E68" s="10">
        <f>IF(原始巡检表!Q68=0,0,输入条件!$C$22*原始巡检表!Q68+输入条件!$C$23*原始巡检表!M68+输入条件!$C$24*原始巡检表!P68+输入条件!$C$25)/100*输入条件!$E$9*3.517*(1-2%*输入条件!$C$6)</f>
        <v>0</v>
      </c>
      <c r="F68" s="7"/>
      <c r="G68" s="13">
        <f>输入条件!$D$9*原始巡检表!I68</f>
        <v>0</v>
      </c>
      <c r="H68" s="13">
        <f>输入条件!$D$9*原始巡检表!Q68</f>
        <v>0</v>
      </c>
      <c r="I68" s="12"/>
      <c r="J68" s="18">
        <f>IF(原始巡检表!I68=0,0,输入条件!$D$11*(40/50)^3/0.765)</f>
        <v>0</v>
      </c>
      <c r="K68" s="18">
        <f>IF(原始巡检表!Q68=0,0,输入条件!$D$11*(40/50)^3/0.765)</f>
        <v>0</v>
      </c>
      <c r="L68" s="17"/>
      <c r="M68" s="22">
        <f>IF(原始巡检表!I68=0,0,输入条件!$D$13*(40/50)^3/0.765)</f>
        <v>0</v>
      </c>
      <c r="N68" s="22">
        <f>IF(原始巡检表!Q68=0,0,输入条件!$D$13*(40/50)^3/0.765)</f>
        <v>0</v>
      </c>
      <c r="P68" s="24">
        <f>IF(原始巡检表!I68=0,0,输入条件!$D$15*(35/50)^3/0.9)</f>
        <v>0</v>
      </c>
      <c r="Q68" s="24">
        <f>IF(原始巡检表!Q68=0,0,输入条件!$D$15*(35/50)^3/0.9)</f>
        <v>0</v>
      </c>
      <c r="V68" s="7"/>
      <c r="W68" s="7"/>
      <c r="X68" s="7"/>
    </row>
    <row r="69" ht="17.25" spans="1:24">
      <c r="A69" t="e">
        <f t="shared" si="2"/>
        <v>#DIV/0!</v>
      </c>
      <c r="B69">
        <f>IF(原始巡检表!I69=0,0,输入条件!$C$22*原始巡检表!I69+输入条件!$C$23*原始巡检表!E69+输入条件!$C$24*原始巡检表!H69+输入条件!$C$25)/100*输入条件!$E$9*3.517*(1-2%*输入条件!$C$6)*0.172*5/5</f>
        <v>0</v>
      </c>
      <c r="C69">
        <v>6</v>
      </c>
      <c r="D69" s="10" t="e">
        <f>IF(原始巡检表!I69=0,0,输入条件!$C$22*原始巡检表!I69+输入条件!$C$23*原始巡检表!E69+输入条件!$C$24*原始巡检表!H69+输入条件!$C$25)/100*输入条件!$E$9*3.517*(1-2%*输入条件!$C$6)*0.172*5/(原始巡检表!F69-原始巡检表!E69)</f>
        <v>#DIV/0!</v>
      </c>
      <c r="E69" s="10">
        <f>IF(原始巡检表!Q69=0,0,输入条件!$C$22*原始巡检表!Q69+输入条件!$C$23*原始巡检表!M69+输入条件!$C$24*原始巡检表!P69+输入条件!$C$25)/100*输入条件!$E$9*3.517*(1-2%*输入条件!$C$6)</f>
        <v>0</v>
      </c>
      <c r="F69" s="7"/>
      <c r="G69" s="13">
        <f>输入条件!$D$9*原始巡检表!I69</f>
        <v>0</v>
      </c>
      <c r="H69" s="13">
        <f>输入条件!$D$9*原始巡检表!Q69</f>
        <v>0</v>
      </c>
      <c r="I69" s="12"/>
      <c r="J69" s="18">
        <f>IF(原始巡检表!I69=0,0,输入条件!$D$11*(40/50)^3/0.765)</f>
        <v>0</v>
      </c>
      <c r="K69" s="18">
        <f>IF(原始巡检表!Q69=0,0,输入条件!$D$11*(40/50)^3/0.765)</f>
        <v>0</v>
      </c>
      <c r="L69" s="17"/>
      <c r="M69" s="22">
        <f>IF(原始巡检表!I69=0,0,输入条件!$D$13*(40/50)^3/0.765)</f>
        <v>0</v>
      </c>
      <c r="N69" s="22">
        <f>IF(原始巡检表!Q69=0,0,输入条件!$D$13*(40/50)^3/0.765)</f>
        <v>0</v>
      </c>
      <c r="P69" s="24">
        <f>IF(原始巡检表!I69=0,0,输入条件!$D$15*(35/50)^3/0.9)</f>
        <v>0</v>
      </c>
      <c r="Q69" s="24">
        <f>IF(原始巡检表!Q69=0,0,输入条件!$D$15*(35/50)^3/0.9)</f>
        <v>0</v>
      </c>
      <c r="V69" s="7"/>
      <c r="W69" s="7"/>
      <c r="X69" s="7"/>
    </row>
    <row r="70" ht="17.25" spans="1:24">
      <c r="A70">
        <f t="shared" si="2"/>
        <v>43.1656607885239</v>
      </c>
      <c r="B70">
        <f>IF(原始巡检表!I70=0,0,输入条件!$C$22*原始巡检表!I70+输入条件!$C$23*原始巡检表!E70+输入条件!$C$24*原始巡检表!H70+输入条件!$C$25)/100*输入条件!$E$9*3.517*(1-2%*输入条件!$C$6)*0.172*5/5</f>
        <v>155.396378838686</v>
      </c>
      <c r="C70">
        <v>7</v>
      </c>
      <c r="D70" s="10">
        <f>IF(原始巡检表!I70=0,0,输入条件!$C$22*原始巡检表!I70+输入条件!$C$23*原始巡检表!E70+输入条件!$C$24*原始巡检表!H70+输入条件!$C$25)/100*输入条件!$E$9*3.517*(1-2%*输入条件!$C$6)*0.172*5/(原始巡检表!F70-原始巡检表!E70)</f>
        <v>215.828303942619</v>
      </c>
      <c r="E70" s="10">
        <f>IF(原始巡检表!Q70=0,0,输入条件!$C$22*原始巡检表!Q70+输入条件!$C$23*原始巡检表!M70+输入条件!$C$24*原始巡检表!P70+输入条件!$C$25)/100*输入条件!$E$9*3.517*(1-2%*输入条件!$C$6)</f>
        <v>907.976661444071</v>
      </c>
      <c r="F70" s="7"/>
      <c r="G70" s="13">
        <f>输入条件!$D$9*原始巡检表!I70</f>
        <v>229.298747855918</v>
      </c>
      <c r="H70" s="13">
        <f>输入条件!$D$9*原始巡检表!Q70</f>
        <v>222.964528301887</v>
      </c>
      <c r="I70" s="12"/>
      <c r="J70" s="18">
        <f>IF(原始巡检表!I70=0,0,输入条件!$D$11*(40/50)^3/0.765)</f>
        <v>36.8104575163399</v>
      </c>
      <c r="K70" s="18">
        <f>IF(原始巡检表!Q70=0,0,输入条件!$D$11*(40/50)^3/0.765)</f>
        <v>36.8104575163399</v>
      </c>
      <c r="L70" s="17"/>
      <c r="M70" s="22">
        <f>IF(原始巡检表!I70=0,0,输入条件!$D$13*(40/50)^3/0.765)</f>
        <v>50.1960784313726</v>
      </c>
      <c r="N70" s="22">
        <f>IF(原始巡检表!Q70=0,0,输入条件!$D$13*(40/50)^3/0.765)</f>
        <v>50.1960784313726</v>
      </c>
      <c r="P70" s="24">
        <f>IF(原始巡检表!I70=0,0,输入条件!$D$15*(35/50)^3/0.9)</f>
        <v>8.38444444444444</v>
      </c>
      <c r="Q70" s="24">
        <f>IF(原始巡检表!Q70=0,0,输入条件!$D$15*(35/50)^3/0.9)</f>
        <v>8.38444444444444</v>
      </c>
      <c r="V70" s="7"/>
      <c r="W70" s="7"/>
      <c r="X70" s="7"/>
    </row>
    <row r="71" ht="17.25" spans="1:24">
      <c r="A71">
        <f t="shared" si="2"/>
        <v>43.1656607885239</v>
      </c>
      <c r="B71">
        <f>IF(原始巡检表!I71=0,0,输入条件!$C$22*原始巡检表!I71+输入条件!$C$23*原始巡检表!E71+输入条件!$C$24*原始巡检表!H71+输入条件!$C$25)/100*输入条件!$E$9*3.517*(1-2%*输入条件!$C$6)*0.172*5/5</f>
        <v>155.396378838686</v>
      </c>
      <c r="C71">
        <v>8</v>
      </c>
      <c r="D71" s="10">
        <f>IF(原始巡检表!I71=0,0,输入条件!$C$22*原始巡检表!I71+输入条件!$C$23*原始巡检表!E71+输入条件!$C$24*原始巡检表!H71+输入条件!$C$25)/100*输入条件!$E$9*3.517*(1-2%*输入条件!$C$6)*0.172*5/(原始巡检表!F71-原始巡检表!E71)</f>
        <v>215.828303942619</v>
      </c>
      <c r="E71" s="10">
        <f>IF(原始巡检表!Q71=0,0,输入条件!$C$22*原始巡检表!Q71+输入条件!$C$23*原始巡检表!M71+输入条件!$C$24*原始巡检表!P71+输入条件!$C$25)/100*输入条件!$E$9*3.517*(1-2%*输入条件!$C$6)</f>
        <v>907.976661444071</v>
      </c>
      <c r="F71" s="7"/>
      <c r="G71" s="13">
        <f>输入条件!$D$9*原始巡检表!I71</f>
        <v>229.298747855918</v>
      </c>
      <c r="H71" s="13">
        <f>输入条件!$D$9*原始巡检表!Q71</f>
        <v>222.964528301887</v>
      </c>
      <c r="I71" s="12"/>
      <c r="J71" s="18">
        <f>IF(原始巡检表!I71=0,0,输入条件!$D$11*(40/50)^3/0.765)</f>
        <v>36.8104575163399</v>
      </c>
      <c r="K71" s="18">
        <f>IF(原始巡检表!Q71=0,0,输入条件!$D$11*(40/50)^3/0.765)</f>
        <v>36.8104575163399</v>
      </c>
      <c r="L71" s="17"/>
      <c r="M71" s="22">
        <f>IF(原始巡检表!I71=0,0,输入条件!$D$13*(40/50)^3/0.765)</f>
        <v>50.1960784313726</v>
      </c>
      <c r="N71" s="22">
        <f>IF(原始巡检表!Q71=0,0,输入条件!$D$13*(40/50)^3/0.765)</f>
        <v>50.1960784313726</v>
      </c>
      <c r="P71" s="24">
        <f>IF(原始巡检表!I71=0,0,输入条件!$D$15*(35/50)^3/0.9)</f>
        <v>8.38444444444444</v>
      </c>
      <c r="Q71" s="24">
        <f>IF(原始巡检表!Q71=0,0,输入条件!$D$15*(35/50)^3/0.9)</f>
        <v>8.38444444444444</v>
      </c>
      <c r="V71" s="7"/>
      <c r="W71" s="7"/>
      <c r="X71" s="7"/>
    </row>
    <row r="72" ht="17.25" spans="1:24">
      <c r="A72">
        <f t="shared" si="2"/>
        <v>43.1656607885239</v>
      </c>
      <c r="B72">
        <f>IF(原始巡检表!I72=0,0,输入条件!$C$22*原始巡检表!I72+输入条件!$C$23*原始巡检表!E72+输入条件!$C$24*原始巡检表!H72+输入条件!$C$25)/100*输入条件!$E$9*3.517*(1-2%*输入条件!$C$6)*0.172*5/5</f>
        <v>155.396378838686</v>
      </c>
      <c r="C72">
        <v>9</v>
      </c>
      <c r="D72" s="10">
        <f>IF(原始巡检表!I72=0,0,输入条件!$C$22*原始巡检表!I72+输入条件!$C$23*原始巡检表!E72+输入条件!$C$24*原始巡检表!H72+输入条件!$C$25)/100*输入条件!$E$9*3.517*(1-2%*输入条件!$C$6)*0.172*5/(原始巡检表!F72-原始巡检表!E72)</f>
        <v>215.828303942619</v>
      </c>
      <c r="E72" s="10">
        <f>IF(原始巡检表!Q72=0,0,输入条件!$C$22*原始巡检表!Q72+输入条件!$C$23*原始巡检表!M72+输入条件!$C$24*原始巡检表!P72+输入条件!$C$25)/100*输入条件!$E$9*3.517*(1-2%*输入条件!$C$6)</f>
        <v>907.976661444071</v>
      </c>
      <c r="F72" s="7"/>
      <c r="G72" s="13">
        <f>输入条件!$D$9*原始巡检表!I72</f>
        <v>229.298747855918</v>
      </c>
      <c r="H72" s="13">
        <f>输入条件!$D$9*原始巡检表!Q72</f>
        <v>222.964528301887</v>
      </c>
      <c r="I72" s="12"/>
      <c r="J72" s="18">
        <f>IF(原始巡检表!I72=0,0,输入条件!$D$11*(40/50)^3/0.765)</f>
        <v>36.8104575163399</v>
      </c>
      <c r="K72" s="18">
        <f>IF(原始巡检表!Q72=0,0,输入条件!$D$11*(40/50)^3/0.765)</f>
        <v>36.8104575163399</v>
      </c>
      <c r="L72" s="17"/>
      <c r="M72" s="22">
        <f>IF(原始巡检表!I72=0,0,输入条件!$D$13*(40/50)^3/0.765)</f>
        <v>50.1960784313726</v>
      </c>
      <c r="N72" s="22">
        <f>IF(原始巡检表!Q72=0,0,输入条件!$D$13*(40/50)^3/0.765)</f>
        <v>50.1960784313726</v>
      </c>
      <c r="P72" s="24">
        <f>IF(原始巡检表!I72=0,0,输入条件!$D$15*(35/50)^3/0.9)</f>
        <v>8.38444444444444</v>
      </c>
      <c r="Q72" s="24">
        <f>IF(原始巡检表!Q72=0,0,输入条件!$D$15*(35/50)^3/0.9)</f>
        <v>8.38444444444444</v>
      </c>
      <c r="V72" s="7"/>
      <c r="W72" s="7"/>
      <c r="X72" s="7"/>
    </row>
    <row r="73" ht="17.25" spans="1:24">
      <c r="A73">
        <f t="shared" si="2"/>
        <v>43.1656607885239</v>
      </c>
      <c r="B73">
        <f>IF(原始巡检表!I73=0,0,输入条件!$C$22*原始巡检表!I73+输入条件!$C$23*原始巡检表!E73+输入条件!$C$24*原始巡检表!H73+输入条件!$C$25)/100*输入条件!$E$9*3.517*(1-2%*输入条件!$C$6)*0.172*5/5</f>
        <v>155.396378838686</v>
      </c>
      <c r="C73">
        <v>10</v>
      </c>
      <c r="D73" s="10">
        <f>IF(原始巡检表!I73=0,0,输入条件!$C$22*原始巡检表!I73+输入条件!$C$23*原始巡检表!E73+输入条件!$C$24*原始巡检表!H73+输入条件!$C$25)/100*输入条件!$E$9*3.517*(1-2%*输入条件!$C$6)*0.172*5/(原始巡检表!F73-原始巡检表!E73)</f>
        <v>215.828303942619</v>
      </c>
      <c r="E73" s="10">
        <f>IF(原始巡检表!Q73=0,0,输入条件!$C$22*原始巡检表!Q73+输入条件!$C$23*原始巡检表!M73+输入条件!$C$24*原始巡检表!P73+输入条件!$C$25)/100*输入条件!$E$9*3.517*(1-2%*输入条件!$C$6)</f>
        <v>907.976661444071</v>
      </c>
      <c r="F73" s="7"/>
      <c r="G73" s="13">
        <f>输入条件!$D$9*原始巡检表!I73</f>
        <v>229.298747855918</v>
      </c>
      <c r="H73" s="13">
        <f>输入条件!$D$9*原始巡检表!Q73</f>
        <v>222.964528301887</v>
      </c>
      <c r="I73" s="12"/>
      <c r="J73" s="18">
        <f>IF(原始巡检表!I73=0,0,输入条件!$D$11*(40/50)^3/0.765)</f>
        <v>36.8104575163399</v>
      </c>
      <c r="K73" s="18">
        <f>IF(原始巡检表!Q73=0,0,输入条件!$D$11*(40/50)^3/0.765)</f>
        <v>36.8104575163399</v>
      </c>
      <c r="L73" s="17"/>
      <c r="M73" s="22">
        <f>IF(原始巡检表!I73=0,0,输入条件!$D$13*(40/50)^3/0.765)</f>
        <v>50.1960784313726</v>
      </c>
      <c r="N73" s="22">
        <f>IF(原始巡检表!Q73=0,0,输入条件!$D$13*(40/50)^3/0.765)</f>
        <v>50.1960784313726</v>
      </c>
      <c r="P73" s="24">
        <f>IF(原始巡检表!I73=0,0,输入条件!$D$15*(35/50)^3/0.9)</f>
        <v>8.38444444444444</v>
      </c>
      <c r="Q73" s="24">
        <f>IF(原始巡检表!Q73=0,0,输入条件!$D$15*(35/50)^3/0.9)</f>
        <v>8.38444444444444</v>
      </c>
      <c r="V73" s="7"/>
      <c r="W73" s="7"/>
      <c r="X73" s="7"/>
    </row>
    <row r="74" ht="17.25" spans="1:24">
      <c r="A74">
        <f t="shared" si="2"/>
        <v>50.185326450557</v>
      </c>
      <c r="B74">
        <f>IF(原始巡检表!I74=0,0,输入条件!$C$22*原始巡检表!I74+输入条件!$C$23*原始巡检表!E74+输入条件!$C$24*原始巡检表!H74+输入条件!$C$25)/100*输入条件!$E$9*3.517*(1-2%*输入条件!$C$6)*0.172*5/5</f>
        <v>120.444783481337</v>
      </c>
      <c r="C74">
        <v>11</v>
      </c>
      <c r="D74" s="10">
        <f>IF(原始巡检表!I74=0,0,输入条件!$C$22*原始巡检表!I74+输入条件!$C$23*原始巡检表!E74+输入条件!$C$24*原始巡检表!H74+输入条件!$C$25)/100*输入条件!$E$9*3.517*(1-2%*输入条件!$C$6)*0.172*5/(原始巡检表!F74-原始巡检表!E74)</f>
        <v>250.926632252785</v>
      </c>
      <c r="E74" s="10">
        <f>IF(原始巡检表!Q74=0,0,输入条件!$C$22*原始巡检表!Q74+输入条件!$C$23*原始巡检表!M74+输入条件!$C$24*原始巡检表!P74+输入条件!$C$25)/100*输入条件!$E$9*3.517*(1-2%*输入条件!$C$6)</f>
        <v>694.079160100783</v>
      </c>
      <c r="F74" s="7"/>
      <c r="G74" s="13">
        <f>输入条件!$D$9*原始巡检表!I74</f>
        <v>178.202710120069</v>
      </c>
      <c r="H74" s="13">
        <f>输入条件!$D$9*原始巡检表!Q74</f>
        <v>175.669022298456</v>
      </c>
      <c r="I74" s="12"/>
      <c r="J74" s="18">
        <f>IF(原始巡检表!I74=0,0,输入条件!$D$11*(40/50)^3/0.765)</f>
        <v>36.8104575163399</v>
      </c>
      <c r="K74" s="18">
        <f>IF(原始巡检表!Q74=0,0,输入条件!$D$11*(40/50)^3/0.765)</f>
        <v>36.8104575163399</v>
      </c>
      <c r="L74" s="17"/>
      <c r="M74" s="22">
        <f>IF(原始巡检表!I74=0,0,输入条件!$D$13*(40/50)^3/0.765)</f>
        <v>50.1960784313726</v>
      </c>
      <c r="N74" s="22">
        <f>IF(原始巡检表!Q74=0,0,输入条件!$D$13*(40/50)^3/0.765)</f>
        <v>50.1960784313726</v>
      </c>
      <c r="P74" s="24">
        <f>IF(原始巡检表!I74=0,0,输入条件!$D$15*(35/50)^3/0.9)</f>
        <v>8.38444444444444</v>
      </c>
      <c r="Q74" s="24">
        <f>IF(原始巡检表!Q74=0,0,输入条件!$D$15*(35/50)^3/0.9)</f>
        <v>8.38444444444444</v>
      </c>
      <c r="V74" s="7"/>
      <c r="W74" s="7"/>
      <c r="X74" s="7"/>
    </row>
    <row r="75" ht="17.25" spans="1:24">
      <c r="A75">
        <f t="shared" si="2"/>
        <v>50.185326450557</v>
      </c>
      <c r="B75">
        <f>IF(原始巡检表!I75=0,0,输入条件!$C$22*原始巡检表!I75+输入条件!$C$23*原始巡检表!E75+输入条件!$C$24*原始巡检表!H75+输入条件!$C$25)/100*输入条件!$E$9*3.517*(1-2%*输入条件!$C$6)*0.172*5/5</f>
        <v>120.444783481337</v>
      </c>
      <c r="C75">
        <v>12</v>
      </c>
      <c r="D75" s="10">
        <f>IF(原始巡检表!I75=0,0,输入条件!$C$22*原始巡检表!I75+输入条件!$C$23*原始巡检表!E75+输入条件!$C$24*原始巡检表!H75+输入条件!$C$25)/100*输入条件!$E$9*3.517*(1-2%*输入条件!$C$6)*0.172*5/(原始巡检表!F75-原始巡检表!E75)</f>
        <v>250.926632252785</v>
      </c>
      <c r="E75" s="10">
        <f>IF(原始巡检表!Q75=0,0,输入条件!$C$22*原始巡检表!Q75+输入条件!$C$23*原始巡检表!M75+输入条件!$C$24*原始巡检表!P75+输入条件!$C$25)/100*输入条件!$E$9*3.517*(1-2%*输入条件!$C$6)</f>
        <v>694.079160100783</v>
      </c>
      <c r="F75" s="7"/>
      <c r="G75" s="13">
        <f>输入条件!$D$9*原始巡检表!I75</f>
        <v>178.202710120069</v>
      </c>
      <c r="H75" s="13">
        <f>输入条件!$D$9*原始巡检表!Q75</f>
        <v>175.669022298456</v>
      </c>
      <c r="I75" s="12"/>
      <c r="J75" s="18">
        <f>IF(原始巡检表!I75=0,0,输入条件!$D$11*(40/50)^3/0.765)</f>
        <v>36.8104575163399</v>
      </c>
      <c r="K75" s="18">
        <f>IF(原始巡检表!Q75=0,0,输入条件!$D$11*(40/50)^3/0.765)</f>
        <v>36.8104575163399</v>
      </c>
      <c r="L75" s="17"/>
      <c r="M75" s="22">
        <f>IF(原始巡检表!I75=0,0,输入条件!$D$13*(40/50)^3/0.765)</f>
        <v>50.1960784313726</v>
      </c>
      <c r="N75" s="22">
        <f>IF(原始巡检表!Q75=0,0,输入条件!$D$13*(40/50)^3/0.765)</f>
        <v>50.1960784313726</v>
      </c>
      <c r="P75" s="24">
        <f>IF(原始巡检表!I75=0,0,输入条件!$D$15*(35/50)^3/0.9)</f>
        <v>8.38444444444444</v>
      </c>
      <c r="Q75" s="24">
        <f>IF(原始巡检表!Q75=0,0,输入条件!$D$15*(35/50)^3/0.9)</f>
        <v>8.38444444444444</v>
      </c>
      <c r="V75" s="7"/>
      <c r="W75" s="7"/>
      <c r="X75" s="7"/>
    </row>
    <row r="76" ht="17.25" spans="1:24">
      <c r="A76">
        <f t="shared" si="2"/>
        <v>50.185326450557</v>
      </c>
      <c r="B76">
        <f>IF(原始巡检表!I76=0,0,输入条件!$C$22*原始巡检表!I76+输入条件!$C$23*原始巡检表!E76+输入条件!$C$24*原始巡检表!H76+输入条件!$C$25)/100*输入条件!$E$9*3.517*(1-2%*输入条件!$C$6)*0.172*5/5</f>
        <v>120.444783481337</v>
      </c>
      <c r="C76">
        <v>13</v>
      </c>
      <c r="D76" s="10">
        <f>IF(原始巡检表!I76=0,0,输入条件!$C$22*原始巡检表!I76+输入条件!$C$23*原始巡检表!E76+输入条件!$C$24*原始巡检表!H76+输入条件!$C$25)/100*输入条件!$E$9*3.517*(1-2%*输入条件!$C$6)*0.172*5/(原始巡检表!F76-原始巡检表!E76)</f>
        <v>250.926632252785</v>
      </c>
      <c r="E76" s="10">
        <f>IF(原始巡检表!Q76=0,0,输入条件!$C$22*原始巡检表!Q76+输入条件!$C$23*原始巡检表!M76+输入条件!$C$24*原始巡检表!P76+输入条件!$C$25)/100*输入条件!$E$9*3.517*(1-2%*输入条件!$C$6)</f>
        <v>694.079160100783</v>
      </c>
      <c r="F76" s="7"/>
      <c r="G76" s="13">
        <f>输入条件!$D$9*原始巡检表!I76</f>
        <v>178.202710120069</v>
      </c>
      <c r="H76" s="13">
        <f>输入条件!$D$9*原始巡检表!Q76</f>
        <v>175.669022298456</v>
      </c>
      <c r="I76" s="12"/>
      <c r="J76" s="18">
        <f>IF(原始巡检表!I76=0,0,输入条件!$D$11*(40/50)^3/0.765)</f>
        <v>36.8104575163399</v>
      </c>
      <c r="K76" s="18">
        <f>IF(原始巡检表!Q76=0,0,输入条件!$D$11*(40/50)^3/0.765)</f>
        <v>36.8104575163399</v>
      </c>
      <c r="L76" s="17"/>
      <c r="M76" s="22">
        <f>IF(原始巡检表!I76=0,0,输入条件!$D$13*(40/50)^3/0.765)</f>
        <v>50.1960784313726</v>
      </c>
      <c r="N76" s="22">
        <f>IF(原始巡检表!Q76=0,0,输入条件!$D$13*(40/50)^3/0.765)</f>
        <v>50.1960784313726</v>
      </c>
      <c r="P76" s="24">
        <f>IF(原始巡检表!I76=0,0,输入条件!$D$15*(35/50)^3/0.9)</f>
        <v>8.38444444444444</v>
      </c>
      <c r="Q76" s="24">
        <f>IF(原始巡检表!Q76=0,0,输入条件!$D$15*(35/50)^3/0.9)</f>
        <v>8.38444444444444</v>
      </c>
      <c r="V76" s="7"/>
      <c r="W76" s="7"/>
      <c r="X76" s="7"/>
    </row>
    <row r="77" ht="17.25" spans="1:24">
      <c r="A77">
        <f t="shared" si="2"/>
        <v>50.185326450557</v>
      </c>
      <c r="B77">
        <f>IF(原始巡检表!I77=0,0,输入条件!$C$22*原始巡检表!I77+输入条件!$C$23*原始巡检表!E77+输入条件!$C$24*原始巡检表!H77+输入条件!$C$25)/100*输入条件!$E$9*3.517*(1-2%*输入条件!$C$6)*0.172*5/5</f>
        <v>120.444783481337</v>
      </c>
      <c r="C77">
        <v>14</v>
      </c>
      <c r="D77" s="10">
        <f>IF(原始巡检表!I77=0,0,输入条件!$C$22*原始巡检表!I77+输入条件!$C$23*原始巡检表!E77+输入条件!$C$24*原始巡检表!H77+输入条件!$C$25)/100*输入条件!$E$9*3.517*(1-2%*输入条件!$C$6)*0.172*5/(原始巡检表!F77-原始巡检表!E77)</f>
        <v>250.926632252785</v>
      </c>
      <c r="E77" s="10">
        <f>IF(原始巡检表!Q77=0,0,输入条件!$C$22*原始巡检表!Q77+输入条件!$C$23*原始巡检表!M77+输入条件!$C$24*原始巡检表!P77+输入条件!$C$25)/100*输入条件!$E$9*3.517*(1-2%*输入条件!$C$6)</f>
        <v>694.079160100783</v>
      </c>
      <c r="F77" s="7"/>
      <c r="G77" s="13">
        <f>输入条件!$D$9*原始巡检表!I77</f>
        <v>178.202710120069</v>
      </c>
      <c r="H77" s="13">
        <f>输入条件!$D$9*原始巡检表!Q77</f>
        <v>175.669022298456</v>
      </c>
      <c r="I77" s="12"/>
      <c r="J77" s="18">
        <f>IF(原始巡检表!I77=0,0,输入条件!$D$11*(40/50)^3/0.765)</f>
        <v>36.8104575163399</v>
      </c>
      <c r="K77" s="18">
        <f>IF(原始巡检表!Q77=0,0,输入条件!$D$11*(40/50)^3/0.765)</f>
        <v>36.8104575163399</v>
      </c>
      <c r="L77" s="17"/>
      <c r="M77" s="22">
        <f>IF(原始巡检表!I77=0,0,输入条件!$D$13*(40/50)^3/0.765)</f>
        <v>50.1960784313726</v>
      </c>
      <c r="N77" s="22">
        <f>IF(原始巡检表!Q77=0,0,输入条件!$D$13*(40/50)^3/0.765)</f>
        <v>50.1960784313726</v>
      </c>
      <c r="P77" s="24">
        <f>IF(原始巡检表!I77=0,0,输入条件!$D$15*(35/50)^3/0.9)</f>
        <v>8.38444444444444</v>
      </c>
      <c r="Q77" s="24">
        <f>IF(原始巡检表!Q77=0,0,输入条件!$D$15*(35/50)^3/0.9)</f>
        <v>8.38444444444444</v>
      </c>
      <c r="V77" s="7"/>
      <c r="W77" s="7"/>
      <c r="X77" s="7"/>
    </row>
    <row r="78" ht="17.25" spans="1:24">
      <c r="A78">
        <f t="shared" si="2"/>
        <v>50.185326450557</v>
      </c>
      <c r="B78">
        <f>IF(原始巡检表!I78=0,0,输入条件!$C$22*原始巡检表!I78+输入条件!$C$23*原始巡检表!E78+输入条件!$C$24*原始巡检表!H78+输入条件!$C$25)/100*输入条件!$E$9*3.517*(1-2%*输入条件!$C$6)*0.172*5/5</f>
        <v>120.444783481337</v>
      </c>
      <c r="C78">
        <v>15</v>
      </c>
      <c r="D78" s="10">
        <f>IF(原始巡检表!I78=0,0,输入条件!$C$22*原始巡检表!I78+输入条件!$C$23*原始巡检表!E78+输入条件!$C$24*原始巡检表!H78+输入条件!$C$25)/100*输入条件!$E$9*3.517*(1-2%*输入条件!$C$6)*0.172*5/(原始巡检表!F78-原始巡检表!E78)</f>
        <v>250.926632252785</v>
      </c>
      <c r="E78" s="10">
        <f>IF(原始巡检表!Q78=0,0,输入条件!$C$22*原始巡检表!Q78+输入条件!$C$23*原始巡检表!M78+输入条件!$C$24*原始巡检表!P78+输入条件!$C$25)/100*输入条件!$E$9*3.517*(1-2%*输入条件!$C$6)</f>
        <v>694.079160100783</v>
      </c>
      <c r="F78" s="7"/>
      <c r="G78" s="13">
        <f>输入条件!$D$9*原始巡检表!I78</f>
        <v>178.202710120069</v>
      </c>
      <c r="H78" s="13">
        <f>输入条件!$D$9*原始巡检表!Q78</f>
        <v>175.669022298456</v>
      </c>
      <c r="I78" s="12"/>
      <c r="J78" s="18">
        <f>IF(原始巡检表!I78=0,0,输入条件!$D$11*(40/50)^3/0.765)</f>
        <v>36.8104575163399</v>
      </c>
      <c r="K78" s="18">
        <f>IF(原始巡检表!Q78=0,0,输入条件!$D$11*(40/50)^3/0.765)</f>
        <v>36.8104575163399</v>
      </c>
      <c r="L78" s="17"/>
      <c r="M78" s="22">
        <f>IF(原始巡检表!I78=0,0,输入条件!$D$13*(40/50)^3/0.765)</f>
        <v>50.1960784313726</v>
      </c>
      <c r="N78" s="22">
        <f>IF(原始巡检表!Q78=0,0,输入条件!$D$13*(40/50)^3/0.765)</f>
        <v>50.1960784313726</v>
      </c>
      <c r="P78" s="24">
        <f>IF(原始巡检表!I78=0,0,输入条件!$D$15*(35/50)^3/0.9)</f>
        <v>8.38444444444444</v>
      </c>
      <c r="Q78" s="24">
        <f>IF(原始巡检表!Q78=0,0,输入条件!$D$15*(35/50)^3/0.9)</f>
        <v>8.38444444444444</v>
      </c>
      <c r="V78" s="7"/>
      <c r="W78" s="7"/>
      <c r="X78" s="7"/>
    </row>
    <row r="79" ht="17.25" spans="1:24">
      <c r="A79">
        <f t="shared" si="2"/>
        <v>50.185326450557</v>
      </c>
      <c r="B79">
        <f>IF(原始巡检表!I79=0,0,输入条件!$C$22*原始巡检表!I79+输入条件!$C$23*原始巡检表!E79+输入条件!$C$24*原始巡检表!H79+输入条件!$C$25)/100*输入条件!$E$9*3.517*(1-2%*输入条件!$C$6)*0.172*5/5</f>
        <v>120.444783481337</v>
      </c>
      <c r="C79">
        <v>16</v>
      </c>
      <c r="D79" s="10">
        <f>IF(原始巡检表!I79=0,0,输入条件!$C$22*原始巡检表!I79+输入条件!$C$23*原始巡检表!E79+输入条件!$C$24*原始巡检表!H79+输入条件!$C$25)/100*输入条件!$E$9*3.517*(1-2%*输入条件!$C$6)*0.172*5/(原始巡检表!F79-原始巡检表!E79)</f>
        <v>250.926632252785</v>
      </c>
      <c r="E79" s="10">
        <f>IF(原始巡检表!Q79=0,0,输入条件!$C$22*原始巡检表!Q79+输入条件!$C$23*原始巡检表!M79+输入条件!$C$24*原始巡检表!P79+输入条件!$C$25)/100*输入条件!$E$9*3.517*(1-2%*输入条件!$C$6)</f>
        <v>694.079160100783</v>
      </c>
      <c r="F79" s="7"/>
      <c r="G79" s="13">
        <f>输入条件!$D$9*原始巡检表!I79</f>
        <v>178.202710120069</v>
      </c>
      <c r="H79" s="13">
        <f>输入条件!$D$9*原始巡检表!Q79</f>
        <v>175.669022298456</v>
      </c>
      <c r="I79" s="12"/>
      <c r="J79" s="18">
        <f>IF(原始巡检表!I79=0,0,输入条件!$D$11*(40/50)^3/0.765)</f>
        <v>36.8104575163399</v>
      </c>
      <c r="K79" s="18">
        <f>IF(原始巡检表!Q79=0,0,输入条件!$D$11*(40/50)^3/0.765)</f>
        <v>36.8104575163399</v>
      </c>
      <c r="L79" s="17"/>
      <c r="M79" s="22">
        <f>IF(原始巡检表!I79=0,0,输入条件!$D$13*(40/50)^3/0.765)</f>
        <v>50.1960784313726</v>
      </c>
      <c r="N79" s="22">
        <f>IF(原始巡检表!Q79=0,0,输入条件!$D$13*(40/50)^3/0.765)</f>
        <v>50.1960784313726</v>
      </c>
      <c r="P79" s="24">
        <f>IF(原始巡检表!I79=0,0,输入条件!$D$15*(35/50)^3/0.9)</f>
        <v>8.38444444444444</v>
      </c>
      <c r="Q79" s="24">
        <f>IF(原始巡检表!Q79=0,0,输入条件!$D$15*(35/50)^3/0.9)</f>
        <v>8.38444444444444</v>
      </c>
      <c r="V79" s="7"/>
      <c r="W79" s="7"/>
      <c r="X79" s="7"/>
    </row>
    <row r="80" ht="17.25" spans="1:24">
      <c r="A80">
        <f t="shared" si="2"/>
        <v>50.9827701002448</v>
      </c>
      <c r="B80">
        <f>IF(原始巡检表!I80=0,0,输入条件!$C$22*原始巡检表!I80+输入条件!$C$23*原始巡检表!E80+输入条件!$C$24*原始巡检表!H80+输入条件!$C$25)/100*输入条件!$E$9*3.517*(1-2%*输入条件!$C$6)*0.172*5/5</f>
        <v>112.162094220539</v>
      </c>
      <c r="C80">
        <v>17</v>
      </c>
      <c r="D80" s="10">
        <f>IF(原始巡检表!I80=0,0,输入条件!$C$22*原始巡检表!I80+输入条件!$C$23*原始巡检表!E80+输入条件!$C$24*原始巡检表!H80+输入条件!$C$25)/100*输入条件!$E$9*3.517*(1-2%*输入条件!$C$6)*0.172*5/(原始巡检表!F80-原始巡检表!E80)</f>
        <v>254.913850501224</v>
      </c>
      <c r="E80" s="10">
        <f>IF(原始巡检表!Q80=0,0,输入条件!$C$22*原始巡检表!Q80+输入条件!$C$23*原始巡检表!M80+输入条件!$C$24*原始巡检表!P80+输入条件!$C$25)/100*输入条件!$E$9*3.517*(1-2%*输入条件!$C$6)</f>
        <v>654.969085132858</v>
      </c>
      <c r="F80" s="7"/>
      <c r="G80" s="13">
        <f>输入条件!$D$9*原始巡检表!I80</f>
        <v>165.534271012007</v>
      </c>
      <c r="H80" s="13">
        <f>输入条件!$D$9*原始巡检表!Q80</f>
        <v>163.845145797599</v>
      </c>
      <c r="I80" s="12"/>
      <c r="J80" s="18">
        <f>IF(原始巡检表!I80=0,0,输入条件!$D$11*(40/50)^3/0.765)</f>
        <v>36.8104575163399</v>
      </c>
      <c r="K80" s="18">
        <f>IF(原始巡检表!Q80=0,0,输入条件!$D$11*(40/50)^3/0.765)</f>
        <v>36.8104575163399</v>
      </c>
      <c r="L80" s="17"/>
      <c r="M80" s="22">
        <f>IF(原始巡检表!I80=0,0,输入条件!$D$13*(40/50)^3/0.765)</f>
        <v>50.1960784313726</v>
      </c>
      <c r="N80" s="22">
        <f>IF(原始巡检表!Q80=0,0,输入条件!$D$13*(40/50)^3/0.765)</f>
        <v>50.1960784313726</v>
      </c>
      <c r="P80" s="24">
        <f>IF(原始巡检表!I80=0,0,输入条件!$D$15*(35/50)^3/0.9)</f>
        <v>8.38444444444444</v>
      </c>
      <c r="Q80" s="24">
        <f>IF(原始巡检表!Q80=0,0,输入条件!$D$15*(35/50)^3/0.9)</f>
        <v>8.38444444444444</v>
      </c>
      <c r="V80" s="7"/>
      <c r="W80" s="7"/>
      <c r="X80" s="7"/>
    </row>
    <row r="81" ht="17.25" spans="1:24">
      <c r="A81">
        <f t="shared" si="2"/>
        <v>50.9827701002448</v>
      </c>
      <c r="B81">
        <f>IF(原始巡检表!I81=0,0,输入条件!$C$22*原始巡检表!I81+输入条件!$C$23*原始巡检表!E81+输入条件!$C$24*原始巡检表!H81+输入条件!$C$25)/100*输入条件!$E$9*3.517*(1-2%*输入条件!$C$6)*0.172*5/5</f>
        <v>112.162094220539</v>
      </c>
      <c r="C81">
        <v>18</v>
      </c>
      <c r="D81" s="10">
        <f>IF(原始巡检表!I81=0,0,输入条件!$C$22*原始巡检表!I81+输入条件!$C$23*原始巡检表!E81+输入条件!$C$24*原始巡检表!H81+输入条件!$C$25)/100*输入条件!$E$9*3.517*(1-2%*输入条件!$C$6)*0.172*5/(原始巡检表!F81-原始巡检表!E81)</f>
        <v>254.913850501224</v>
      </c>
      <c r="E81" s="10">
        <f>IF(原始巡检表!Q81=0,0,输入条件!$C$22*原始巡检表!Q81+输入条件!$C$23*原始巡检表!M81+输入条件!$C$24*原始巡检表!P81+输入条件!$C$25)/100*输入条件!$E$9*3.517*(1-2%*输入条件!$C$6)</f>
        <v>654.969085132858</v>
      </c>
      <c r="F81" s="7"/>
      <c r="G81" s="13">
        <f>输入条件!$D$9*原始巡检表!I81</f>
        <v>165.534271012007</v>
      </c>
      <c r="H81" s="13">
        <f>输入条件!$D$9*原始巡检表!Q81</f>
        <v>163.845145797599</v>
      </c>
      <c r="I81" s="12"/>
      <c r="J81" s="18">
        <f>IF(原始巡检表!I81=0,0,输入条件!$D$11*(40/50)^3/0.765)</f>
        <v>36.8104575163399</v>
      </c>
      <c r="K81" s="18">
        <f>IF(原始巡检表!Q81=0,0,输入条件!$D$11*(40/50)^3/0.765)</f>
        <v>36.8104575163399</v>
      </c>
      <c r="L81" s="17"/>
      <c r="M81" s="22">
        <f>IF(原始巡检表!I81=0,0,输入条件!$D$13*(40/50)^3/0.765)</f>
        <v>50.1960784313726</v>
      </c>
      <c r="N81" s="22">
        <f>IF(原始巡检表!Q81=0,0,输入条件!$D$13*(40/50)^3/0.765)</f>
        <v>50.1960784313726</v>
      </c>
      <c r="P81" s="24">
        <f>IF(原始巡检表!I81=0,0,输入条件!$D$15*(35/50)^3/0.9)</f>
        <v>8.38444444444444</v>
      </c>
      <c r="Q81" s="24">
        <f>IF(原始巡检表!Q81=0,0,输入条件!$D$15*(35/50)^3/0.9)</f>
        <v>8.38444444444444</v>
      </c>
      <c r="V81" s="7"/>
      <c r="W81" s="7"/>
      <c r="X81" s="7"/>
    </row>
    <row r="82" ht="17.25" spans="1:24">
      <c r="A82">
        <f t="shared" si="2"/>
        <v>50.9827701002448</v>
      </c>
      <c r="B82">
        <f>IF(原始巡检表!I82=0,0,输入条件!$C$22*原始巡检表!I82+输入条件!$C$23*原始巡检表!E82+输入条件!$C$24*原始巡检表!H82+输入条件!$C$25)/100*输入条件!$E$9*3.517*(1-2%*输入条件!$C$6)*0.172*5/5</f>
        <v>112.162094220539</v>
      </c>
      <c r="C82">
        <v>19</v>
      </c>
      <c r="D82" s="10">
        <f>IF(原始巡检表!I82=0,0,输入条件!$C$22*原始巡检表!I82+输入条件!$C$23*原始巡检表!E82+输入条件!$C$24*原始巡检表!H82+输入条件!$C$25)/100*输入条件!$E$9*3.517*(1-2%*输入条件!$C$6)*0.172*5/(原始巡检表!F82-原始巡检表!E82)</f>
        <v>254.913850501224</v>
      </c>
      <c r="E82" s="10">
        <f>IF(原始巡检表!Q82=0,0,输入条件!$C$22*原始巡检表!Q82+输入条件!$C$23*原始巡检表!M82+输入条件!$C$24*原始巡检表!P82+输入条件!$C$25)/100*输入条件!$E$9*3.517*(1-2%*输入条件!$C$6)</f>
        <v>654.969085132858</v>
      </c>
      <c r="F82" s="7"/>
      <c r="G82" s="13">
        <f>输入条件!$D$9*原始巡检表!I82</f>
        <v>165.534271012007</v>
      </c>
      <c r="H82" s="13">
        <f>输入条件!$D$9*原始巡检表!Q82</f>
        <v>163.845145797599</v>
      </c>
      <c r="I82" s="12"/>
      <c r="J82" s="18">
        <f>IF(原始巡检表!I82=0,0,输入条件!$D$11*(40/50)^3/0.765)</f>
        <v>36.8104575163399</v>
      </c>
      <c r="K82" s="18">
        <f>IF(原始巡检表!Q82=0,0,输入条件!$D$11*(40/50)^3/0.765)</f>
        <v>36.8104575163399</v>
      </c>
      <c r="L82" s="17"/>
      <c r="M82" s="22">
        <f>IF(原始巡检表!I82=0,0,输入条件!$D$13*(40/50)^3/0.765)</f>
        <v>50.1960784313726</v>
      </c>
      <c r="N82" s="22">
        <f>IF(原始巡检表!Q82=0,0,输入条件!$D$13*(40/50)^3/0.765)</f>
        <v>50.1960784313726</v>
      </c>
      <c r="P82" s="24">
        <f>IF(原始巡检表!I82=0,0,输入条件!$D$15*(35/50)^3/0.9)</f>
        <v>8.38444444444444</v>
      </c>
      <c r="Q82" s="24">
        <f>IF(原始巡检表!Q82=0,0,输入条件!$D$15*(35/50)^3/0.9)</f>
        <v>8.38444444444444</v>
      </c>
      <c r="V82" s="7"/>
      <c r="W82" s="7"/>
      <c r="X82" s="7"/>
    </row>
    <row r="83" ht="17.25" spans="1:24">
      <c r="A83">
        <f t="shared" si="2"/>
        <v>50.9827701002448</v>
      </c>
      <c r="B83">
        <f>IF(原始巡检表!I83=0,0,输入条件!$C$22*原始巡检表!I83+输入条件!$C$23*原始巡检表!E83+输入条件!$C$24*原始巡检表!H83+输入条件!$C$25)/100*输入条件!$E$9*3.517*(1-2%*输入条件!$C$6)*0.172*5/5</f>
        <v>112.162094220539</v>
      </c>
      <c r="C83">
        <v>20</v>
      </c>
      <c r="D83" s="10">
        <f>IF(原始巡检表!I83=0,0,输入条件!$C$22*原始巡检表!I83+输入条件!$C$23*原始巡检表!E83+输入条件!$C$24*原始巡检表!H83+输入条件!$C$25)/100*输入条件!$E$9*3.517*(1-2%*输入条件!$C$6)*0.172*5/(原始巡检表!F83-原始巡检表!E83)</f>
        <v>254.913850501224</v>
      </c>
      <c r="E83" s="10">
        <f>IF(原始巡检表!Q83=0,0,输入条件!$C$22*原始巡检表!Q83+输入条件!$C$23*原始巡检表!M83+输入条件!$C$24*原始巡检表!P83+输入条件!$C$25)/100*输入条件!$E$9*3.517*(1-2%*输入条件!$C$6)</f>
        <v>654.969085132858</v>
      </c>
      <c r="F83" s="7"/>
      <c r="G83" s="13">
        <f>输入条件!$D$9*原始巡检表!I83</f>
        <v>165.534271012007</v>
      </c>
      <c r="H83" s="13">
        <f>输入条件!$D$9*原始巡检表!Q83</f>
        <v>163.845145797599</v>
      </c>
      <c r="I83" s="12"/>
      <c r="J83" s="18">
        <f>IF(原始巡检表!I83=0,0,输入条件!$D$11*(40/50)^3/0.765)</f>
        <v>36.8104575163399</v>
      </c>
      <c r="K83" s="18">
        <f>IF(原始巡检表!Q83=0,0,输入条件!$D$11*(40/50)^3/0.765)</f>
        <v>36.8104575163399</v>
      </c>
      <c r="L83" s="17"/>
      <c r="M83" s="22">
        <f>IF(原始巡检表!I83=0,0,输入条件!$D$13*(40/50)^3/0.765)</f>
        <v>50.1960784313726</v>
      </c>
      <c r="N83" s="22">
        <f>IF(原始巡检表!Q83=0,0,输入条件!$D$13*(40/50)^3/0.765)</f>
        <v>50.1960784313726</v>
      </c>
      <c r="P83" s="24">
        <f>IF(原始巡检表!I83=0,0,输入条件!$D$15*(35/50)^3/0.9)</f>
        <v>8.38444444444444</v>
      </c>
      <c r="Q83" s="24">
        <f>IF(原始巡检表!Q83=0,0,输入条件!$D$15*(35/50)^3/0.9)</f>
        <v>8.38444444444444</v>
      </c>
      <c r="V83" s="7"/>
      <c r="W83" s="7"/>
      <c r="X83" s="7"/>
    </row>
    <row r="84" ht="17.25" spans="1:24">
      <c r="A84">
        <f t="shared" si="2"/>
        <v>50.9827701002448</v>
      </c>
      <c r="B84">
        <f>IF(原始巡检表!I84=0,0,输入条件!$C$22*原始巡检表!I84+输入条件!$C$23*原始巡检表!E84+输入条件!$C$24*原始巡检表!H84+输入条件!$C$25)/100*输入条件!$E$9*3.517*(1-2%*输入条件!$C$6)*0.172*5/5</f>
        <v>112.162094220539</v>
      </c>
      <c r="C84">
        <v>21</v>
      </c>
      <c r="D84" s="10">
        <f>IF(原始巡检表!I84=0,0,输入条件!$C$22*原始巡检表!I84+输入条件!$C$23*原始巡检表!E84+输入条件!$C$24*原始巡检表!H84+输入条件!$C$25)/100*输入条件!$E$9*3.517*(1-2%*输入条件!$C$6)*0.172*5/(原始巡检表!F84-原始巡检表!E84)</f>
        <v>254.913850501224</v>
      </c>
      <c r="E84" s="10">
        <f>IF(原始巡检表!Q84=0,0,输入条件!$C$22*原始巡检表!Q84+输入条件!$C$23*原始巡检表!M84+输入条件!$C$24*原始巡检表!P84+输入条件!$C$25)/100*输入条件!$E$9*3.517*(1-2%*输入条件!$C$6)</f>
        <v>654.969085132858</v>
      </c>
      <c r="F84" s="7"/>
      <c r="G84" s="13">
        <f>输入条件!$D$9*原始巡检表!I84</f>
        <v>165.534271012007</v>
      </c>
      <c r="H84" s="13">
        <f>输入条件!$D$9*原始巡检表!Q84</f>
        <v>163.845145797599</v>
      </c>
      <c r="I84" s="12"/>
      <c r="J84" s="18">
        <f>IF(原始巡检表!I84=0,0,输入条件!$D$11*(40/50)^3/0.765)</f>
        <v>36.8104575163399</v>
      </c>
      <c r="K84" s="18">
        <f>IF(原始巡检表!Q84=0,0,输入条件!$D$11*(40/50)^3/0.765)</f>
        <v>36.8104575163399</v>
      </c>
      <c r="L84" s="17"/>
      <c r="M84" s="22">
        <f>IF(原始巡检表!I84=0,0,输入条件!$D$13*(40/50)^3/0.765)</f>
        <v>50.1960784313726</v>
      </c>
      <c r="N84" s="22">
        <f>IF(原始巡检表!Q84=0,0,输入条件!$D$13*(40/50)^3/0.765)</f>
        <v>50.1960784313726</v>
      </c>
      <c r="P84" s="24">
        <f>IF(原始巡检表!I84=0,0,输入条件!$D$15*(35/50)^3/0.9)</f>
        <v>8.38444444444444</v>
      </c>
      <c r="Q84" s="24">
        <f>IF(原始巡检表!Q84=0,0,输入条件!$D$15*(35/50)^3/0.9)</f>
        <v>8.38444444444444</v>
      </c>
      <c r="V84" s="7"/>
      <c r="W84" s="7"/>
      <c r="X84" s="7"/>
    </row>
    <row r="85" ht="17.25" spans="1:24">
      <c r="A85">
        <f t="shared" si="2"/>
        <v>50.9827701002448</v>
      </c>
      <c r="B85">
        <f>IF(原始巡检表!I85=0,0,输入条件!$C$22*原始巡检表!I85+输入条件!$C$23*原始巡检表!E85+输入条件!$C$24*原始巡检表!H85+输入条件!$C$25)/100*输入条件!$E$9*3.517*(1-2%*输入条件!$C$6)*0.172*5/5</f>
        <v>112.162094220539</v>
      </c>
      <c r="C85">
        <v>22</v>
      </c>
      <c r="D85" s="10">
        <f>IF(原始巡检表!I85=0,0,输入条件!$C$22*原始巡检表!I85+输入条件!$C$23*原始巡检表!E85+输入条件!$C$24*原始巡检表!H85+输入条件!$C$25)/100*输入条件!$E$9*3.517*(1-2%*输入条件!$C$6)*0.172*5/(原始巡检表!F85-原始巡检表!E85)</f>
        <v>254.913850501224</v>
      </c>
      <c r="E85" s="10">
        <f>IF(原始巡检表!Q85=0,0,输入条件!$C$22*原始巡检表!Q85+输入条件!$C$23*原始巡检表!M85+输入条件!$C$24*原始巡检表!P85+输入条件!$C$25)/100*输入条件!$E$9*3.517*(1-2%*输入条件!$C$6)</f>
        <v>654.969085132858</v>
      </c>
      <c r="F85" s="7"/>
      <c r="G85" s="13">
        <f>输入条件!$D$9*原始巡检表!I85</f>
        <v>165.534271012007</v>
      </c>
      <c r="H85" s="13">
        <f>输入条件!$D$9*原始巡检表!Q85</f>
        <v>163.845145797599</v>
      </c>
      <c r="I85" s="12"/>
      <c r="J85" s="18">
        <f>IF(原始巡检表!I85=0,0,输入条件!$D$11*(40/50)^3/0.765)</f>
        <v>36.8104575163399</v>
      </c>
      <c r="K85" s="18">
        <f>IF(原始巡检表!Q85=0,0,输入条件!$D$11*(40/50)^3/0.765)</f>
        <v>36.8104575163399</v>
      </c>
      <c r="L85" s="17"/>
      <c r="M85" s="22">
        <f>IF(原始巡检表!I85=0,0,输入条件!$D$13*(40/50)^3/0.765)</f>
        <v>50.1960784313726</v>
      </c>
      <c r="N85" s="22">
        <f>IF(原始巡检表!Q85=0,0,输入条件!$D$13*(40/50)^3/0.765)</f>
        <v>50.1960784313726</v>
      </c>
      <c r="P85" s="24">
        <f>IF(原始巡检表!I85=0,0,输入条件!$D$15*(35/50)^3/0.9)</f>
        <v>8.38444444444444</v>
      </c>
      <c r="Q85" s="24">
        <f>IF(原始巡检表!Q85=0,0,输入条件!$D$15*(35/50)^3/0.9)</f>
        <v>8.38444444444444</v>
      </c>
      <c r="V85" s="7"/>
      <c r="W85" s="7"/>
      <c r="X85" s="7"/>
    </row>
    <row r="86" ht="17.25" spans="1:24">
      <c r="A86">
        <f t="shared" si="2"/>
        <v>50.9827701002448</v>
      </c>
      <c r="B86">
        <f>IF(原始巡检表!I86=0,0,输入条件!$C$22*原始巡检表!I86+输入条件!$C$23*原始巡检表!E86+输入条件!$C$24*原始巡检表!H86+输入条件!$C$25)/100*输入条件!$E$9*3.517*(1-2%*输入条件!$C$6)*0.172*5/5</f>
        <v>112.162094220539</v>
      </c>
      <c r="C86">
        <v>23</v>
      </c>
      <c r="D86" s="10">
        <f>IF(原始巡检表!I86=0,0,输入条件!$C$22*原始巡检表!I86+输入条件!$C$23*原始巡检表!E86+输入条件!$C$24*原始巡检表!H86+输入条件!$C$25)/100*输入条件!$E$9*3.517*(1-2%*输入条件!$C$6)*0.172*5/(原始巡检表!F86-原始巡检表!E86)</f>
        <v>254.913850501224</v>
      </c>
      <c r="E86" s="10">
        <f>IF(原始巡检表!Q86=0,0,输入条件!$C$22*原始巡检表!Q86+输入条件!$C$23*原始巡检表!M86+输入条件!$C$24*原始巡检表!P86+输入条件!$C$25)/100*输入条件!$E$9*3.517*(1-2%*输入条件!$C$6)</f>
        <v>654.969085132858</v>
      </c>
      <c r="F86" s="7"/>
      <c r="G86" s="13">
        <f>输入条件!$D$9*原始巡检表!I86</f>
        <v>165.534271012007</v>
      </c>
      <c r="H86" s="13">
        <f>输入条件!$D$9*原始巡检表!Q86</f>
        <v>163.845145797599</v>
      </c>
      <c r="I86" s="12"/>
      <c r="J86" s="18">
        <f>IF(原始巡检表!I86=0,0,输入条件!$D$11*(40/50)^3/0.765)</f>
        <v>36.8104575163399</v>
      </c>
      <c r="K86" s="18">
        <f>IF(原始巡检表!Q86=0,0,输入条件!$D$11*(40/50)^3/0.765)</f>
        <v>36.8104575163399</v>
      </c>
      <c r="L86" s="17"/>
      <c r="M86" s="22">
        <f>IF(原始巡检表!I86=0,0,输入条件!$D$13*(40/50)^3/0.765)</f>
        <v>50.1960784313726</v>
      </c>
      <c r="N86" s="22">
        <f>IF(原始巡检表!Q86=0,0,输入条件!$D$13*(40/50)^3/0.765)</f>
        <v>50.1960784313726</v>
      </c>
      <c r="P86" s="24">
        <f>IF(原始巡检表!I86=0,0,输入条件!$D$15*(35/50)^3/0.9)</f>
        <v>8.38444444444444</v>
      </c>
      <c r="Q86" s="24">
        <f>IF(原始巡检表!Q86=0,0,输入条件!$D$15*(35/50)^3/0.9)</f>
        <v>8.38444444444444</v>
      </c>
      <c r="V86" s="7"/>
      <c r="W86" s="7"/>
      <c r="X86" s="7"/>
    </row>
    <row r="87" spans="4:24">
      <c r="D87" s="7"/>
      <c r="E87" s="7"/>
      <c r="F87" s="7"/>
      <c r="G87" s="12"/>
      <c r="H87" s="12"/>
      <c r="I87" s="12"/>
      <c r="J87" s="16"/>
      <c r="K87" s="16"/>
      <c r="L87" s="17"/>
      <c r="V87" s="7"/>
      <c r="W87" s="7"/>
      <c r="X87" s="7"/>
    </row>
    <row r="88" spans="2:24">
      <c r="B88" t="s">
        <v>75</v>
      </c>
      <c r="D88" s="7"/>
      <c r="E88" s="7"/>
      <c r="F88" s="7"/>
      <c r="G88" s="12"/>
      <c r="H88" s="12"/>
      <c r="I88" s="12"/>
      <c r="J88" s="16"/>
      <c r="K88" s="16"/>
      <c r="L88" s="17"/>
      <c r="T88" t="s">
        <v>75</v>
      </c>
      <c r="V88" s="7"/>
      <c r="W88" s="7"/>
      <c r="X88" s="7"/>
    </row>
    <row r="89" spans="4:24">
      <c r="D89" s="7"/>
      <c r="E89" s="7"/>
      <c r="F89" s="7"/>
      <c r="G89" s="12"/>
      <c r="H89" s="12"/>
      <c r="I89" s="12"/>
      <c r="J89" s="16"/>
      <c r="K89" s="16"/>
      <c r="L89" s="17"/>
      <c r="V89" s="7"/>
      <c r="W89" s="7"/>
      <c r="X89" s="7"/>
    </row>
    <row r="90" spans="4:24">
      <c r="D90" s="7" t="s">
        <v>85</v>
      </c>
      <c r="E90" s="7"/>
      <c r="F90" s="7"/>
      <c r="G90" s="12"/>
      <c r="H90" s="12"/>
      <c r="I90" s="12"/>
      <c r="J90" s="16"/>
      <c r="K90" s="16"/>
      <c r="L90" s="17"/>
      <c r="V90" s="7"/>
      <c r="W90" s="7"/>
      <c r="X90" s="7"/>
    </row>
    <row r="91" ht="17.25" spans="1:24">
      <c r="A91" t="e">
        <f>50*D91/250</f>
        <v>#DIV/0!</v>
      </c>
      <c r="B91">
        <f>IF(原始巡检表!I91=0,0,输入条件!$C$22*原始巡检表!I91+输入条件!$C$23*原始巡检表!E91+输入条件!$C$24*原始巡检表!H91+输入条件!$C$25)/100*输入条件!$E$9*3.517*(1-2%*输入条件!$C$6)*0.172*5/5</f>
        <v>0</v>
      </c>
      <c r="C91">
        <v>0</v>
      </c>
      <c r="D91" s="10" t="e">
        <f>IF(原始巡检表!I91=0,0,输入条件!$C$22*原始巡检表!I91+输入条件!$C$23*原始巡检表!E91+输入条件!$C$24*原始巡检表!H91+输入条件!$C$25)/100*输入条件!$E$9*3.517*(1-2%*输入条件!$C$6)*0.172*5/(原始巡检表!F91-原始巡检表!E91)</f>
        <v>#DIV/0!</v>
      </c>
      <c r="E91" s="10">
        <f>IF(原始巡检表!Q91=0,0,输入条件!$C$22*原始巡检表!Q91+输入条件!$C$23*原始巡检表!M91+输入条件!$C$24*原始巡检表!P91+输入条件!$C$25)/100*输入条件!$E$9*3.517*(1-2%*输入条件!$C$6)</f>
        <v>0</v>
      </c>
      <c r="F91" s="7">
        <f>IF(原始巡检表!Y91=0,0,输入条件!$C$22*原始巡检表!Y91+输入条件!$C$23*原始巡检表!U91+输入条件!$C$24*原始巡检表!X91+输入条件!$C$25)/100*输入条件!$E$9*3.517*(1-2%*输入条件!$C$6)</f>
        <v>0</v>
      </c>
      <c r="G91" s="13">
        <f>输入条件!$D$9*原始巡检表!I91</f>
        <v>0</v>
      </c>
      <c r="H91" s="13">
        <f>输入条件!$D$9*原始巡检表!Q91</f>
        <v>0</v>
      </c>
      <c r="I91" s="13">
        <f>输入条件!$D$9*原始巡检表!Y91</f>
        <v>0</v>
      </c>
      <c r="J91" s="18">
        <f>IF(原始巡检表!I91=0,0,输入条件!$D$11*(40/50)^3/0.765)</f>
        <v>0</v>
      </c>
      <c r="K91" s="18">
        <f>IF(原始巡检表!Q91=0,0,输入条件!$D$11*(40/50)^3/0.765)</f>
        <v>0</v>
      </c>
      <c r="L91" s="19">
        <f>IF(原始巡检表!Y91=0,0,输入条件!$D$11*(40/50)^3/0.765)</f>
        <v>0</v>
      </c>
      <c r="M91" s="22">
        <f>IF(原始巡检表!I91=0,0,输入条件!$D$13*(40/50)^3/0.765)</f>
        <v>0</v>
      </c>
      <c r="N91" s="22">
        <f>IF(原始巡检表!Q91=0,0,输入条件!$D$13*(40/50)^3/0.765)</f>
        <v>0</v>
      </c>
      <c r="O91" s="23">
        <f>IF(原始巡检表!Y91=0,0,输入条件!$D$13*(40/50)^3/0.765)</f>
        <v>0</v>
      </c>
      <c r="P91" s="24">
        <f>IF(原始巡检表!I91=0,0,输入条件!$D$15*(35/50)^3/0.9)</f>
        <v>0</v>
      </c>
      <c r="Q91" s="24">
        <f>IF(原始巡检表!Q91=0,0,输入条件!$D$15*(35/50)^3/0.9)</f>
        <v>0</v>
      </c>
      <c r="R91" s="24">
        <f>IF(原始巡检表!Y91=0,0,输入条件!$D$15*(35/50)^3/0.9)</f>
        <v>0</v>
      </c>
      <c r="V91" s="7"/>
      <c r="W91" s="7"/>
      <c r="X91" s="7"/>
    </row>
    <row r="92" ht="17.25" spans="1:24">
      <c r="A92" t="e">
        <f t="shared" ref="A92:A114" si="3">50*D92/250</f>
        <v>#DIV/0!</v>
      </c>
      <c r="B92">
        <f>IF(原始巡检表!I92=0,0,输入条件!$C$22*原始巡检表!I92+输入条件!$C$23*原始巡检表!E92+输入条件!$C$24*原始巡检表!H92+输入条件!$C$25)/100*输入条件!$E$9*3.517*(1-2%*输入条件!$C$6)*0.172*5/5</f>
        <v>0</v>
      </c>
      <c r="C92">
        <v>1</v>
      </c>
      <c r="D92" s="10" t="e">
        <f>IF(原始巡检表!I92=0,0,输入条件!$C$22*原始巡检表!I92+输入条件!$C$23*原始巡检表!E92+输入条件!$C$24*原始巡检表!H92+输入条件!$C$25)/100*输入条件!$E$9*3.517*(1-2%*输入条件!$C$6)*0.172*5/(原始巡检表!F92-原始巡检表!E92)</f>
        <v>#DIV/0!</v>
      </c>
      <c r="E92" s="10">
        <f>IF(原始巡检表!Q92=0,0,输入条件!$C$22*原始巡检表!Q92+输入条件!$C$23*原始巡检表!M92+输入条件!$C$24*原始巡检表!P92+输入条件!$C$25)/100*输入条件!$E$9*3.517*(1-2%*输入条件!$C$6)</f>
        <v>0</v>
      </c>
      <c r="F92" s="7">
        <f>IF(原始巡检表!Y92=0,0,输入条件!$C$22*原始巡检表!Y92+输入条件!$C$23*原始巡检表!U92+输入条件!$C$24*原始巡检表!X92+输入条件!$C$25)/100*输入条件!$E$9*3.517*(1-2%*输入条件!$C$6)</f>
        <v>0</v>
      </c>
      <c r="G92" s="13">
        <f>输入条件!$D$9*原始巡检表!I92</f>
        <v>0</v>
      </c>
      <c r="H92" s="13">
        <f>输入条件!$D$9*原始巡检表!Q92</f>
        <v>0</v>
      </c>
      <c r="I92" s="13">
        <f>输入条件!$D$9*原始巡检表!Y92</f>
        <v>0</v>
      </c>
      <c r="J92" s="18">
        <f>IF(原始巡检表!I92=0,0,输入条件!$D$11*(40/50)^3/0.765)</f>
        <v>0</v>
      </c>
      <c r="K92" s="18">
        <f>IF(原始巡检表!Q92=0,0,输入条件!$D$11*(40/50)^3/0.765)</f>
        <v>0</v>
      </c>
      <c r="L92" s="19">
        <f>IF(原始巡检表!Y92=0,0,输入条件!$D$11*(40/50)^3/0.765)</f>
        <v>0</v>
      </c>
      <c r="M92" s="22">
        <f>IF(原始巡检表!I92=0,0,输入条件!$D$13*(40/50)^3/0.765)</f>
        <v>0</v>
      </c>
      <c r="N92" s="22">
        <f>IF(原始巡检表!Q92=0,0,输入条件!$D$13*(40/50)^3/0.765)</f>
        <v>0</v>
      </c>
      <c r="O92" s="23">
        <f>IF(原始巡检表!Y92=0,0,输入条件!$D$13*(40/50)^3/0.765)</f>
        <v>0</v>
      </c>
      <c r="P92" s="24">
        <f>IF(原始巡检表!I92=0,0,输入条件!$D$15*(35/50)^3/0.9)</f>
        <v>0</v>
      </c>
      <c r="Q92" s="24">
        <f>IF(原始巡检表!Q92=0,0,输入条件!$D$15*(35/50)^3/0.9)</f>
        <v>0</v>
      </c>
      <c r="R92" s="24">
        <f>IF(原始巡检表!Y92=0,0,输入条件!$D$15*(35/50)^3/0.9)</f>
        <v>0</v>
      </c>
      <c r="V92" s="7"/>
      <c r="W92" s="7"/>
      <c r="X92" s="7"/>
    </row>
    <row r="93" ht="17.25" spans="1:24">
      <c r="A93" t="e">
        <f t="shared" si="3"/>
        <v>#DIV/0!</v>
      </c>
      <c r="B93">
        <f>IF(原始巡检表!I93=0,0,输入条件!$C$22*原始巡检表!I93+输入条件!$C$23*原始巡检表!E93+输入条件!$C$24*原始巡检表!H93+输入条件!$C$25)/100*输入条件!$E$9*3.517*(1-2%*输入条件!$C$6)*0.172*5/5</f>
        <v>0</v>
      </c>
      <c r="C93">
        <v>2</v>
      </c>
      <c r="D93" s="10" t="e">
        <f>IF(原始巡检表!I93=0,0,输入条件!$C$22*原始巡检表!I93+输入条件!$C$23*原始巡检表!E93+输入条件!$C$24*原始巡检表!H93+输入条件!$C$25)/100*输入条件!$E$9*3.517*(1-2%*输入条件!$C$6)*0.172*5/(原始巡检表!F93-原始巡检表!E93)</f>
        <v>#DIV/0!</v>
      </c>
      <c r="E93" s="10">
        <f>IF(原始巡检表!Q93=0,0,输入条件!$C$22*原始巡检表!Q93+输入条件!$C$23*原始巡检表!M93+输入条件!$C$24*原始巡检表!P93+输入条件!$C$25)/100*输入条件!$E$9*3.517*(1-2%*输入条件!$C$6)</f>
        <v>0</v>
      </c>
      <c r="F93" s="7">
        <f>IF(原始巡检表!Y93=0,0,输入条件!$C$22*原始巡检表!Y93+输入条件!$C$23*原始巡检表!U93+输入条件!$C$24*原始巡检表!X93+输入条件!$C$25)/100*输入条件!$E$9*3.517*(1-2%*输入条件!$C$6)</f>
        <v>0</v>
      </c>
      <c r="G93" s="13">
        <f>输入条件!$D$9*原始巡检表!I93</f>
        <v>0</v>
      </c>
      <c r="H93" s="13">
        <f>输入条件!$D$9*原始巡检表!Q93</f>
        <v>0</v>
      </c>
      <c r="I93" s="13">
        <f>输入条件!$D$9*原始巡检表!Y93</f>
        <v>0</v>
      </c>
      <c r="J93" s="18">
        <f>IF(原始巡检表!I93=0,0,输入条件!$D$11*(40/50)^3/0.765)</f>
        <v>0</v>
      </c>
      <c r="K93" s="18">
        <f>IF(原始巡检表!Q93=0,0,输入条件!$D$11*(40/50)^3/0.765)</f>
        <v>0</v>
      </c>
      <c r="L93" s="19">
        <f>IF(原始巡检表!Y93=0,0,输入条件!$D$11*(40/50)^3/0.765)</f>
        <v>0</v>
      </c>
      <c r="M93" s="22">
        <f>IF(原始巡检表!I93=0,0,输入条件!$D$13*(40/50)^3/0.765)</f>
        <v>0</v>
      </c>
      <c r="N93" s="22">
        <f>IF(原始巡检表!Q93=0,0,输入条件!$D$13*(40/50)^3/0.765)</f>
        <v>0</v>
      </c>
      <c r="O93" s="23">
        <f>IF(原始巡检表!Y93=0,0,输入条件!$D$13*(40/50)^3/0.765)</f>
        <v>0</v>
      </c>
      <c r="P93" s="24">
        <f>IF(原始巡检表!I93=0,0,输入条件!$D$15*(35/50)^3/0.9)</f>
        <v>0</v>
      </c>
      <c r="Q93" s="24">
        <f>IF(原始巡检表!Q93=0,0,输入条件!$D$15*(35/50)^3/0.9)</f>
        <v>0</v>
      </c>
      <c r="R93" s="24">
        <f>IF(原始巡检表!Y93=0,0,输入条件!$D$15*(35/50)^3/0.9)</f>
        <v>0</v>
      </c>
      <c r="V93" s="7"/>
      <c r="W93" s="7"/>
      <c r="X93" s="7"/>
    </row>
    <row r="94" ht="17.25" spans="1:24">
      <c r="A94" t="e">
        <f t="shared" si="3"/>
        <v>#DIV/0!</v>
      </c>
      <c r="B94">
        <f>IF(原始巡检表!I94=0,0,输入条件!$C$22*原始巡检表!I94+输入条件!$C$23*原始巡检表!E94+输入条件!$C$24*原始巡检表!H94+输入条件!$C$25)/100*输入条件!$E$9*3.517*(1-2%*输入条件!$C$6)*0.172*5/5</f>
        <v>0</v>
      </c>
      <c r="C94">
        <v>3</v>
      </c>
      <c r="D94" s="10" t="e">
        <f>IF(原始巡检表!I94=0,0,输入条件!$C$22*原始巡检表!I94+输入条件!$C$23*原始巡检表!E94+输入条件!$C$24*原始巡检表!H94+输入条件!$C$25)/100*输入条件!$E$9*3.517*(1-2%*输入条件!$C$6)*0.172*5/(原始巡检表!F94-原始巡检表!E94)</f>
        <v>#DIV/0!</v>
      </c>
      <c r="E94" s="10">
        <f>IF(原始巡检表!Q94=0,0,输入条件!$C$22*原始巡检表!Q94+输入条件!$C$23*原始巡检表!M94+输入条件!$C$24*原始巡检表!P94+输入条件!$C$25)/100*输入条件!$E$9*3.517*(1-2%*输入条件!$C$6)</f>
        <v>0</v>
      </c>
      <c r="F94" s="7">
        <f>IF(原始巡检表!Y94=0,0,输入条件!$C$22*原始巡检表!Y94+输入条件!$C$23*原始巡检表!U94+输入条件!$C$24*原始巡检表!X94+输入条件!$C$25)/100*输入条件!$E$9*3.517*(1-2%*输入条件!$C$6)</f>
        <v>0</v>
      </c>
      <c r="G94" s="13">
        <f>输入条件!$D$9*原始巡检表!I94</f>
        <v>0</v>
      </c>
      <c r="H94" s="13">
        <f>输入条件!$D$9*原始巡检表!Q94</f>
        <v>0</v>
      </c>
      <c r="I94" s="13">
        <f>输入条件!$D$9*原始巡检表!Y94</f>
        <v>0</v>
      </c>
      <c r="J94" s="18">
        <f>IF(原始巡检表!I94=0,0,输入条件!$D$11*(40/50)^3/0.765)</f>
        <v>0</v>
      </c>
      <c r="K94" s="18">
        <f>IF(原始巡检表!Q94=0,0,输入条件!$D$11*(40/50)^3/0.765)</f>
        <v>0</v>
      </c>
      <c r="L94" s="19">
        <f>IF(原始巡检表!Y94=0,0,输入条件!$D$11*(40/50)^3/0.765)</f>
        <v>0</v>
      </c>
      <c r="M94" s="22">
        <f>IF(原始巡检表!I94=0,0,输入条件!$D$13*(40/50)^3/0.765)</f>
        <v>0</v>
      </c>
      <c r="N94" s="22">
        <f>IF(原始巡检表!Q94=0,0,输入条件!$D$13*(40/50)^3/0.765)</f>
        <v>0</v>
      </c>
      <c r="O94" s="23">
        <f>IF(原始巡检表!Y94=0,0,输入条件!$D$13*(40/50)^3/0.765)</f>
        <v>0</v>
      </c>
      <c r="P94" s="24">
        <f>IF(原始巡检表!I94=0,0,输入条件!$D$15*(35/50)^3/0.9)</f>
        <v>0</v>
      </c>
      <c r="Q94" s="24">
        <f>IF(原始巡检表!Q94=0,0,输入条件!$D$15*(35/50)^3/0.9)</f>
        <v>0</v>
      </c>
      <c r="R94" s="24">
        <f>IF(原始巡检表!Y94=0,0,输入条件!$D$15*(35/50)^3/0.9)</f>
        <v>0</v>
      </c>
      <c r="V94" s="7"/>
      <c r="W94" s="7"/>
      <c r="X94" s="7"/>
    </row>
    <row r="95" ht="17.25" spans="1:24">
      <c r="A95" t="e">
        <f t="shared" si="3"/>
        <v>#DIV/0!</v>
      </c>
      <c r="B95">
        <f>IF(原始巡检表!I95=0,0,输入条件!$C$22*原始巡检表!I95+输入条件!$C$23*原始巡检表!E95+输入条件!$C$24*原始巡检表!H95+输入条件!$C$25)/100*输入条件!$E$9*3.517*(1-2%*输入条件!$C$6)*0.172*5/5</f>
        <v>0</v>
      </c>
      <c r="C95">
        <v>4</v>
      </c>
      <c r="D95" s="10" t="e">
        <f>IF(原始巡检表!I95=0,0,输入条件!$C$22*原始巡检表!I95+输入条件!$C$23*原始巡检表!E95+输入条件!$C$24*原始巡检表!H95+输入条件!$C$25)/100*输入条件!$E$9*3.517*(1-2%*输入条件!$C$6)*0.172*5/(原始巡检表!F95-原始巡检表!E95)</f>
        <v>#DIV/0!</v>
      </c>
      <c r="E95" s="10">
        <f>IF(原始巡检表!Q95=0,0,输入条件!$C$22*原始巡检表!Q95+输入条件!$C$23*原始巡检表!M95+输入条件!$C$24*原始巡检表!P95+输入条件!$C$25)/100*输入条件!$E$9*3.517*(1-2%*输入条件!$C$6)</f>
        <v>0</v>
      </c>
      <c r="F95" s="7">
        <f>IF(原始巡检表!Y95=0,0,输入条件!$C$22*原始巡检表!Y95+输入条件!$C$23*原始巡检表!U95+输入条件!$C$24*原始巡检表!X95+输入条件!$C$25)/100*输入条件!$E$9*3.517*(1-2%*输入条件!$C$6)</f>
        <v>0</v>
      </c>
      <c r="G95" s="13">
        <f>输入条件!$D$9*原始巡检表!I95</f>
        <v>0</v>
      </c>
      <c r="H95" s="13">
        <f>输入条件!$D$9*原始巡检表!Q95</f>
        <v>0</v>
      </c>
      <c r="I95" s="13">
        <f>输入条件!$D$9*原始巡检表!Y95</f>
        <v>0</v>
      </c>
      <c r="J95" s="18">
        <f>IF(原始巡检表!I95=0,0,输入条件!$D$11*(40/50)^3/0.765)</f>
        <v>0</v>
      </c>
      <c r="K95" s="18">
        <f>IF(原始巡检表!Q95=0,0,输入条件!$D$11*(40/50)^3/0.765)</f>
        <v>0</v>
      </c>
      <c r="L95" s="19">
        <f>IF(原始巡检表!Y95=0,0,输入条件!$D$11*(40/50)^3/0.765)</f>
        <v>0</v>
      </c>
      <c r="M95" s="22">
        <f>IF(原始巡检表!I95=0,0,输入条件!$D$13*(40/50)^3/0.765)</f>
        <v>0</v>
      </c>
      <c r="N95" s="22">
        <f>IF(原始巡检表!Q95=0,0,输入条件!$D$13*(40/50)^3/0.765)</f>
        <v>0</v>
      </c>
      <c r="O95" s="23">
        <f>IF(原始巡检表!Y95=0,0,输入条件!$D$13*(40/50)^3/0.765)</f>
        <v>0</v>
      </c>
      <c r="P95" s="24">
        <f>IF(原始巡检表!I95=0,0,输入条件!$D$15*(35/50)^3/0.9)</f>
        <v>0</v>
      </c>
      <c r="Q95" s="24">
        <f>IF(原始巡检表!Q95=0,0,输入条件!$D$15*(35/50)^3/0.9)</f>
        <v>0</v>
      </c>
      <c r="R95" s="24">
        <f>IF(原始巡检表!Y95=0,0,输入条件!$D$15*(35/50)^3/0.9)</f>
        <v>0</v>
      </c>
      <c r="V95" s="7"/>
      <c r="W95" s="7"/>
      <c r="X95" s="7"/>
    </row>
    <row r="96" ht="17.25" spans="1:24">
      <c r="A96" t="e">
        <f t="shared" si="3"/>
        <v>#DIV/0!</v>
      </c>
      <c r="B96">
        <f>IF(原始巡检表!I96=0,0,输入条件!$C$22*原始巡检表!I96+输入条件!$C$23*原始巡检表!E96+输入条件!$C$24*原始巡检表!H96+输入条件!$C$25)/100*输入条件!$E$9*3.517*(1-2%*输入条件!$C$6)*0.172*5/5</f>
        <v>0</v>
      </c>
      <c r="C96">
        <v>5</v>
      </c>
      <c r="D96" s="10" t="e">
        <f>IF(原始巡检表!I96=0,0,输入条件!$C$22*原始巡检表!I96+输入条件!$C$23*原始巡检表!E96+输入条件!$C$24*原始巡检表!H96+输入条件!$C$25)/100*输入条件!$E$9*3.517*(1-2%*输入条件!$C$6)*0.172*5/(原始巡检表!F96-原始巡检表!E96)</f>
        <v>#DIV/0!</v>
      </c>
      <c r="E96" s="10">
        <f>IF(原始巡检表!Q96=0,0,输入条件!$C$22*原始巡检表!Q96+输入条件!$C$23*原始巡检表!M96+输入条件!$C$24*原始巡检表!P96+输入条件!$C$25)/100*输入条件!$E$9*3.517*(1-2%*输入条件!$C$6)</f>
        <v>0</v>
      </c>
      <c r="F96" s="7">
        <f>IF(原始巡检表!Y96=0,0,输入条件!$C$22*原始巡检表!Y96+输入条件!$C$23*原始巡检表!U96+输入条件!$C$24*原始巡检表!X96+输入条件!$C$25)/100*输入条件!$E$9*3.517*(1-2%*输入条件!$C$6)</f>
        <v>0</v>
      </c>
      <c r="G96" s="13">
        <f>输入条件!$D$9*原始巡检表!I96</f>
        <v>0</v>
      </c>
      <c r="H96" s="13">
        <f>输入条件!$D$9*原始巡检表!Q96</f>
        <v>0</v>
      </c>
      <c r="I96" s="13">
        <f>输入条件!$D$9*原始巡检表!Y96</f>
        <v>0</v>
      </c>
      <c r="J96" s="18">
        <f>IF(原始巡检表!I96=0,0,输入条件!$D$11*(40/50)^3/0.765)</f>
        <v>0</v>
      </c>
      <c r="K96" s="18">
        <f>IF(原始巡检表!Q96=0,0,输入条件!$D$11*(40/50)^3/0.765)</f>
        <v>0</v>
      </c>
      <c r="L96" s="19">
        <f>IF(原始巡检表!Y96=0,0,输入条件!$D$11*(40/50)^3/0.765)</f>
        <v>0</v>
      </c>
      <c r="M96" s="22">
        <f>IF(原始巡检表!I96=0,0,输入条件!$D$13*(40/50)^3/0.765)</f>
        <v>0</v>
      </c>
      <c r="N96" s="22">
        <f>IF(原始巡检表!Q96=0,0,输入条件!$D$13*(40/50)^3/0.765)</f>
        <v>0</v>
      </c>
      <c r="O96" s="23">
        <f>IF(原始巡检表!Y96=0,0,输入条件!$D$13*(40/50)^3/0.765)</f>
        <v>0</v>
      </c>
      <c r="P96" s="24">
        <f>IF(原始巡检表!I96=0,0,输入条件!$D$15*(35/50)^3/0.9)</f>
        <v>0</v>
      </c>
      <c r="Q96" s="24">
        <f>IF(原始巡检表!Q96=0,0,输入条件!$D$15*(35/50)^3/0.9)</f>
        <v>0</v>
      </c>
      <c r="R96" s="24">
        <f>IF(原始巡检表!Y96=0,0,输入条件!$D$15*(35/50)^3/0.9)</f>
        <v>0</v>
      </c>
      <c r="V96" s="7"/>
      <c r="W96" s="7"/>
      <c r="X96" s="7"/>
    </row>
    <row r="97" ht="17.25" spans="1:24">
      <c r="A97" t="e">
        <f t="shared" si="3"/>
        <v>#DIV/0!</v>
      </c>
      <c r="B97">
        <f>IF(原始巡检表!I97=0,0,输入条件!$C$22*原始巡检表!I97+输入条件!$C$23*原始巡检表!E97+输入条件!$C$24*原始巡检表!H97+输入条件!$C$25)/100*输入条件!$E$9*3.517*(1-2%*输入条件!$C$6)*0.172*5/5</f>
        <v>0</v>
      </c>
      <c r="C97">
        <v>6</v>
      </c>
      <c r="D97" s="10" t="e">
        <f>IF(原始巡检表!I97=0,0,输入条件!$C$22*原始巡检表!I97+输入条件!$C$23*原始巡检表!E97+输入条件!$C$24*原始巡检表!H97+输入条件!$C$25)/100*输入条件!$E$9*3.517*(1-2%*输入条件!$C$6)*0.172*5/(原始巡检表!F97-原始巡检表!E97)</f>
        <v>#DIV/0!</v>
      </c>
      <c r="E97" s="10">
        <f>IF(原始巡检表!Q97=0,0,输入条件!$C$22*原始巡检表!Q97+输入条件!$C$23*原始巡检表!M97+输入条件!$C$24*原始巡检表!P97+输入条件!$C$25)/100*输入条件!$E$9*3.517*(1-2%*输入条件!$C$6)</f>
        <v>0</v>
      </c>
      <c r="F97" s="7">
        <f>IF(原始巡检表!Y97=0,0,输入条件!$C$22*原始巡检表!Y97+输入条件!$C$23*原始巡检表!U97+输入条件!$C$24*原始巡检表!X97+输入条件!$C$25)/100*输入条件!$E$9*3.517*(1-2%*输入条件!$C$6)</f>
        <v>0</v>
      </c>
      <c r="G97" s="13">
        <f>输入条件!$D$9*原始巡检表!I97</f>
        <v>0</v>
      </c>
      <c r="H97" s="13">
        <f>输入条件!$D$9*原始巡检表!Q97</f>
        <v>0</v>
      </c>
      <c r="I97" s="13">
        <f>输入条件!$D$9*原始巡检表!Y97</f>
        <v>0</v>
      </c>
      <c r="J97" s="18">
        <f>IF(原始巡检表!I97=0,0,输入条件!$D$11*(40/50)^3/0.765)</f>
        <v>0</v>
      </c>
      <c r="K97" s="18">
        <f>IF(原始巡检表!Q97=0,0,输入条件!$D$11*(40/50)^3/0.765)</f>
        <v>0</v>
      </c>
      <c r="L97" s="19">
        <f>IF(原始巡检表!Y97=0,0,输入条件!$D$11*(40/50)^3/0.765)</f>
        <v>0</v>
      </c>
      <c r="M97" s="22">
        <f>IF(原始巡检表!I97=0,0,输入条件!$D$13*(40/50)^3/0.765)</f>
        <v>0</v>
      </c>
      <c r="N97" s="22">
        <f>IF(原始巡检表!Q97=0,0,输入条件!$D$13*(40/50)^3/0.765)</f>
        <v>0</v>
      </c>
      <c r="O97" s="23">
        <f>IF(原始巡检表!Y97=0,0,输入条件!$D$13*(40/50)^3/0.765)</f>
        <v>0</v>
      </c>
      <c r="P97" s="24">
        <f>IF(原始巡检表!I97=0,0,输入条件!$D$15*(35/50)^3/0.9)</f>
        <v>0</v>
      </c>
      <c r="Q97" s="24">
        <f>IF(原始巡检表!Q97=0,0,输入条件!$D$15*(35/50)^3/0.9)</f>
        <v>0</v>
      </c>
      <c r="R97" s="24">
        <f>IF(原始巡检表!Y97=0,0,输入条件!$D$15*(35/50)^3/0.9)</f>
        <v>0</v>
      </c>
      <c r="V97" s="7"/>
      <c r="W97" s="7"/>
      <c r="X97" s="7"/>
    </row>
    <row r="98" ht="17.25" spans="1:24">
      <c r="A98">
        <f t="shared" si="3"/>
        <v>44.3601543623224</v>
      </c>
      <c r="B98">
        <f>IF(原始巡检表!I98=0,0,输入条件!$C$22*原始巡检表!I98+输入条件!$C$23*原始巡检表!E98+输入条件!$C$24*原始巡检表!H98+输入条件!$C$25)/100*输入条件!$E$9*3.517*(1-2%*输入条件!$C$6)*0.172*5/5</f>
        <v>159.696555704361</v>
      </c>
      <c r="C98">
        <v>7</v>
      </c>
      <c r="D98" s="10">
        <f>IF(原始巡检表!I98=0,0,输入条件!$C$22*原始巡检表!I98+输入条件!$C$23*原始巡检表!E98+输入条件!$C$24*原始巡检表!H98+输入条件!$C$25)/100*输入条件!$E$9*3.517*(1-2%*输入条件!$C$6)*0.172*5/(原始巡检表!F98-原始巡检表!E98)</f>
        <v>221.800771811612</v>
      </c>
      <c r="E98" s="10">
        <f>IF(原始巡检表!Q98=0,0,输入条件!$C$22*原始巡检表!Q98+输入条件!$C$23*原始巡检表!M98+输入条件!$C$24*原始巡检表!P98+输入条件!$C$25)/100*输入条件!$E$9*3.517*(1-2%*输入条件!$C$6)</f>
        <v>679.300470829777</v>
      </c>
      <c r="F98" s="7">
        <f>IF(原始巡检表!Y98=0,0,输入条件!$C$22*原始巡检表!Y98+输入条件!$C$23*原始巡检表!U98+输入条件!$C$24*原始巡检表!X98+输入条件!$C$25)/100*输入条件!$E$9*3.517*(1-2%*输入条件!$C$6)</f>
        <v>971.801735517921</v>
      </c>
      <c r="G98" s="13">
        <f>输入条件!$D$9*原始巡检表!I98</f>
        <v>236.477530017153</v>
      </c>
      <c r="H98" s="13">
        <f>输入条件!$D$9*原始巡检表!Q98</f>
        <v>164.267427101201</v>
      </c>
      <c r="I98" s="13">
        <f>输入条件!$D$9*原始巡检表!Y98</f>
        <v>246.19</v>
      </c>
      <c r="J98" s="18">
        <f>IF(原始巡检表!I98=0,0,输入条件!$D$11*(40/50)^3/0.765)</f>
        <v>36.8104575163399</v>
      </c>
      <c r="K98" s="18">
        <f>IF(原始巡检表!Q98=0,0,输入条件!$D$11*(40/50)^3/0.765)</f>
        <v>36.8104575163399</v>
      </c>
      <c r="L98" s="19">
        <f>IF(原始巡检表!Y98=0,0,输入条件!$D$11*(40/50)^3/0.765)</f>
        <v>36.8104575163399</v>
      </c>
      <c r="M98" s="22">
        <f>IF(原始巡检表!I98=0,0,输入条件!$D$13*(40/50)^3/0.765)</f>
        <v>50.1960784313726</v>
      </c>
      <c r="N98" s="22">
        <f>IF(原始巡检表!Q98=0,0,输入条件!$D$13*(40/50)^3/0.765)</f>
        <v>50.1960784313726</v>
      </c>
      <c r="O98" s="23">
        <f>IF(原始巡检表!Y98=0,0,输入条件!$D$13*(40/50)^3/0.765)</f>
        <v>50.1960784313726</v>
      </c>
      <c r="P98" s="24">
        <f>IF(原始巡检表!I98=0,0,输入条件!$D$15*(35/50)^3/0.9)</f>
        <v>8.38444444444444</v>
      </c>
      <c r="Q98" s="24">
        <f>IF(原始巡检表!Q98=0,0,输入条件!$D$15*(35/50)^3/0.9)</f>
        <v>8.38444444444444</v>
      </c>
      <c r="R98" s="24">
        <f>IF(原始巡检表!Y98=0,0,输入条件!$D$15*(35/50)^3/0.9)</f>
        <v>8.38444444444444</v>
      </c>
      <c r="V98" s="7"/>
      <c r="W98" s="7"/>
      <c r="X98" s="7"/>
    </row>
    <row r="99" ht="17.25" spans="1:24">
      <c r="A99">
        <f t="shared" si="3"/>
        <v>44.3601543623224</v>
      </c>
      <c r="B99">
        <f>IF(原始巡检表!I99=0,0,输入条件!$C$22*原始巡检表!I99+输入条件!$C$23*原始巡检表!E99+输入条件!$C$24*原始巡检表!H99+输入条件!$C$25)/100*输入条件!$E$9*3.517*(1-2%*输入条件!$C$6)*0.172*5/5</f>
        <v>159.696555704361</v>
      </c>
      <c r="C99">
        <v>8</v>
      </c>
      <c r="D99" s="10">
        <f>IF(原始巡检表!I99=0,0,输入条件!$C$22*原始巡检表!I99+输入条件!$C$23*原始巡检表!E99+输入条件!$C$24*原始巡检表!H99+输入条件!$C$25)/100*输入条件!$E$9*3.517*(1-2%*输入条件!$C$6)*0.172*5/(原始巡检表!F99-原始巡检表!E99)</f>
        <v>221.800771811612</v>
      </c>
      <c r="E99" s="10">
        <f>IF(原始巡检表!Q99=0,0,输入条件!$C$22*原始巡检表!Q99+输入条件!$C$23*原始巡检表!M99+输入条件!$C$24*原始巡检表!P99+输入条件!$C$25)/100*输入条件!$E$9*3.517*(1-2%*输入条件!$C$6)</f>
        <v>679.300470829777</v>
      </c>
      <c r="F99" s="7">
        <f>IF(原始巡检表!Y99=0,0,输入条件!$C$22*原始巡检表!Y99+输入条件!$C$23*原始巡检表!U99+输入条件!$C$24*原始巡检表!X99+输入条件!$C$25)/100*输入条件!$E$9*3.517*(1-2%*输入条件!$C$6)</f>
        <v>971.801735517921</v>
      </c>
      <c r="G99" s="13">
        <f>输入条件!$D$9*原始巡检表!I99</f>
        <v>236.477530017153</v>
      </c>
      <c r="H99" s="13">
        <f>输入条件!$D$9*原始巡检表!Q99</f>
        <v>164.267427101201</v>
      </c>
      <c r="I99" s="13">
        <f>输入条件!$D$9*原始巡检表!Y99</f>
        <v>246.19</v>
      </c>
      <c r="J99" s="18">
        <f>IF(原始巡检表!I99=0,0,输入条件!$D$11*(40/50)^3/0.765)</f>
        <v>36.8104575163399</v>
      </c>
      <c r="K99" s="18">
        <f>IF(原始巡检表!Q99=0,0,输入条件!$D$11*(40/50)^3/0.765)</f>
        <v>36.8104575163399</v>
      </c>
      <c r="L99" s="19">
        <f>IF(原始巡检表!Y99=0,0,输入条件!$D$11*(40/50)^3/0.765)</f>
        <v>36.8104575163399</v>
      </c>
      <c r="M99" s="22">
        <f>IF(原始巡检表!I99=0,0,输入条件!$D$13*(40/50)^3/0.765)</f>
        <v>50.1960784313726</v>
      </c>
      <c r="N99" s="22">
        <f>IF(原始巡检表!Q99=0,0,输入条件!$D$13*(40/50)^3/0.765)</f>
        <v>50.1960784313726</v>
      </c>
      <c r="O99" s="23">
        <f>IF(原始巡检表!Y99=0,0,输入条件!$D$13*(40/50)^3/0.765)</f>
        <v>50.1960784313726</v>
      </c>
      <c r="P99" s="24">
        <f>IF(原始巡检表!I99=0,0,输入条件!$D$15*(35/50)^3/0.9)</f>
        <v>8.38444444444444</v>
      </c>
      <c r="Q99" s="24">
        <f>IF(原始巡检表!Q99=0,0,输入条件!$D$15*(35/50)^3/0.9)</f>
        <v>8.38444444444444</v>
      </c>
      <c r="R99" s="24">
        <f>IF(原始巡检表!Y99=0,0,输入条件!$D$15*(35/50)^3/0.9)</f>
        <v>8.38444444444444</v>
      </c>
      <c r="V99" s="7"/>
      <c r="W99" s="7"/>
      <c r="X99" s="7"/>
    </row>
    <row r="100" ht="17.25" spans="1:24">
      <c r="A100">
        <f t="shared" si="3"/>
        <v>44.3601543623224</v>
      </c>
      <c r="B100">
        <f>IF(原始巡检表!I100=0,0,输入条件!$C$22*原始巡检表!I100+输入条件!$C$23*原始巡检表!E100+输入条件!$C$24*原始巡检表!H100+输入条件!$C$25)/100*输入条件!$E$9*3.517*(1-2%*输入条件!$C$6)*0.172*5/5</f>
        <v>159.696555704361</v>
      </c>
      <c r="C100">
        <v>9</v>
      </c>
      <c r="D100" s="10">
        <f>IF(原始巡检表!I100=0,0,输入条件!$C$22*原始巡检表!I100+输入条件!$C$23*原始巡检表!E100+输入条件!$C$24*原始巡检表!H100+输入条件!$C$25)/100*输入条件!$E$9*3.517*(1-2%*输入条件!$C$6)*0.172*5/(原始巡检表!F100-原始巡检表!E100)</f>
        <v>221.800771811612</v>
      </c>
      <c r="E100" s="10">
        <f>IF(原始巡检表!Q100=0,0,输入条件!$C$22*原始巡检表!Q100+输入条件!$C$23*原始巡检表!M100+输入条件!$C$24*原始巡检表!P100+输入条件!$C$25)/100*输入条件!$E$9*3.517*(1-2%*输入条件!$C$6)</f>
        <v>679.300470829777</v>
      </c>
      <c r="F100" s="7">
        <f>IF(原始巡检表!Y100=0,0,输入条件!$C$22*原始巡检表!Y100+输入条件!$C$23*原始巡检表!U100+输入条件!$C$24*原始巡检表!X100+输入条件!$C$25)/100*输入条件!$E$9*3.517*(1-2%*输入条件!$C$6)</f>
        <v>971.801735517921</v>
      </c>
      <c r="G100" s="13">
        <f>输入条件!$D$9*原始巡检表!I100</f>
        <v>236.477530017153</v>
      </c>
      <c r="H100" s="13">
        <f>输入条件!$D$9*原始巡检表!Q100</f>
        <v>164.267427101201</v>
      </c>
      <c r="I100" s="13">
        <f>输入条件!$D$9*原始巡检表!Y100</f>
        <v>246.19</v>
      </c>
      <c r="J100" s="18">
        <f>IF(原始巡检表!I100=0,0,输入条件!$D$11*(40/50)^3/0.765)</f>
        <v>36.8104575163399</v>
      </c>
      <c r="K100" s="18">
        <f>IF(原始巡检表!Q100=0,0,输入条件!$D$11*(40/50)^3/0.765)</f>
        <v>36.8104575163399</v>
      </c>
      <c r="L100" s="19">
        <f>IF(原始巡检表!Y100=0,0,输入条件!$D$11*(40/50)^3/0.765)</f>
        <v>36.8104575163399</v>
      </c>
      <c r="M100" s="22">
        <f>IF(原始巡检表!I100=0,0,输入条件!$D$13*(40/50)^3/0.765)</f>
        <v>50.1960784313726</v>
      </c>
      <c r="N100" s="22">
        <f>IF(原始巡检表!Q100=0,0,输入条件!$D$13*(40/50)^3/0.765)</f>
        <v>50.1960784313726</v>
      </c>
      <c r="O100" s="23">
        <f>IF(原始巡检表!Y100=0,0,输入条件!$D$13*(40/50)^3/0.765)</f>
        <v>50.1960784313726</v>
      </c>
      <c r="P100" s="24">
        <f>IF(原始巡检表!I100=0,0,输入条件!$D$15*(35/50)^3/0.9)</f>
        <v>8.38444444444444</v>
      </c>
      <c r="Q100" s="24">
        <f>IF(原始巡检表!Q100=0,0,输入条件!$D$15*(35/50)^3/0.9)</f>
        <v>8.38444444444444</v>
      </c>
      <c r="R100" s="24">
        <f>IF(原始巡检表!Y100=0,0,输入条件!$D$15*(35/50)^3/0.9)</f>
        <v>8.38444444444444</v>
      </c>
      <c r="V100" s="7"/>
      <c r="W100" s="7"/>
      <c r="X100" s="7"/>
    </row>
    <row r="101" ht="17.25" spans="1:24">
      <c r="A101">
        <f t="shared" si="3"/>
        <v>44.3601543623224</v>
      </c>
      <c r="B101">
        <f>IF(原始巡检表!I101=0,0,输入条件!$C$22*原始巡检表!I101+输入条件!$C$23*原始巡检表!E101+输入条件!$C$24*原始巡检表!H101+输入条件!$C$25)/100*输入条件!$E$9*3.517*(1-2%*输入条件!$C$6)*0.172*5/5</f>
        <v>159.696555704361</v>
      </c>
      <c r="C101">
        <v>10</v>
      </c>
      <c r="D101" s="10">
        <f>IF(原始巡检表!I101=0,0,输入条件!$C$22*原始巡检表!I101+输入条件!$C$23*原始巡检表!E101+输入条件!$C$24*原始巡检表!H101+输入条件!$C$25)/100*输入条件!$E$9*3.517*(1-2%*输入条件!$C$6)*0.172*5/(原始巡检表!F101-原始巡检表!E101)</f>
        <v>221.800771811612</v>
      </c>
      <c r="E101" s="10">
        <f>IF(原始巡检表!Q101=0,0,输入条件!$C$22*原始巡检表!Q101+输入条件!$C$23*原始巡检表!M101+输入条件!$C$24*原始巡检表!P101+输入条件!$C$25)/100*输入条件!$E$9*3.517*(1-2%*输入条件!$C$6)</f>
        <v>679.300470829777</v>
      </c>
      <c r="F101" s="7">
        <f>IF(原始巡检表!Y101=0,0,输入条件!$C$22*原始巡检表!Y101+输入条件!$C$23*原始巡检表!U101+输入条件!$C$24*原始巡检表!X101+输入条件!$C$25)/100*输入条件!$E$9*3.517*(1-2%*输入条件!$C$6)</f>
        <v>971.801735517921</v>
      </c>
      <c r="G101" s="13">
        <f>输入条件!$D$9*原始巡检表!I101</f>
        <v>236.477530017153</v>
      </c>
      <c r="H101" s="13">
        <f>输入条件!$D$9*原始巡检表!Q101</f>
        <v>164.267427101201</v>
      </c>
      <c r="I101" s="13">
        <f>输入条件!$D$9*原始巡检表!Y101</f>
        <v>246.19</v>
      </c>
      <c r="J101" s="18">
        <f>IF(原始巡检表!I101=0,0,输入条件!$D$11*(40/50)^3/0.765)</f>
        <v>36.8104575163399</v>
      </c>
      <c r="K101" s="18">
        <f>IF(原始巡检表!Q101=0,0,输入条件!$D$11*(40/50)^3/0.765)</f>
        <v>36.8104575163399</v>
      </c>
      <c r="L101" s="19">
        <f>IF(原始巡检表!Y101=0,0,输入条件!$D$11*(40/50)^3/0.765)</f>
        <v>36.8104575163399</v>
      </c>
      <c r="M101" s="22">
        <f>IF(原始巡检表!I101=0,0,输入条件!$D$13*(40/50)^3/0.765)</f>
        <v>50.1960784313726</v>
      </c>
      <c r="N101" s="22">
        <f>IF(原始巡检表!Q101=0,0,输入条件!$D$13*(40/50)^3/0.765)</f>
        <v>50.1960784313726</v>
      </c>
      <c r="O101" s="23">
        <f>IF(原始巡检表!Y101=0,0,输入条件!$D$13*(40/50)^3/0.765)</f>
        <v>50.1960784313726</v>
      </c>
      <c r="P101" s="24">
        <f>IF(原始巡检表!I101=0,0,输入条件!$D$15*(35/50)^3/0.9)</f>
        <v>8.38444444444444</v>
      </c>
      <c r="Q101" s="24">
        <f>IF(原始巡检表!Q101=0,0,输入条件!$D$15*(35/50)^3/0.9)</f>
        <v>8.38444444444444</v>
      </c>
      <c r="R101" s="24">
        <f>IF(原始巡检表!Y101=0,0,输入条件!$D$15*(35/50)^3/0.9)</f>
        <v>8.38444444444444</v>
      </c>
      <c r="V101" s="7"/>
      <c r="W101" s="7"/>
      <c r="X101" s="7"/>
    </row>
    <row r="102" ht="17.25" spans="1:24">
      <c r="A102">
        <f t="shared" si="3"/>
        <v>44.914811691006</v>
      </c>
      <c r="B102">
        <f>IF(原始巡检表!I102=0,0,输入条件!$C$22*原始巡检表!I102+输入条件!$C$23*原始巡检表!E102+输入条件!$C$24*原始巡检表!H102+输入条件!$C$25)/100*输入条件!$E$9*3.517*(1-2%*输入条件!$C$6)*0.172*5/5</f>
        <v>125.761472734817</v>
      </c>
      <c r="C102">
        <v>11</v>
      </c>
      <c r="D102" s="10">
        <f>IF(原始巡检表!I102=0,0,输入条件!$C$22*原始巡检表!I102+输入条件!$C$23*原始巡检表!E102+输入条件!$C$24*原始巡检表!H102+输入条件!$C$25)/100*输入条件!$E$9*3.517*(1-2%*输入条件!$C$6)*0.172*5/(原始巡检表!F102-原始巡检表!E102)</f>
        <v>224.57405845503</v>
      </c>
      <c r="E102" s="10">
        <f>IF(原始巡检表!Q102=0,0,输入条件!$C$22*原始巡检表!Q102+输入条件!$C$23*原始巡检表!M102+输入条件!$C$24*原始巡检表!P102+输入条件!$C$25)/100*输入条件!$E$9*3.517*(1-2%*输入条件!$C$6)</f>
        <v>679.300470829777</v>
      </c>
      <c r="F102" s="7">
        <f>IF(原始巡检表!Y102=0,0,输入条件!$C$22*原始巡检表!Y102+输入条件!$C$23*原始巡检表!U102+输入条件!$C$24*原始巡检表!X102+输入条件!$C$25)/100*输入条件!$E$9*3.517*(1-2%*输入条件!$C$6)</f>
        <v>971.801735517921</v>
      </c>
      <c r="G102" s="13">
        <f>输入条件!$D$9*原始巡检表!I102</f>
        <v>186.64833619211</v>
      </c>
      <c r="H102" s="13">
        <f>输入条件!$D$9*原始巡检表!Q102</f>
        <v>164.267427101201</v>
      </c>
      <c r="I102" s="13">
        <f>输入条件!$D$9*原始巡检表!Y102</f>
        <v>246.19</v>
      </c>
      <c r="J102" s="18">
        <f>IF(原始巡检表!I102=0,0,输入条件!$D$11*(40/50)^3/0.765)</f>
        <v>36.8104575163399</v>
      </c>
      <c r="K102" s="18">
        <f>IF(原始巡检表!Q102=0,0,输入条件!$D$11*(40/50)^3/0.765)</f>
        <v>36.8104575163399</v>
      </c>
      <c r="L102" s="19">
        <f>IF(原始巡检表!Y102=0,0,输入条件!$D$11*(40/50)^3/0.765)</f>
        <v>36.8104575163399</v>
      </c>
      <c r="M102" s="22">
        <f>IF(原始巡检表!I102=0,0,输入条件!$D$13*(40/50)^3/0.765)</f>
        <v>50.1960784313726</v>
      </c>
      <c r="N102" s="22">
        <f>IF(原始巡检表!Q102=0,0,输入条件!$D$13*(40/50)^3/0.765)</f>
        <v>50.1960784313726</v>
      </c>
      <c r="O102" s="23">
        <f>IF(原始巡检表!Y102=0,0,输入条件!$D$13*(40/50)^3/0.765)</f>
        <v>50.1960784313726</v>
      </c>
      <c r="P102" s="24">
        <f>IF(原始巡检表!I102=0,0,输入条件!$D$15*(35/50)^3/0.9)</f>
        <v>8.38444444444444</v>
      </c>
      <c r="Q102" s="24">
        <f>IF(原始巡检表!Q102=0,0,输入条件!$D$15*(35/50)^3/0.9)</f>
        <v>8.38444444444444</v>
      </c>
      <c r="R102" s="24">
        <f>IF(原始巡检表!Y102=0,0,输入条件!$D$15*(35/50)^3/0.9)</f>
        <v>8.38444444444444</v>
      </c>
      <c r="V102" s="7"/>
      <c r="W102" s="7"/>
      <c r="X102" s="7"/>
    </row>
    <row r="103" ht="17.25" spans="1:24">
      <c r="A103">
        <f t="shared" si="3"/>
        <v>44.914811691006</v>
      </c>
      <c r="B103">
        <f>IF(原始巡检表!I103=0,0,输入条件!$C$22*原始巡检表!I103+输入条件!$C$23*原始巡检表!E103+输入条件!$C$24*原始巡检表!H103+输入条件!$C$25)/100*输入条件!$E$9*3.517*(1-2%*输入条件!$C$6)*0.172*5/5</f>
        <v>125.761472734817</v>
      </c>
      <c r="C103">
        <v>12</v>
      </c>
      <c r="D103" s="10">
        <f>IF(原始巡检表!I103=0,0,输入条件!$C$22*原始巡检表!I103+输入条件!$C$23*原始巡检表!E103+输入条件!$C$24*原始巡检表!H103+输入条件!$C$25)/100*输入条件!$E$9*3.517*(1-2%*输入条件!$C$6)*0.172*5/(原始巡检表!F103-原始巡检表!E103)</f>
        <v>224.57405845503</v>
      </c>
      <c r="E103" s="10">
        <f>IF(原始巡检表!Q103=0,0,输入条件!$C$22*原始巡检表!Q103+输入条件!$C$23*原始巡检表!M103+输入条件!$C$24*原始巡检表!P103+输入条件!$C$25)/100*输入条件!$E$9*3.517*(1-2%*输入条件!$C$6)</f>
        <v>679.300470829777</v>
      </c>
      <c r="F103" s="7">
        <f>IF(原始巡检表!Y103=0,0,输入条件!$C$22*原始巡检表!Y103+输入条件!$C$23*原始巡检表!U103+输入条件!$C$24*原始巡检表!X103+输入条件!$C$25)/100*输入条件!$E$9*3.517*(1-2%*输入条件!$C$6)</f>
        <v>971.801735517921</v>
      </c>
      <c r="G103" s="13">
        <f>输入条件!$D$9*原始巡检表!I103</f>
        <v>186.64833619211</v>
      </c>
      <c r="H103" s="13">
        <f>输入条件!$D$9*原始巡检表!Q103</f>
        <v>164.267427101201</v>
      </c>
      <c r="I103" s="13">
        <f>输入条件!$D$9*原始巡检表!Y103</f>
        <v>246.19</v>
      </c>
      <c r="J103" s="18">
        <f>IF(原始巡检表!I103=0,0,输入条件!$D$11*(40/50)^3/0.765)</f>
        <v>36.8104575163399</v>
      </c>
      <c r="K103" s="18">
        <f>IF(原始巡检表!Q103=0,0,输入条件!$D$11*(40/50)^3/0.765)</f>
        <v>36.8104575163399</v>
      </c>
      <c r="L103" s="19">
        <f>IF(原始巡检表!Y103=0,0,输入条件!$D$11*(40/50)^3/0.765)</f>
        <v>36.8104575163399</v>
      </c>
      <c r="M103" s="22">
        <f>IF(原始巡检表!I103=0,0,输入条件!$D$13*(40/50)^3/0.765)</f>
        <v>50.1960784313726</v>
      </c>
      <c r="N103" s="22">
        <f>IF(原始巡检表!Q103=0,0,输入条件!$D$13*(40/50)^3/0.765)</f>
        <v>50.1960784313726</v>
      </c>
      <c r="O103" s="23">
        <f>IF(原始巡检表!Y103=0,0,输入条件!$D$13*(40/50)^3/0.765)</f>
        <v>50.1960784313726</v>
      </c>
      <c r="P103" s="24">
        <f>IF(原始巡检表!I103=0,0,输入条件!$D$15*(35/50)^3/0.9)</f>
        <v>8.38444444444444</v>
      </c>
      <c r="Q103" s="24">
        <f>IF(原始巡检表!Q103=0,0,输入条件!$D$15*(35/50)^3/0.9)</f>
        <v>8.38444444444444</v>
      </c>
      <c r="R103" s="24">
        <f>IF(原始巡检表!Y103=0,0,输入条件!$D$15*(35/50)^3/0.9)</f>
        <v>8.38444444444444</v>
      </c>
      <c r="V103" s="7"/>
      <c r="W103" s="7"/>
      <c r="X103" s="7"/>
    </row>
    <row r="104" ht="17.25" spans="1:24">
      <c r="A104">
        <f t="shared" si="3"/>
        <v>44.914811691006</v>
      </c>
      <c r="B104">
        <f>IF(原始巡检表!I104=0,0,输入条件!$C$22*原始巡检表!I104+输入条件!$C$23*原始巡检表!E104+输入条件!$C$24*原始巡检表!H104+输入条件!$C$25)/100*输入条件!$E$9*3.517*(1-2%*输入条件!$C$6)*0.172*5/5</f>
        <v>125.761472734817</v>
      </c>
      <c r="C104">
        <v>13</v>
      </c>
      <c r="D104" s="10">
        <f>IF(原始巡检表!I104=0,0,输入条件!$C$22*原始巡检表!I104+输入条件!$C$23*原始巡检表!E104+输入条件!$C$24*原始巡检表!H104+输入条件!$C$25)/100*输入条件!$E$9*3.517*(1-2%*输入条件!$C$6)*0.172*5/(原始巡检表!F104-原始巡检表!E104)</f>
        <v>224.57405845503</v>
      </c>
      <c r="E104" s="10">
        <f>IF(原始巡检表!Q104=0,0,输入条件!$C$22*原始巡检表!Q104+输入条件!$C$23*原始巡检表!M104+输入条件!$C$24*原始巡检表!P104+输入条件!$C$25)/100*输入条件!$E$9*3.517*(1-2%*输入条件!$C$6)</f>
        <v>679.300470829777</v>
      </c>
      <c r="F104" s="7">
        <f>IF(原始巡检表!Y104=0,0,输入条件!$C$22*原始巡检表!Y104+输入条件!$C$23*原始巡检表!U104+输入条件!$C$24*原始巡检表!X104+输入条件!$C$25)/100*输入条件!$E$9*3.517*(1-2%*输入条件!$C$6)</f>
        <v>971.801735517921</v>
      </c>
      <c r="G104" s="13">
        <f>输入条件!$D$9*原始巡检表!I104</f>
        <v>186.64833619211</v>
      </c>
      <c r="H104" s="13">
        <f>输入条件!$D$9*原始巡检表!Q104</f>
        <v>164.267427101201</v>
      </c>
      <c r="I104" s="13">
        <f>输入条件!$D$9*原始巡检表!Y104</f>
        <v>246.19</v>
      </c>
      <c r="J104" s="18">
        <f>IF(原始巡检表!I104=0,0,输入条件!$D$11*(40/50)^3/0.765)</f>
        <v>36.8104575163399</v>
      </c>
      <c r="K104" s="18">
        <f>IF(原始巡检表!Q104=0,0,输入条件!$D$11*(40/50)^3/0.765)</f>
        <v>36.8104575163399</v>
      </c>
      <c r="L104" s="19">
        <f>IF(原始巡检表!Y104=0,0,输入条件!$D$11*(40/50)^3/0.765)</f>
        <v>36.8104575163399</v>
      </c>
      <c r="M104" s="22">
        <f>IF(原始巡检表!I104=0,0,输入条件!$D$13*(40/50)^3/0.765)</f>
        <v>50.1960784313726</v>
      </c>
      <c r="N104" s="22">
        <f>IF(原始巡检表!Q104=0,0,输入条件!$D$13*(40/50)^3/0.765)</f>
        <v>50.1960784313726</v>
      </c>
      <c r="O104" s="23">
        <f>IF(原始巡检表!Y104=0,0,输入条件!$D$13*(40/50)^3/0.765)</f>
        <v>50.1960784313726</v>
      </c>
      <c r="P104" s="24">
        <f>IF(原始巡检表!I104=0,0,输入条件!$D$15*(35/50)^3/0.9)</f>
        <v>8.38444444444444</v>
      </c>
      <c r="Q104" s="24">
        <f>IF(原始巡检表!Q104=0,0,输入条件!$D$15*(35/50)^3/0.9)</f>
        <v>8.38444444444444</v>
      </c>
      <c r="R104" s="24">
        <f>IF(原始巡检表!Y104=0,0,输入条件!$D$15*(35/50)^3/0.9)</f>
        <v>8.38444444444444</v>
      </c>
      <c r="V104" s="7"/>
      <c r="W104" s="7"/>
      <c r="X104" s="7"/>
    </row>
    <row r="105" ht="17.25" spans="1:24">
      <c r="A105">
        <f t="shared" si="3"/>
        <v>44.914811691006</v>
      </c>
      <c r="B105">
        <f>IF(原始巡检表!I105=0,0,输入条件!$C$22*原始巡检表!I105+输入条件!$C$23*原始巡检表!E105+输入条件!$C$24*原始巡检表!H105+输入条件!$C$25)/100*输入条件!$E$9*3.517*(1-2%*输入条件!$C$6)*0.172*5/5</f>
        <v>125.761472734817</v>
      </c>
      <c r="C105">
        <v>14</v>
      </c>
      <c r="D105" s="10">
        <f>IF(原始巡检表!I105=0,0,输入条件!$C$22*原始巡检表!I105+输入条件!$C$23*原始巡检表!E105+输入条件!$C$24*原始巡检表!H105+输入条件!$C$25)/100*输入条件!$E$9*3.517*(1-2%*输入条件!$C$6)*0.172*5/(原始巡检表!F105-原始巡检表!E105)</f>
        <v>224.57405845503</v>
      </c>
      <c r="E105" s="10">
        <f>IF(原始巡检表!Q105=0,0,输入条件!$C$22*原始巡检表!Q105+输入条件!$C$23*原始巡检表!M105+输入条件!$C$24*原始巡检表!P105+输入条件!$C$25)/100*输入条件!$E$9*3.517*(1-2%*输入条件!$C$6)</f>
        <v>679.300470829777</v>
      </c>
      <c r="F105" s="7">
        <f>IF(原始巡检表!Y105=0,0,输入条件!$C$22*原始巡检表!Y105+输入条件!$C$23*原始巡检表!U105+输入条件!$C$24*原始巡检表!X105+输入条件!$C$25)/100*输入条件!$E$9*3.517*(1-2%*输入条件!$C$6)</f>
        <v>971.801735517921</v>
      </c>
      <c r="G105" s="13">
        <f>输入条件!$D$9*原始巡检表!I105</f>
        <v>186.64833619211</v>
      </c>
      <c r="H105" s="13">
        <f>输入条件!$D$9*原始巡检表!Q105</f>
        <v>164.267427101201</v>
      </c>
      <c r="I105" s="13">
        <f>输入条件!$D$9*原始巡检表!Y105</f>
        <v>246.19</v>
      </c>
      <c r="J105" s="18">
        <f>IF(原始巡检表!I105=0,0,输入条件!$D$11*(40/50)^3/0.765)</f>
        <v>36.8104575163399</v>
      </c>
      <c r="K105" s="18">
        <f>IF(原始巡检表!Q105=0,0,输入条件!$D$11*(40/50)^3/0.765)</f>
        <v>36.8104575163399</v>
      </c>
      <c r="L105" s="19">
        <f>IF(原始巡检表!Y105=0,0,输入条件!$D$11*(40/50)^3/0.765)</f>
        <v>36.8104575163399</v>
      </c>
      <c r="M105" s="22">
        <f>IF(原始巡检表!I105=0,0,输入条件!$D$13*(40/50)^3/0.765)</f>
        <v>50.1960784313726</v>
      </c>
      <c r="N105" s="22">
        <f>IF(原始巡检表!Q105=0,0,输入条件!$D$13*(40/50)^3/0.765)</f>
        <v>50.1960784313726</v>
      </c>
      <c r="O105" s="23">
        <f>IF(原始巡检表!Y105=0,0,输入条件!$D$13*(40/50)^3/0.765)</f>
        <v>50.1960784313726</v>
      </c>
      <c r="P105" s="24">
        <f>IF(原始巡检表!I105=0,0,输入条件!$D$15*(35/50)^3/0.9)</f>
        <v>8.38444444444444</v>
      </c>
      <c r="Q105" s="24">
        <f>IF(原始巡检表!Q105=0,0,输入条件!$D$15*(35/50)^3/0.9)</f>
        <v>8.38444444444444</v>
      </c>
      <c r="R105" s="24">
        <f>IF(原始巡检表!Y105=0,0,输入条件!$D$15*(35/50)^3/0.9)</f>
        <v>8.38444444444444</v>
      </c>
      <c r="V105" s="7"/>
      <c r="W105" s="7"/>
      <c r="X105" s="7"/>
    </row>
    <row r="106" ht="17.25" spans="1:24">
      <c r="A106">
        <f t="shared" si="3"/>
        <v>44.914811691006</v>
      </c>
      <c r="B106">
        <f>IF(原始巡检表!I106=0,0,输入条件!$C$22*原始巡检表!I106+输入条件!$C$23*原始巡检表!E106+输入条件!$C$24*原始巡检表!H106+输入条件!$C$25)/100*输入条件!$E$9*3.517*(1-2%*输入条件!$C$6)*0.172*5/5</f>
        <v>125.761472734817</v>
      </c>
      <c r="C106">
        <v>15</v>
      </c>
      <c r="D106" s="10">
        <f>IF(原始巡检表!I106=0,0,输入条件!$C$22*原始巡检表!I106+输入条件!$C$23*原始巡检表!E106+输入条件!$C$24*原始巡检表!H106+输入条件!$C$25)/100*输入条件!$E$9*3.517*(1-2%*输入条件!$C$6)*0.172*5/(原始巡检表!F106-原始巡检表!E106)</f>
        <v>224.57405845503</v>
      </c>
      <c r="E106" s="10">
        <f>IF(原始巡检表!Q106=0,0,输入条件!$C$22*原始巡检表!Q106+输入条件!$C$23*原始巡检表!M106+输入条件!$C$24*原始巡检表!P106+输入条件!$C$25)/100*输入条件!$E$9*3.517*(1-2%*输入条件!$C$6)</f>
        <v>679.300470829777</v>
      </c>
      <c r="F106" s="7">
        <f>IF(原始巡检表!Y106=0,0,输入条件!$C$22*原始巡检表!Y106+输入条件!$C$23*原始巡检表!U106+输入条件!$C$24*原始巡检表!X106+输入条件!$C$25)/100*输入条件!$E$9*3.517*(1-2%*输入条件!$C$6)</f>
        <v>971.801735517921</v>
      </c>
      <c r="G106" s="13">
        <f>输入条件!$D$9*原始巡检表!I106</f>
        <v>186.64833619211</v>
      </c>
      <c r="H106" s="13">
        <f>输入条件!$D$9*原始巡检表!Q106</f>
        <v>164.267427101201</v>
      </c>
      <c r="I106" s="13">
        <f>输入条件!$D$9*原始巡检表!Y106</f>
        <v>246.19</v>
      </c>
      <c r="J106" s="18">
        <f>IF(原始巡检表!I106=0,0,输入条件!$D$11*(40/50)^3/0.765)</f>
        <v>36.8104575163399</v>
      </c>
      <c r="K106" s="18">
        <f>IF(原始巡检表!Q106=0,0,输入条件!$D$11*(40/50)^3/0.765)</f>
        <v>36.8104575163399</v>
      </c>
      <c r="L106" s="19">
        <f>IF(原始巡检表!Y106=0,0,输入条件!$D$11*(40/50)^3/0.765)</f>
        <v>36.8104575163399</v>
      </c>
      <c r="M106" s="22">
        <f>IF(原始巡检表!I106=0,0,输入条件!$D$13*(40/50)^3/0.765)</f>
        <v>50.1960784313726</v>
      </c>
      <c r="N106" s="22">
        <f>IF(原始巡检表!Q106=0,0,输入条件!$D$13*(40/50)^3/0.765)</f>
        <v>50.1960784313726</v>
      </c>
      <c r="O106" s="23">
        <f>IF(原始巡检表!Y106=0,0,输入条件!$D$13*(40/50)^3/0.765)</f>
        <v>50.1960784313726</v>
      </c>
      <c r="P106" s="24">
        <f>IF(原始巡检表!I106=0,0,输入条件!$D$15*(35/50)^3/0.9)</f>
        <v>8.38444444444444</v>
      </c>
      <c r="Q106" s="24">
        <f>IF(原始巡检表!Q106=0,0,输入条件!$D$15*(35/50)^3/0.9)</f>
        <v>8.38444444444444</v>
      </c>
      <c r="R106" s="24">
        <f>IF(原始巡检表!Y106=0,0,输入条件!$D$15*(35/50)^3/0.9)</f>
        <v>8.38444444444444</v>
      </c>
      <c r="V106" s="7"/>
      <c r="W106" s="7"/>
      <c r="X106" s="7"/>
    </row>
    <row r="107" ht="17.25" spans="1:24">
      <c r="A107">
        <f t="shared" si="3"/>
        <v>44.914811691006</v>
      </c>
      <c r="B107">
        <f>IF(原始巡检表!I107=0,0,输入条件!$C$22*原始巡检表!I107+输入条件!$C$23*原始巡检表!E107+输入条件!$C$24*原始巡检表!H107+输入条件!$C$25)/100*输入条件!$E$9*3.517*(1-2%*输入条件!$C$6)*0.172*5/5</f>
        <v>125.761472734817</v>
      </c>
      <c r="C107">
        <v>16</v>
      </c>
      <c r="D107" s="10">
        <f>IF(原始巡检表!I107=0,0,输入条件!$C$22*原始巡检表!I107+输入条件!$C$23*原始巡检表!E107+输入条件!$C$24*原始巡检表!H107+输入条件!$C$25)/100*输入条件!$E$9*3.517*(1-2%*输入条件!$C$6)*0.172*5/(原始巡检表!F107-原始巡检表!E107)</f>
        <v>224.57405845503</v>
      </c>
      <c r="E107" s="10">
        <f>IF(原始巡检表!Q107=0,0,输入条件!$C$22*原始巡检表!Q107+输入条件!$C$23*原始巡检表!M107+输入条件!$C$24*原始巡检表!P107+输入条件!$C$25)/100*输入条件!$E$9*3.517*(1-2%*输入条件!$C$6)</f>
        <v>679.300470829777</v>
      </c>
      <c r="F107" s="7">
        <f>IF(原始巡检表!Y107=0,0,输入条件!$C$22*原始巡检表!Y107+输入条件!$C$23*原始巡检表!U107+输入条件!$C$24*原始巡检表!X107+输入条件!$C$25)/100*输入条件!$E$9*3.517*(1-2%*输入条件!$C$6)</f>
        <v>738.260340334719</v>
      </c>
      <c r="G107" s="13">
        <f>输入条件!$D$9*原始巡检表!I107</f>
        <v>186.64833619211</v>
      </c>
      <c r="H107" s="13">
        <f>输入条件!$D$9*原始巡检表!Q107</f>
        <v>164.267427101201</v>
      </c>
      <c r="I107" s="13">
        <f>输入条件!$D$9*原始巡检表!Y107</f>
        <v>194.249399656947</v>
      </c>
      <c r="J107" s="18">
        <f>IF(原始巡检表!I107=0,0,输入条件!$D$11*(40/50)^3/0.765)</f>
        <v>36.8104575163399</v>
      </c>
      <c r="K107" s="18">
        <f>IF(原始巡检表!Q107=0,0,输入条件!$D$11*(40/50)^3/0.765)</f>
        <v>36.8104575163399</v>
      </c>
      <c r="L107" s="19">
        <f>IF(原始巡检表!Y107=0,0,输入条件!$D$11*(40/50)^3/0.765)</f>
        <v>36.8104575163399</v>
      </c>
      <c r="M107" s="22">
        <f>IF(原始巡检表!I107=0,0,输入条件!$D$13*(40/50)^3/0.765)</f>
        <v>50.1960784313726</v>
      </c>
      <c r="N107" s="22">
        <f>IF(原始巡检表!Q107=0,0,输入条件!$D$13*(40/50)^3/0.765)</f>
        <v>50.1960784313726</v>
      </c>
      <c r="O107" s="23">
        <f>IF(原始巡检表!Y107=0,0,输入条件!$D$13*(40/50)^3/0.765)</f>
        <v>50.1960784313726</v>
      </c>
      <c r="P107" s="24">
        <f>IF(原始巡检表!I107=0,0,输入条件!$D$15*(35/50)^3/0.9)</f>
        <v>8.38444444444444</v>
      </c>
      <c r="Q107" s="24">
        <f>IF(原始巡检表!Q107=0,0,输入条件!$D$15*(35/50)^3/0.9)</f>
        <v>8.38444444444444</v>
      </c>
      <c r="R107" s="24">
        <f>IF(原始巡检表!Y107=0,0,输入条件!$D$15*(35/50)^3/0.9)</f>
        <v>8.38444444444444</v>
      </c>
      <c r="V107" s="7"/>
      <c r="W107" s="7"/>
      <c r="X107" s="7"/>
    </row>
    <row r="108" ht="17.25" spans="1:24">
      <c r="A108">
        <f t="shared" si="3"/>
        <v>44.914811691006</v>
      </c>
      <c r="B108">
        <f>IF(原始巡检表!I108=0,0,输入条件!$C$22*原始巡检表!I108+输入条件!$C$23*原始巡检表!E108+输入条件!$C$24*原始巡检表!H108+输入条件!$C$25)/100*输入条件!$E$9*3.517*(1-2%*输入条件!$C$6)*0.172*5/5</f>
        <v>125.761472734817</v>
      </c>
      <c r="C108">
        <v>17</v>
      </c>
      <c r="D108" s="10">
        <f>IF(原始巡检表!I108=0,0,输入条件!$C$22*原始巡检表!I108+输入条件!$C$23*原始巡检表!E108+输入条件!$C$24*原始巡检表!H108+输入条件!$C$25)/100*输入条件!$E$9*3.517*(1-2%*输入条件!$C$6)*0.172*5/(原始巡检表!F108-原始巡检表!E108)</f>
        <v>224.57405845503</v>
      </c>
      <c r="E108" s="10">
        <f>IF(原始巡检表!Q108=0,0,输入条件!$C$22*原始巡检表!Q108+输入条件!$C$23*原始巡检表!M108+输入条件!$C$24*原始巡检表!P108+输入条件!$C$25)/100*输入条件!$E$9*3.517*(1-2%*输入条件!$C$6)</f>
        <v>679.300470829777</v>
      </c>
      <c r="F108" s="7">
        <f>IF(原始巡检表!Y108=0,0,输入条件!$C$22*原始巡检表!Y108+输入条件!$C$23*原始巡检表!U108+输入条件!$C$24*原始巡检表!X108+输入条件!$C$25)/100*输入条件!$E$9*3.517*(1-2%*输入条件!$C$6)</f>
        <v>738.260340334719</v>
      </c>
      <c r="G108" s="13">
        <f>输入条件!$D$9*原始巡检表!I108</f>
        <v>186.64833619211</v>
      </c>
      <c r="H108" s="13">
        <f>输入条件!$D$9*原始巡检表!Q108</f>
        <v>164.267427101201</v>
      </c>
      <c r="I108" s="13">
        <f>输入条件!$D$9*原始巡检表!Y108</f>
        <v>194.249399656947</v>
      </c>
      <c r="J108" s="18">
        <f>IF(原始巡检表!I108=0,0,输入条件!$D$11*(40/50)^3/0.765)</f>
        <v>36.8104575163399</v>
      </c>
      <c r="K108" s="18">
        <f>IF(原始巡检表!Q108=0,0,输入条件!$D$11*(40/50)^3/0.765)</f>
        <v>36.8104575163399</v>
      </c>
      <c r="L108" s="19">
        <f>IF(原始巡检表!Y108=0,0,输入条件!$D$11*(40/50)^3/0.765)</f>
        <v>36.8104575163399</v>
      </c>
      <c r="M108" s="22">
        <f>IF(原始巡检表!I108=0,0,输入条件!$D$13*(40/50)^3/0.765)</f>
        <v>50.1960784313726</v>
      </c>
      <c r="N108" s="22">
        <f>IF(原始巡检表!Q108=0,0,输入条件!$D$13*(40/50)^3/0.765)</f>
        <v>50.1960784313726</v>
      </c>
      <c r="O108" s="23">
        <f>IF(原始巡检表!Y108=0,0,输入条件!$D$13*(40/50)^3/0.765)</f>
        <v>50.1960784313726</v>
      </c>
      <c r="P108" s="24">
        <f>IF(原始巡检表!I108=0,0,输入条件!$D$15*(35/50)^3/0.9)</f>
        <v>8.38444444444444</v>
      </c>
      <c r="Q108" s="24">
        <f>IF(原始巡检表!Q108=0,0,输入条件!$D$15*(35/50)^3/0.9)</f>
        <v>8.38444444444444</v>
      </c>
      <c r="R108" s="24">
        <f>IF(原始巡检表!Y108=0,0,输入条件!$D$15*(35/50)^3/0.9)</f>
        <v>8.38444444444444</v>
      </c>
      <c r="V108" s="7"/>
      <c r="W108" s="7"/>
      <c r="X108" s="7"/>
    </row>
    <row r="109" ht="17.25" spans="1:24">
      <c r="A109">
        <f t="shared" si="3"/>
        <v>44.914811691006</v>
      </c>
      <c r="B109">
        <f>IF(原始巡检表!I109=0,0,输入条件!$C$22*原始巡检表!I109+输入条件!$C$23*原始巡检表!E109+输入条件!$C$24*原始巡检表!H109+输入条件!$C$25)/100*输入条件!$E$9*3.517*(1-2%*输入条件!$C$6)*0.172*5/5</f>
        <v>125.761472734817</v>
      </c>
      <c r="C109">
        <v>18</v>
      </c>
      <c r="D109" s="10">
        <f>IF(原始巡检表!I109=0,0,输入条件!$C$22*原始巡检表!I109+输入条件!$C$23*原始巡检表!E109+输入条件!$C$24*原始巡检表!H109+输入条件!$C$25)/100*输入条件!$E$9*3.517*(1-2%*输入条件!$C$6)*0.172*5/(原始巡检表!F109-原始巡检表!E109)</f>
        <v>224.57405845503</v>
      </c>
      <c r="E109" s="10">
        <f>IF(原始巡检表!Q109=0,0,输入条件!$C$22*原始巡检表!Q109+输入条件!$C$23*原始巡检表!M109+输入条件!$C$24*原始巡检表!P109+输入条件!$C$25)/100*输入条件!$E$9*3.517*(1-2%*输入条件!$C$6)</f>
        <v>679.300470829777</v>
      </c>
      <c r="F109" s="7">
        <f>IF(原始巡检表!Y109=0,0,输入条件!$C$22*原始巡检表!Y109+输入条件!$C$23*原始巡检表!U109+输入条件!$C$24*原始巡检表!X109+输入条件!$C$25)/100*输入条件!$E$9*3.517*(1-2%*输入条件!$C$6)</f>
        <v>738.260340334719</v>
      </c>
      <c r="G109" s="13">
        <f>输入条件!$D$9*原始巡检表!I109</f>
        <v>186.64833619211</v>
      </c>
      <c r="H109" s="13">
        <f>输入条件!$D$9*原始巡检表!Q109</f>
        <v>164.267427101201</v>
      </c>
      <c r="I109" s="13">
        <f>输入条件!$D$9*原始巡检表!Y109</f>
        <v>194.249399656947</v>
      </c>
      <c r="J109" s="18">
        <f>IF(原始巡检表!I109=0,0,输入条件!$D$11*(40/50)^3/0.765)</f>
        <v>36.8104575163399</v>
      </c>
      <c r="K109" s="18">
        <f>IF(原始巡检表!Q109=0,0,输入条件!$D$11*(40/50)^3/0.765)</f>
        <v>36.8104575163399</v>
      </c>
      <c r="L109" s="19">
        <f>IF(原始巡检表!Y109=0,0,输入条件!$D$11*(40/50)^3/0.765)</f>
        <v>36.8104575163399</v>
      </c>
      <c r="M109" s="22">
        <f>IF(原始巡检表!I109=0,0,输入条件!$D$13*(40/50)^3/0.765)</f>
        <v>50.1960784313726</v>
      </c>
      <c r="N109" s="22">
        <f>IF(原始巡检表!Q109=0,0,输入条件!$D$13*(40/50)^3/0.765)</f>
        <v>50.1960784313726</v>
      </c>
      <c r="O109" s="23">
        <f>IF(原始巡检表!Y109=0,0,输入条件!$D$13*(40/50)^3/0.765)</f>
        <v>50.1960784313726</v>
      </c>
      <c r="P109" s="24">
        <f>IF(原始巡检表!I109=0,0,输入条件!$D$15*(35/50)^3/0.9)</f>
        <v>8.38444444444444</v>
      </c>
      <c r="Q109" s="24">
        <f>IF(原始巡检表!Q109=0,0,输入条件!$D$15*(35/50)^3/0.9)</f>
        <v>8.38444444444444</v>
      </c>
      <c r="R109" s="24">
        <f>IF(原始巡检表!Y109=0,0,输入条件!$D$15*(35/50)^3/0.9)</f>
        <v>8.38444444444444</v>
      </c>
      <c r="V109" s="7"/>
      <c r="W109" s="7"/>
      <c r="X109" s="7"/>
    </row>
    <row r="110" ht="17.25" spans="1:24">
      <c r="A110">
        <f t="shared" si="3"/>
        <v>44.914811691006</v>
      </c>
      <c r="B110">
        <f>IF(原始巡检表!I110=0,0,输入条件!$C$22*原始巡检表!I110+输入条件!$C$23*原始巡检表!E110+输入条件!$C$24*原始巡检表!H110+输入条件!$C$25)/100*输入条件!$E$9*3.517*(1-2%*输入条件!$C$6)*0.172*5/5</f>
        <v>125.761472734817</v>
      </c>
      <c r="C110">
        <v>19</v>
      </c>
      <c r="D110" s="10">
        <f>IF(原始巡检表!I110=0,0,输入条件!$C$22*原始巡检表!I110+输入条件!$C$23*原始巡检表!E110+输入条件!$C$24*原始巡检表!H110+输入条件!$C$25)/100*输入条件!$E$9*3.517*(1-2%*输入条件!$C$6)*0.172*5/(原始巡检表!F110-原始巡检表!E110)</f>
        <v>224.57405845503</v>
      </c>
      <c r="E110" s="10">
        <f>IF(原始巡检表!Q110=0,0,输入条件!$C$22*原始巡检表!Q110+输入条件!$C$23*原始巡检表!M110+输入条件!$C$24*原始巡检表!P110+输入条件!$C$25)/100*输入条件!$E$9*3.517*(1-2%*输入条件!$C$6)</f>
        <v>679.300470829777</v>
      </c>
      <c r="F110" s="7">
        <f>IF(原始巡检表!Y110=0,0,输入条件!$C$22*原始巡检表!Y110+输入条件!$C$23*原始巡检表!U110+输入条件!$C$24*原始巡检表!X110+输入条件!$C$25)/100*输入条件!$E$9*3.517*(1-2%*输入条件!$C$6)</f>
        <v>738.260340334719</v>
      </c>
      <c r="G110" s="13">
        <f>输入条件!$D$9*原始巡检表!I110</f>
        <v>186.64833619211</v>
      </c>
      <c r="H110" s="13">
        <f>输入条件!$D$9*原始巡检表!Q110</f>
        <v>164.267427101201</v>
      </c>
      <c r="I110" s="13">
        <f>输入条件!$D$9*原始巡检表!Y110</f>
        <v>194.249399656947</v>
      </c>
      <c r="J110" s="18">
        <f>IF(原始巡检表!I110=0,0,输入条件!$D$11*(40/50)^3/0.765)</f>
        <v>36.8104575163399</v>
      </c>
      <c r="K110" s="18">
        <f>IF(原始巡检表!Q110=0,0,输入条件!$D$11*(40/50)^3/0.765)</f>
        <v>36.8104575163399</v>
      </c>
      <c r="L110" s="19">
        <f>IF(原始巡检表!Y110=0,0,输入条件!$D$11*(40/50)^3/0.765)</f>
        <v>36.8104575163399</v>
      </c>
      <c r="M110" s="22">
        <f>IF(原始巡检表!I110=0,0,输入条件!$D$13*(40/50)^3/0.765)</f>
        <v>50.1960784313726</v>
      </c>
      <c r="N110" s="22">
        <f>IF(原始巡检表!Q110=0,0,输入条件!$D$13*(40/50)^3/0.765)</f>
        <v>50.1960784313726</v>
      </c>
      <c r="O110" s="23">
        <f>IF(原始巡检表!Y110=0,0,输入条件!$D$13*(40/50)^3/0.765)</f>
        <v>50.1960784313726</v>
      </c>
      <c r="P110" s="24">
        <f>IF(原始巡检表!I110=0,0,输入条件!$D$15*(35/50)^3/0.9)</f>
        <v>8.38444444444444</v>
      </c>
      <c r="Q110" s="24">
        <f>IF(原始巡检表!Q110=0,0,输入条件!$D$15*(35/50)^3/0.9)</f>
        <v>8.38444444444444</v>
      </c>
      <c r="R110" s="24">
        <f>IF(原始巡检表!Y110=0,0,输入条件!$D$15*(35/50)^3/0.9)</f>
        <v>8.38444444444444</v>
      </c>
      <c r="V110" s="7"/>
      <c r="W110" s="7"/>
      <c r="X110" s="7"/>
    </row>
    <row r="111" ht="17.25" spans="1:24">
      <c r="A111">
        <f t="shared" si="3"/>
        <v>44.914811691006</v>
      </c>
      <c r="B111">
        <f>IF(原始巡检表!I111=0,0,输入条件!$C$22*原始巡检表!I111+输入条件!$C$23*原始巡检表!E111+输入条件!$C$24*原始巡检表!H111+输入条件!$C$25)/100*输入条件!$E$9*3.517*(1-2%*输入条件!$C$6)*0.172*5/5</f>
        <v>125.761472734817</v>
      </c>
      <c r="C111">
        <v>20</v>
      </c>
      <c r="D111" s="10">
        <f>IF(原始巡检表!I111=0,0,输入条件!$C$22*原始巡检表!I111+输入条件!$C$23*原始巡检表!E111+输入条件!$C$24*原始巡检表!H111+输入条件!$C$25)/100*输入条件!$E$9*3.517*(1-2%*输入条件!$C$6)*0.172*5/(原始巡检表!F111-原始巡检表!E111)</f>
        <v>224.57405845503</v>
      </c>
      <c r="E111" s="10">
        <f>IF(原始巡检表!Q111=0,0,输入条件!$C$22*原始巡检表!Q111+输入条件!$C$23*原始巡检表!M111+输入条件!$C$24*原始巡检表!P111+输入条件!$C$25)/100*输入条件!$E$9*3.517*(1-2%*输入条件!$C$6)</f>
        <v>679.300470829777</v>
      </c>
      <c r="F111" s="7">
        <f>IF(原始巡检表!Y111=0,0,输入条件!$C$22*原始巡检表!Y111+输入条件!$C$23*原始巡检表!U111+输入条件!$C$24*原始巡检表!X111+输入条件!$C$25)/100*输入条件!$E$9*3.517*(1-2%*输入条件!$C$6)</f>
        <v>738.260340334719</v>
      </c>
      <c r="G111" s="13">
        <f>输入条件!$D$9*原始巡检表!I111</f>
        <v>186.64833619211</v>
      </c>
      <c r="H111" s="13">
        <f>输入条件!$D$9*原始巡检表!Q111</f>
        <v>164.267427101201</v>
      </c>
      <c r="I111" s="13">
        <f>输入条件!$D$9*原始巡检表!Y111</f>
        <v>194.249399656947</v>
      </c>
      <c r="J111" s="18">
        <f>IF(原始巡检表!I111=0,0,输入条件!$D$11*(40/50)^3/0.765)</f>
        <v>36.8104575163399</v>
      </c>
      <c r="K111" s="18">
        <f>IF(原始巡检表!Q111=0,0,输入条件!$D$11*(40/50)^3/0.765)</f>
        <v>36.8104575163399</v>
      </c>
      <c r="L111" s="19">
        <f>IF(原始巡检表!Y111=0,0,输入条件!$D$11*(40/50)^3/0.765)</f>
        <v>36.8104575163399</v>
      </c>
      <c r="M111" s="22">
        <f>IF(原始巡检表!I111=0,0,输入条件!$D$13*(40/50)^3/0.765)</f>
        <v>50.1960784313726</v>
      </c>
      <c r="N111" s="22">
        <f>IF(原始巡检表!Q111=0,0,输入条件!$D$13*(40/50)^3/0.765)</f>
        <v>50.1960784313726</v>
      </c>
      <c r="O111" s="23">
        <f>IF(原始巡检表!Y111=0,0,输入条件!$D$13*(40/50)^3/0.765)</f>
        <v>50.1960784313726</v>
      </c>
      <c r="P111" s="24">
        <f>IF(原始巡检表!I111=0,0,输入条件!$D$15*(35/50)^3/0.9)</f>
        <v>8.38444444444444</v>
      </c>
      <c r="Q111" s="24">
        <f>IF(原始巡检表!Q111=0,0,输入条件!$D$15*(35/50)^3/0.9)</f>
        <v>8.38444444444444</v>
      </c>
      <c r="R111" s="24">
        <f>IF(原始巡检表!Y111=0,0,输入条件!$D$15*(35/50)^3/0.9)</f>
        <v>8.38444444444444</v>
      </c>
      <c r="V111" s="7"/>
      <c r="W111" s="7"/>
      <c r="X111" s="7"/>
    </row>
    <row r="112" ht="17.25" spans="1:24">
      <c r="A112">
        <f t="shared" si="3"/>
        <v>44.914811691006</v>
      </c>
      <c r="B112">
        <f>IF(原始巡检表!I112=0,0,输入条件!$C$22*原始巡检表!I112+输入条件!$C$23*原始巡检表!E112+输入条件!$C$24*原始巡检表!H112+输入条件!$C$25)/100*输入条件!$E$9*3.517*(1-2%*输入条件!$C$6)*0.172*5/5</f>
        <v>125.761472734817</v>
      </c>
      <c r="C112">
        <v>21</v>
      </c>
      <c r="D112" s="10">
        <f>IF(原始巡检表!I112=0,0,输入条件!$C$22*原始巡检表!I112+输入条件!$C$23*原始巡检表!E112+输入条件!$C$24*原始巡检表!H112+输入条件!$C$25)/100*输入条件!$E$9*3.517*(1-2%*输入条件!$C$6)*0.172*5/(原始巡检表!F112-原始巡检表!E112)</f>
        <v>224.57405845503</v>
      </c>
      <c r="E112" s="10">
        <f>IF(原始巡检表!Q112=0,0,输入条件!$C$22*原始巡检表!Q112+输入条件!$C$23*原始巡检表!M112+输入条件!$C$24*原始巡检表!P112+输入条件!$C$25)/100*输入条件!$E$9*3.517*(1-2%*输入条件!$C$6)</f>
        <v>679.300470829777</v>
      </c>
      <c r="F112" s="7">
        <f>IF(原始巡检表!Y112=0,0,输入条件!$C$22*原始巡检表!Y112+输入条件!$C$23*原始巡检表!U112+输入条件!$C$24*原始巡检表!X112+输入条件!$C$25)/100*输入条件!$E$9*3.517*(1-2%*输入条件!$C$6)</f>
        <v>738.260340334719</v>
      </c>
      <c r="G112" s="13">
        <f>输入条件!$D$9*原始巡检表!I112</f>
        <v>186.64833619211</v>
      </c>
      <c r="H112" s="13">
        <f>输入条件!$D$9*原始巡检表!Q112</f>
        <v>164.267427101201</v>
      </c>
      <c r="I112" s="13">
        <f>输入条件!$D$9*原始巡检表!Y112</f>
        <v>194.249399656947</v>
      </c>
      <c r="J112" s="18">
        <f>IF(原始巡检表!I112=0,0,输入条件!$D$11*(40/50)^3/0.765)</f>
        <v>36.8104575163399</v>
      </c>
      <c r="K112" s="18">
        <f>IF(原始巡检表!Q112=0,0,输入条件!$D$11*(40/50)^3/0.765)</f>
        <v>36.8104575163399</v>
      </c>
      <c r="L112" s="19">
        <f>IF(原始巡检表!Y112=0,0,输入条件!$D$11*(40/50)^3/0.765)</f>
        <v>36.8104575163399</v>
      </c>
      <c r="M112" s="22">
        <f>IF(原始巡检表!I112=0,0,输入条件!$D$13*(40/50)^3/0.765)</f>
        <v>50.1960784313726</v>
      </c>
      <c r="N112" s="22">
        <f>IF(原始巡检表!Q112=0,0,输入条件!$D$13*(40/50)^3/0.765)</f>
        <v>50.1960784313726</v>
      </c>
      <c r="O112" s="23">
        <f>IF(原始巡检表!Y112=0,0,输入条件!$D$13*(40/50)^3/0.765)</f>
        <v>50.1960784313726</v>
      </c>
      <c r="P112" s="24">
        <f>IF(原始巡检表!I112=0,0,输入条件!$D$15*(35/50)^3/0.9)</f>
        <v>8.38444444444444</v>
      </c>
      <c r="Q112" s="24">
        <f>IF(原始巡检表!Q112=0,0,输入条件!$D$15*(35/50)^3/0.9)</f>
        <v>8.38444444444444</v>
      </c>
      <c r="R112" s="24">
        <f>IF(原始巡检表!Y112=0,0,输入条件!$D$15*(35/50)^3/0.9)</f>
        <v>8.38444444444444</v>
      </c>
      <c r="V112" s="7"/>
      <c r="W112" s="7"/>
      <c r="X112" s="7"/>
    </row>
    <row r="113" ht="17.25" spans="1:24">
      <c r="A113">
        <f t="shared" si="3"/>
        <v>44.914811691006</v>
      </c>
      <c r="B113">
        <f>IF(原始巡检表!I113=0,0,输入条件!$C$22*原始巡检表!I113+输入条件!$C$23*原始巡检表!E113+输入条件!$C$24*原始巡检表!H113+输入条件!$C$25)/100*输入条件!$E$9*3.517*(1-2%*输入条件!$C$6)*0.172*5/5</f>
        <v>125.761472734817</v>
      </c>
      <c r="C113">
        <v>22</v>
      </c>
      <c r="D113" s="10">
        <f>IF(原始巡检表!I113=0,0,输入条件!$C$22*原始巡检表!I113+输入条件!$C$23*原始巡检表!E113+输入条件!$C$24*原始巡检表!H113+输入条件!$C$25)/100*输入条件!$E$9*3.517*(1-2%*输入条件!$C$6)*0.172*5/(原始巡检表!F113-原始巡检表!E113)</f>
        <v>224.57405845503</v>
      </c>
      <c r="E113" s="10">
        <f>IF(原始巡检表!Q113=0,0,输入条件!$C$22*原始巡检表!Q113+输入条件!$C$23*原始巡检表!M113+输入条件!$C$24*原始巡检表!P113+输入条件!$C$25)/100*输入条件!$E$9*3.517*(1-2%*输入条件!$C$6)</f>
        <v>679.300470829777</v>
      </c>
      <c r="F113" s="7">
        <f>IF(原始巡检表!Y113=0,0,输入条件!$C$22*原始巡检表!Y113+输入条件!$C$23*原始巡检表!U113+输入条件!$C$24*原始巡检表!X113+输入条件!$C$25)/100*输入条件!$E$9*3.517*(1-2%*输入条件!$C$6)</f>
        <v>738.260340334719</v>
      </c>
      <c r="G113" s="13">
        <f>输入条件!$D$9*原始巡检表!I113</f>
        <v>186.64833619211</v>
      </c>
      <c r="H113" s="13">
        <f>输入条件!$D$9*原始巡检表!Q113</f>
        <v>164.267427101201</v>
      </c>
      <c r="I113" s="13">
        <f>输入条件!$D$9*原始巡检表!Y113</f>
        <v>194.249399656947</v>
      </c>
      <c r="J113" s="18">
        <f>IF(原始巡检表!I113=0,0,输入条件!$D$11*(40/50)^3/0.765)</f>
        <v>36.8104575163399</v>
      </c>
      <c r="K113" s="18">
        <f>IF(原始巡检表!Q113=0,0,输入条件!$D$11*(40/50)^3/0.765)</f>
        <v>36.8104575163399</v>
      </c>
      <c r="L113" s="19">
        <f>IF(原始巡检表!Y113=0,0,输入条件!$D$11*(40/50)^3/0.765)</f>
        <v>36.8104575163399</v>
      </c>
      <c r="M113" s="22">
        <f>IF(原始巡检表!I113=0,0,输入条件!$D$13*(40/50)^3/0.765)</f>
        <v>50.1960784313726</v>
      </c>
      <c r="N113" s="22">
        <f>IF(原始巡检表!Q113=0,0,输入条件!$D$13*(40/50)^3/0.765)</f>
        <v>50.1960784313726</v>
      </c>
      <c r="O113" s="23">
        <f>IF(原始巡检表!Y113=0,0,输入条件!$D$13*(40/50)^3/0.765)</f>
        <v>50.1960784313726</v>
      </c>
      <c r="P113" s="24">
        <f>IF(原始巡检表!I113=0,0,输入条件!$D$15*(35/50)^3/0.9)</f>
        <v>8.38444444444444</v>
      </c>
      <c r="Q113" s="24">
        <f>IF(原始巡检表!Q113=0,0,输入条件!$D$15*(35/50)^3/0.9)</f>
        <v>8.38444444444444</v>
      </c>
      <c r="R113" s="24">
        <f>IF(原始巡检表!Y113=0,0,输入条件!$D$15*(35/50)^3/0.9)</f>
        <v>8.38444444444444</v>
      </c>
      <c r="V113" s="7"/>
      <c r="W113" s="7"/>
      <c r="X113" s="7"/>
    </row>
    <row r="114" ht="17.25" spans="1:24">
      <c r="A114">
        <f t="shared" si="3"/>
        <v>44.914811691006</v>
      </c>
      <c r="B114">
        <f>IF(原始巡检表!I114=0,0,输入条件!$C$22*原始巡检表!I114+输入条件!$C$23*原始巡检表!E114+输入条件!$C$24*原始巡检表!H114+输入条件!$C$25)/100*输入条件!$E$9*3.517*(1-2%*输入条件!$C$6)*0.172*5/5</f>
        <v>125.761472734817</v>
      </c>
      <c r="C114">
        <v>23</v>
      </c>
      <c r="D114" s="10">
        <f>IF(原始巡检表!I114=0,0,输入条件!$C$22*原始巡检表!I114+输入条件!$C$23*原始巡检表!E114+输入条件!$C$24*原始巡检表!H114+输入条件!$C$25)/100*输入条件!$E$9*3.517*(1-2%*输入条件!$C$6)*0.172*5/(原始巡检表!F114-原始巡检表!E114)</f>
        <v>224.57405845503</v>
      </c>
      <c r="E114" s="10">
        <f>IF(原始巡检表!Q114=0,0,输入条件!$C$22*原始巡检表!Q114+输入条件!$C$23*原始巡检表!M114+输入条件!$C$24*原始巡检表!P114+输入条件!$C$25)/100*输入条件!$E$9*3.517*(1-2%*输入条件!$C$6)</f>
        <v>679.300470829777</v>
      </c>
      <c r="F114" s="7">
        <f>IF(原始巡检表!Y114=0,0,输入条件!$C$22*原始巡检表!Y114+输入条件!$C$23*原始巡检表!U114+输入条件!$C$24*原始巡检表!X114+输入条件!$C$25)/100*输入条件!$E$9*3.517*(1-2%*输入条件!$C$6)</f>
        <v>738.260340334719</v>
      </c>
      <c r="G114" s="13">
        <f>输入条件!$D$9*原始巡检表!I114</f>
        <v>186.64833619211</v>
      </c>
      <c r="H114" s="13">
        <f>输入条件!$D$9*原始巡检表!Q114</f>
        <v>164.267427101201</v>
      </c>
      <c r="I114" s="13">
        <f>输入条件!$D$9*原始巡检表!Y114</f>
        <v>194.249399656947</v>
      </c>
      <c r="J114" s="18">
        <f>IF(原始巡检表!I114=0,0,输入条件!$D$11*(40/50)^3/0.765)</f>
        <v>36.8104575163399</v>
      </c>
      <c r="K114" s="18">
        <f>IF(原始巡检表!Q114=0,0,输入条件!$D$11*(40/50)^3/0.765)</f>
        <v>36.8104575163399</v>
      </c>
      <c r="L114" s="19">
        <f>IF(原始巡检表!Y114=0,0,输入条件!$D$11*(40/50)^3/0.765)</f>
        <v>36.8104575163399</v>
      </c>
      <c r="M114" s="22">
        <f>IF(原始巡检表!I114=0,0,输入条件!$D$13*(40/50)^3/0.765)</f>
        <v>50.1960784313726</v>
      </c>
      <c r="N114" s="22">
        <f>IF(原始巡检表!Q114=0,0,输入条件!$D$13*(40/50)^3/0.765)</f>
        <v>50.1960784313726</v>
      </c>
      <c r="O114" s="23">
        <f>IF(原始巡检表!Y114=0,0,输入条件!$D$13*(40/50)^3/0.765)</f>
        <v>50.1960784313726</v>
      </c>
      <c r="P114" s="24">
        <f>IF(原始巡检表!I114=0,0,输入条件!$D$15*(35/50)^3/0.9)</f>
        <v>8.38444444444444</v>
      </c>
      <c r="Q114" s="24">
        <f>IF(原始巡检表!Q114=0,0,输入条件!$D$15*(35/50)^3/0.9)</f>
        <v>8.38444444444444</v>
      </c>
      <c r="R114" s="24">
        <f>IF(原始巡检表!Y114=0,0,输入条件!$D$15*(35/50)^3/0.9)</f>
        <v>8.38444444444444</v>
      </c>
      <c r="V114" s="7"/>
      <c r="W114" s="7"/>
      <c r="X114" s="7"/>
    </row>
    <row r="115" spans="4:24">
      <c r="D115" s="7"/>
      <c r="E115" s="7"/>
      <c r="F115" s="7"/>
      <c r="G115" s="12"/>
      <c r="H115" s="12"/>
      <c r="I115" s="12"/>
      <c r="J115" s="16"/>
      <c r="K115" s="16"/>
      <c r="L115" s="17"/>
      <c r="V115" s="7"/>
      <c r="W115" s="7"/>
      <c r="X115" s="7"/>
    </row>
    <row r="116" spans="2:24">
      <c r="B116" t="s">
        <v>76</v>
      </c>
      <c r="D116" s="7"/>
      <c r="E116" s="7"/>
      <c r="F116" s="7"/>
      <c r="G116" s="12"/>
      <c r="H116" s="12"/>
      <c r="I116" s="12"/>
      <c r="J116" s="16"/>
      <c r="K116" s="16"/>
      <c r="L116" s="17"/>
      <c r="T116" t="s">
        <v>76</v>
      </c>
      <c r="V116" s="7"/>
      <c r="W116" s="7"/>
      <c r="X116" s="7"/>
    </row>
    <row r="117" spans="4:24">
      <c r="D117" s="7"/>
      <c r="E117" s="7"/>
      <c r="F117" s="7"/>
      <c r="G117" s="12"/>
      <c r="H117" s="12"/>
      <c r="I117" s="12"/>
      <c r="J117" s="16"/>
      <c r="K117" s="16"/>
      <c r="L117" s="17"/>
      <c r="V117" s="7"/>
      <c r="W117" s="7"/>
      <c r="X117" s="7"/>
    </row>
    <row r="118" spans="4:24">
      <c r="D118" s="7" t="s">
        <v>85</v>
      </c>
      <c r="E118" s="7" t="s">
        <v>85</v>
      </c>
      <c r="F118" s="7" t="s">
        <v>85</v>
      </c>
      <c r="G118" s="12"/>
      <c r="H118" s="12"/>
      <c r="I118" s="12"/>
      <c r="J118" s="16"/>
      <c r="K118" s="16"/>
      <c r="L118" s="17"/>
      <c r="U118" t="s">
        <v>85</v>
      </c>
      <c r="V118" s="7" t="s">
        <v>85</v>
      </c>
      <c r="W118" s="7" t="s">
        <v>85</v>
      </c>
      <c r="X118" s="7" t="s">
        <v>85</v>
      </c>
    </row>
    <row r="119" ht="17.25" spans="1:24">
      <c r="A119" t="e">
        <f>50*D119/250</f>
        <v>#DIV/0!</v>
      </c>
      <c r="B119">
        <f>IF(原始巡检表!I119=0,0,输入条件!$C$22*原始巡检表!I119+输入条件!$C$23*原始巡检表!E119+输入条件!$C$24*原始巡检表!H119+输入条件!$C$25)/100*输入条件!$E$9*3.517*(1-2%*输入条件!$C$6)*0.172*5/5</f>
        <v>0</v>
      </c>
      <c r="C119">
        <v>0</v>
      </c>
      <c r="D119" s="10" t="e">
        <f>IF(原始巡检表!I119=0,0,输入条件!$C$22*原始巡检表!I119+输入条件!$C$23*原始巡检表!E119+输入条件!$C$24*原始巡检表!H119+输入条件!$C$25)/100*输入条件!$E$9*3.517*(1-2%*输入条件!$C$6)*0.172*5/(原始巡检表!F119-原始巡检表!E119)</f>
        <v>#DIV/0!</v>
      </c>
      <c r="E119" s="10">
        <f>IF(原始巡检表!Q119=0,0,输入条件!$C$22*原始巡检表!Q119+输入条件!$C$23*原始巡检表!M119+输入条件!$C$24*原始巡检表!P119+输入条件!$C$25)/100*输入条件!$E$9*3.517*(1-2%*输入条件!$C$6)</f>
        <v>0</v>
      </c>
      <c r="F119" s="7">
        <f>IF(原始巡检表!Y119=0,0,输入条件!$C$22*原始巡检表!Y119+输入条件!$C$23*原始巡检表!U119+输入条件!$C$24*原始巡检表!X119+输入条件!$C$25)/100*输入条件!$E$9*3.517*(1-2%*输入条件!$C$6)</f>
        <v>0</v>
      </c>
      <c r="G119" s="13">
        <f>输入条件!$D$9*原始巡检表!I119</f>
        <v>0</v>
      </c>
      <c r="H119" s="13">
        <f>输入条件!$D$9*原始巡检表!Q119</f>
        <v>0</v>
      </c>
      <c r="I119" s="13">
        <f>输入条件!$D$9*原始巡检表!Y119</f>
        <v>0</v>
      </c>
      <c r="J119" s="18">
        <f>IF(原始巡检表!I119=0,0,输入条件!$D$11*(40/50)^3/0.765)</f>
        <v>0</v>
      </c>
      <c r="K119" s="18">
        <f>IF(原始巡检表!Q119=0,0,输入条件!$D$11*(40/50)^3/0.765)</f>
        <v>0</v>
      </c>
      <c r="L119" s="19">
        <f>IF(原始巡检表!Y119=0,0,输入条件!$D$11*(40/50)^3/0.765)</f>
        <v>0</v>
      </c>
      <c r="M119" s="22">
        <f>IF(原始巡检表!I119=0,0,输入条件!$D$13*(40/50)^3/0.765)</f>
        <v>0</v>
      </c>
      <c r="N119" s="22">
        <f>IF(原始巡检表!Q119=0,0,输入条件!$D$13*(40/50)^3/0.765)</f>
        <v>0</v>
      </c>
      <c r="O119" s="23">
        <f>IF(原始巡检表!Y119=0,0,输入条件!$D$13*(40/50)^3/0.765)</f>
        <v>0</v>
      </c>
      <c r="P119" s="24">
        <f>IF(原始巡检表!I119=0,0,输入条件!$D$15*(35/50)^3/0.9)</f>
        <v>0</v>
      </c>
      <c r="Q119" s="24">
        <f>IF(原始巡检表!Q119=0,0,输入条件!$D$15*(35/50)^3/0.9)</f>
        <v>0</v>
      </c>
      <c r="R119" s="24">
        <f>IF(原始巡检表!Y119=0,0,输入条件!$D$15*(35/50)^3/0.9)</f>
        <v>0</v>
      </c>
      <c r="U119">
        <v>0</v>
      </c>
      <c r="V119" s="7">
        <f>IF(原始巡检表!AH119=0,0,输入条件!$C$22*原始巡检表!AH119+输入条件!$C$23*原始巡检表!AD119+输入条件!$C$24*原始巡检表!AG119+输入条件!$C$25)/100*输入条件!$E$9*3.517*(1-2%*输入条件!$C$6)</f>
        <v>0</v>
      </c>
      <c r="W119" s="7">
        <f>IF(原始巡检表!AP119=0,0,输入条件!$C$22*原始巡检表!AP119+输入条件!$C$23*原始巡检表!AL119+输入条件!$C$24*原始巡检表!AO119+输入条件!$C$25)/100*输入条件!$E$9*3.517*(1-2%*输入条件!$C$6)</f>
        <v>0</v>
      </c>
      <c r="X119" s="7">
        <f>IF(原始巡检表!AX119=0,0,输入条件!$C$22*原始巡检表!AX119+输入条件!$C$23*原始巡检表!AT119+输入条件!$C$24*原始巡检表!AW119+输入条件!$C$25)/100*输入条件!$E$9*3.517*(1-2%*输入条件!$C$6)</f>
        <v>0</v>
      </c>
    </row>
    <row r="120" ht="17.25" spans="1:24">
      <c r="A120" t="e">
        <f t="shared" ref="A120:A142" si="4">50*D120/250</f>
        <v>#DIV/0!</v>
      </c>
      <c r="B120">
        <f>IF(原始巡检表!I120=0,0,输入条件!$C$22*原始巡检表!I120+输入条件!$C$23*原始巡检表!E120+输入条件!$C$24*原始巡检表!H120+输入条件!$C$25)/100*输入条件!$E$9*3.517*(1-2%*输入条件!$C$6)*0.172*5/5</f>
        <v>0</v>
      </c>
      <c r="C120">
        <v>1</v>
      </c>
      <c r="D120" s="10" t="e">
        <f>IF(原始巡检表!I120=0,0,输入条件!$C$22*原始巡检表!I120+输入条件!$C$23*原始巡检表!E120+输入条件!$C$24*原始巡检表!H120+输入条件!$C$25)/100*输入条件!$E$9*3.517*(1-2%*输入条件!$C$6)*0.172*5/(原始巡检表!F120-原始巡检表!E120)</f>
        <v>#DIV/0!</v>
      </c>
      <c r="E120" s="10">
        <f>IF(原始巡检表!Q120=0,0,输入条件!$C$22*原始巡检表!Q120+输入条件!$C$23*原始巡检表!M120+输入条件!$C$24*原始巡检表!P120+输入条件!$C$25)/100*输入条件!$E$9*3.517*(1-2%*输入条件!$C$6)</f>
        <v>0</v>
      </c>
      <c r="F120" s="7">
        <f>IF(原始巡检表!Y120=0,0,输入条件!$C$22*原始巡检表!Y120+输入条件!$C$23*原始巡检表!U120+输入条件!$C$24*原始巡检表!X120+输入条件!$C$25)/100*输入条件!$E$9*3.517*(1-2%*输入条件!$C$6)</f>
        <v>0</v>
      </c>
      <c r="G120" s="13">
        <f>输入条件!$D$9*原始巡检表!I120</f>
        <v>0</v>
      </c>
      <c r="H120" s="13">
        <f>输入条件!$D$9*原始巡检表!Q120</f>
        <v>0</v>
      </c>
      <c r="I120" s="13">
        <f>输入条件!$D$9*原始巡检表!Y120</f>
        <v>0</v>
      </c>
      <c r="J120" s="18">
        <f>IF(原始巡检表!I120=0,0,输入条件!$D$11*(40/50)^3/0.765)</f>
        <v>0</v>
      </c>
      <c r="K120" s="18">
        <f>IF(原始巡检表!Q120=0,0,输入条件!$D$11*(40/50)^3/0.765)</f>
        <v>0</v>
      </c>
      <c r="L120" s="19">
        <f>IF(原始巡检表!Y120=0,0,输入条件!$D$11*(40/50)^3/0.765)</f>
        <v>0</v>
      </c>
      <c r="M120" s="22">
        <f>IF(原始巡检表!I120=0,0,输入条件!$D$13*(40/50)^3/0.765)</f>
        <v>0</v>
      </c>
      <c r="N120" s="22">
        <f>IF(原始巡检表!Q120=0,0,输入条件!$D$13*(40/50)^3/0.765)</f>
        <v>0</v>
      </c>
      <c r="O120" s="23">
        <f>IF(原始巡检表!Y120=0,0,输入条件!$D$13*(40/50)^3/0.765)</f>
        <v>0</v>
      </c>
      <c r="P120" s="24">
        <f>IF(原始巡检表!I120=0,0,输入条件!$D$15*(35/50)^3/0.9)</f>
        <v>0</v>
      </c>
      <c r="Q120" s="24">
        <f>IF(原始巡检表!Q120=0,0,输入条件!$D$15*(35/50)^3/0.9)</f>
        <v>0</v>
      </c>
      <c r="R120" s="24">
        <f>IF(原始巡检表!Y120=0,0,输入条件!$D$15*(35/50)^3/0.9)</f>
        <v>0</v>
      </c>
      <c r="U120">
        <v>1</v>
      </c>
      <c r="V120" s="7">
        <f>IF(原始巡检表!AH120=0,0,输入条件!$C$22*原始巡检表!AH120+输入条件!$C$23*原始巡检表!AD120+输入条件!$C$24*原始巡检表!AG120+输入条件!$C$25)/100*输入条件!$E$9*3.517*(1-2%*输入条件!$C$6)</f>
        <v>0</v>
      </c>
      <c r="W120" s="7">
        <f>IF(原始巡检表!AP120=0,0,输入条件!$C$22*原始巡检表!AP120+输入条件!$C$23*原始巡检表!AL120+输入条件!$C$24*原始巡检表!AO120+输入条件!$C$25)/100*输入条件!$E$9*3.517*(1-2%*输入条件!$C$6)</f>
        <v>0</v>
      </c>
      <c r="X120" s="7">
        <f>IF(原始巡检表!AX120=0,0,输入条件!$C$22*原始巡检表!AX120+输入条件!$C$23*原始巡检表!AT120+输入条件!$C$24*原始巡检表!AW120+输入条件!$C$25)/100*输入条件!$E$9*3.517*(1-2%*输入条件!$C$6)</f>
        <v>0</v>
      </c>
    </row>
    <row r="121" ht="17.25" spans="1:24">
      <c r="A121" t="e">
        <f t="shared" si="4"/>
        <v>#DIV/0!</v>
      </c>
      <c r="B121">
        <f>IF(原始巡检表!I121=0,0,输入条件!$C$22*原始巡检表!I121+输入条件!$C$23*原始巡检表!E121+输入条件!$C$24*原始巡检表!H121+输入条件!$C$25)/100*输入条件!$E$9*3.517*(1-2%*输入条件!$C$6)*0.172*5/5</f>
        <v>0</v>
      </c>
      <c r="C121">
        <v>2</v>
      </c>
      <c r="D121" s="10" t="e">
        <f>IF(原始巡检表!I121=0,0,输入条件!$C$22*原始巡检表!I121+输入条件!$C$23*原始巡检表!E121+输入条件!$C$24*原始巡检表!H121+输入条件!$C$25)/100*输入条件!$E$9*3.517*(1-2%*输入条件!$C$6)*0.172*5/(原始巡检表!F121-原始巡检表!E121)</f>
        <v>#DIV/0!</v>
      </c>
      <c r="E121" s="10">
        <f>IF(原始巡检表!Q121=0,0,输入条件!$C$22*原始巡检表!Q121+输入条件!$C$23*原始巡检表!M121+输入条件!$C$24*原始巡检表!P121+输入条件!$C$25)/100*输入条件!$E$9*3.517*(1-2%*输入条件!$C$6)</f>
        <v>0</v>
      </c>
      <c r="F121" s="7">
        <f>IF(原始巡检表!Y121=0,0,输入条件!$C$22*原始巡检表!Y121+输入条件!$C$23*原始巡检表!U121+输入条件!$C$24*原始巡检表!X121+输入条件!$C$25)/100*输入条件!$E$9*3.517*(1-2%*输入条件!$C$6)</f>
        <v>0</v>
      </c>
      <c r="G121" s="13">
        <f>输入条件!$D$9*原始巡检表!I121</f>
        <v>0</v>
      </c>
      <c r="H121" s="13">
        <f>输入条件!$D$9*原始巡检表!Q121</f>
        <v>0</v>
      </c>
      <c r="I121" s="13">
        <f>输入条件!$D$9*原始巡检表!Y121</f>
        <v>0</v>
      </c>
      <c r="J121" s="18">
        <f>IF(原始巡检表!I121=0,0,输入条件!$D$11*(40/50)^3/0.765)</f>
        <v>0</v>
      </c>
      <c r="K121" s="18">
        <f>IF(原始巡检表!Q121=0,0,输入条件!$D$11*(40/50)^3/0.765)</f>
        <v>0</v>
      </c>
      <c r="L121" s="19">
        <f>IF(原始巡检表!Y121=0,0,输入条件!$D$11*(40/50)^3/0.765)</f>
        <v>0</v>
      </c>
      <c r="M121" s="22">
        <f>IF(原始巡检表!I121=0,0,输入条件!$D$13*(40/50)^3/0.765)</f>
        <v>0</v>
      </c>
      <c r="N121" s="22">
        <f>IF(原始巡检表!Q121=0,0,输入条件!$D$13*(40/50)^3/0.765)</f>
        <v>0</v>
      </c>
      <c r="O121" s="23">
        <f>IF(原始巡检表!Y121=0,0,输入条件!$D$13*(40/50)^3/0.765)</f>
        <v>0</v>
      </c>
      <c r="P121" s="24">
        <f>IF(原始巡检表!I121=0,0,输入条件!$D$15*(35/50)^3/0.9)</f>
        <v>0</v>
      </c>
      <c r="Q121" s="24">
        <f>IF(原始巡检表!Q121=0,0,输入条件!$D$15*(35/50)^3/0.9)</f>
        <v>0</v>
      </c>
      <c r="R121" s="24">
        <f>IF(原始巡检表!Y121=0,0,输入条件!$D$15*(35/50)^3/0.9)</f>
        <v>0</v>
      </c>
      <c r="U121">
        <v>2</v>
      </c>
      <c r="V121" s="7">
        <f>IF(原始巡检表!AH121=0,0,输入条件!$C$22*原始巡检表!AH121+输入条件!$C$23*原始巡检表!AD121+输入条件!$C$24*原始巡检表!AG121+输入条件!$C$25)/100*输入条件!$E$9*3.517*(1-2%*输入条件!$C$6)</f>
        <v>0</v>
      </c>
      <c r="W121" s="7">
        <f>IF(原始巡检表!AP121=0,0,输入条件!$C$22*原始巡检表!AP121+输入条件!$C$23*原始巡检表!AL121+输入条件!$C$24*原始巡检表!AO121+输入条件!$C$25)/100*输入条件!$E$9*3.517*(1-2%*输入条件!$C$6)</f>
        <v>0</v>
      </c>
      <c r="X121" s="7">
        <f>IF(原始巡检表!AX121=0,0,输入条件!$C$22*原始巡检表!AX121+输入条件!$C$23*原始巡检表!AT121+输入条件!$C$24*原始巡检表!AW121+输入条件!$C$25)/100*输入条件!$E$9*3.517*(1-2%*输入条件!$C$6)</f>
        <v>0</v>
      </c>
    </row>
    <row r="122" ht="17.25" spans="1:24">
      <c r="A122" t="e">
        <f t="shared" si="4"/>
        <v>#DIV/0!</v>
      </c>
      <c r="B122">
        <f>IF(原始巡检表!I122=0,0,输入条件!$C$22*原始巡检表!I122+输入条件!$C$23*原始巡检表!E122+输入条件!$C$24*原始巡检表!H122+输入条件!$C$25)/100*输入条件!$E$9*3.517*(1-2%*输入条件!$C$6)*0.172*5/5</f>
        <v>0</v>
      </c>
      <c r="C122">
        <v>3</v>
      </c>
      <c r="D122" s="10" t="e">
        <f>IF(原始巡检表!I122=0,0,输入条件!$C$22*原始巡检表!I122+输入条件!$C$23*原始巡检表!E122+输入条件!$C$24*原始巡检表!H122+输入条件!$C$25)/100*输入条件!$E$9*3.517*(1-2%*输入条件!$C$6)*0.172*5/(原始巡检表!F122-原始巡检表!E122)</f>
        <v>#DIV/0!</v>
      </c>
      <c r="E122" s="10">
        <f>IF(原始巡检表!Q122=0,0,输入条件!$C$22*原始巡检表!Q122+输入条件!$C$23*原始巡检表!M122+输入条件!$C$24*原始巡检表!P122+输入条件!$C$25)/100*输入条件!$E$9*3.517*(1-2%*输入条件!$C$6)</f>
        <v>0</v>
      </c>
      <c r="F122" s="7">
        <f>IF(原始巡检表!Y122=0,0,输入条件!$C$22*原始巡检表!Y122+输入条件!$C$23*原始巡检表!U122+输入条件!$C$24*原始巡检表!X122+输入条件!$C$25)/100*输入条件!$E$9*3.517*(1-2%*输入条件!$C$6)</f>
        <v>0</v>
      </c>
      <c r="G122" s="13">
        <f>输入条件!$D$9*原始巡检表!I122</f>
        <v>0</v>
      </c>
      <c r="H122" s="13">
        <f>输入条件!$D$9*原始巡检表!Q122</f>
        <v>0</v>
      </c>
      <c r="I122" s="13">
        <f>输入条件!$D$9*原始巡检表!Y122</f>
        <v>0</v>
      </c>
      <c r="J122" s="18">
        <f>IF(原始巡检表!I122=0,0,输入条件!$D$11*(40/50)^3/0.765)</f>
        <v>0</v>
      </c>
      <c r="K122" s="18">
        <f>IF(原始巡检表!Q122=0,0,输入条件!$D$11*(40/50)^3/0.765)</f>
        <v>0</v>
      </c>
      <c r="L122" s="19">
        <f>IF(原始巡检表!Y122=0,0,输入条件!$D$11*(40/50)^3/0.765)</f>
        <v>0</v>
      </c>
      <c r="M122" s="22">
        <f>IF(原始巡检表!I122=0,0,输入条件!$D$13*(40/50)^3/0.765)</f>
        <v>0</v>
      </c>
      <c r="N122" s="22">
        <f>IF(原始巡检表!Q122=0,0,输入条件!$D$13*(40/50)^3/0.765)</f>
        <v>0</v>
      </c>
      <c r="O122" s="23">
        <f>IF(原始巡检表!Y122=0,0,输入条件!$D$13*(40/50)^3/0.765)</f>
        <v>0</v>
      </c>
      <c r="P122" s="24">
        <f>IF(原始巡检表!I122=0,0,输入条件!$D$15*(35/50)^3/0.9)</f>
        <v>0</v>
      </c>
      <c r="Q122" s="24">
        <f>IF(原始巡检表!Q122=0,0,输入条件!$D$15*(35/50)^3/0.9)</f>
        <v>0</v>
      </c>
      <c r="R122" s="24">
        <f>IF(原始巡检表!Y122=0,0,输入条件!$D$15*(35/50)^3/0.9)</f>
        <v>0</v>
      </c>
      <c r="U122">
        <v>3</v>
      </c>
      <c r="V122" s="7">
        <f>IF(原始巡检表!AH122=0,0,输入条件!$C$22*原始巡检表!AH122+输入条件!$C$23*原始巡检表!AD122+输入条件!$C$24*原始巡检表!AG122+输入条件!$C$25)/100*输入条件!$E$9*3.517*(1-2%*输入条件!$C$6)</f>
        <v>0</v>
      </c>
      <c r="W122" s="7">
        <f>IF(原始巡检表!AP122=0,0,输入条件!$C$22*原始巡检表!AP122+输入条件!$C$23*原始巡检表!AL122+输入条件!$C$24*原始巡检表!AO122+输入条件!$C$25)/100*输入条件!$E$9*3.517*(1-2%*输入条件!$C$6)</f>
        <v>0</v>
      </c>
      <c r="X122" s="7">
        <f>IF(原始巡检表!AX122=0,0,输入条件!$C$22*原始巡检表!AX122+输入条件!$C$23*原始巡检表!AT122+输入条件!$C$24*原始巡检表!AW122+输入条件!$C$25)/100*输入条件!$E$9*3.517*(1-2%*输入条件!$C$6)</f>
        <v>0</v>
      </c>
    </row>
    <row r="123" ht="17.25" spans="1:24">
      <c r="A123" t="e">
        <f t="shared" si="4"/>
        <v>#DIV/0!</v>
      </c>
      <c r="B123">
        <f>IF(原始巡检表!I123=0,0,输入条件!$C$22*原始巡检表!I123+输入条件!$C$23*原始巡检表!E123+输入条件!$C$24*原始巡检表!H123+输入条件!$C$25)/100*输入条件!$E$9*3.517*(1-2%*输入条件!$C$6)*0.172*5/5</f>
        <v>0</v>
      </c>
      <c r="C123">
        <v>4</v>
      </c>
      <c r="D123" s="10" t="e">
        <f>IF(原始巡检表!I123=0,0,输入条件!$C$22*原始巡检表!I123+输入条件!$C$23*原始巡检表!E123+输入条件!$C$24*原始巡检表!H123+输入条件!$C$25)/100*输入条件!$E$9*3.517*(1-2%*输入条件!$C$6)*0.172*5/(原始巡检表!F123-原始巡检表!E123)</f>
        <v>#DIV/0!</v>
      </c>
      <c r="E123" s="10">
        <f>IF(原始巡检表!Q123=0,0,输入条件!$C$22*原始巡检表!Q123+输入条件!$C$23*原始巡检表!M123+输入条件!$C$24*原始巡检表!P123+输入条件!$C$25)/100*输入条件!$E$9*3.517*(1-2%*输入条件!$C$6)</f>
        <v>0</v>
      </c>
      <c r="F123" s="7">
        <f>IF(原始巡检表!Y123=0,0,输入条件!$C$22*原始巡检表!Y123+输入条件!$C$23*原始巡检表!U123+输入条件!$C$24*原始巡检表!X123+输入条件!$C$25)/100*输入条件!$E$9*3.517*(1-2%*输入条件!$C$6)</f>
        <v>0</v>
      </c>
      <c r="G123" s="13">
        <f>输入条件!$D$9*原始巡检表!I123</f>
        <v>0</v>
      </c>
      <c r="H123" s="13">
        <f>输入条件!$D$9*原始巡检表!Q123</f>
        <v>0</v>
      </c>
      <c r="I123" s="13">
        <f>输入条件!$D$9*原始巡检表!Y123</f>
        <v>0</v>
      </c>
      <c r="J123" s="18">
        <f>IF(原始巡检表!I123=0,0,输入条件!$D$11*(40/50)^3/0.765)</f>
        <v>0</v>
      </c>
      <c r="K123" s="18">
        <f>IF(原始巡检表!Q123=0,0,输入条件!$D$11*(40/50)^3/0.765)</f>
        <v>0</v>
      </c>
      <c r="L123" s="19">
        <f>IF(原始巡检表!Y123=0,0,输入条件!$D$11*(40/50)^3/0.765)</f>
        <v>0</v>
      </c>
      <c r="M123" s="22">
        <f>IF(原始巡检表!I123=0,0,输入条件!$D$13*(40/50)^3/0.765)</f>
        <v>0</v>
      </c>
      <c r="N123" s="22">
        <f>IF(原始巡检表!Q123=0,0,输入条件!$D$13*(40/50)^3/0.765)</f>
        <v>0</v>
      </c>
      <c r="O123" s="23">
        <f>IF(原始巡检表!Y123=0,0,输入条件!$D$13*(40/50)^3/0.765)</f>
        <v>0</v>
      </c>
      <c r="P123" s="24">
        <f>IF(原始巡检表!I123=0,0,输入条件!$D$15*(35/50)^3/0.9)</f>
        <v>0</v>
      </c>
      <c r="Q123" s="24">
        <f>IF(原始巡检表!Q123=0,0,输入条件!$D$15*(35/50)^3/0.9)</f>
        <v>0</v>
      </c>
      <c r="R123" s="24">
        <f>IF(原始巡检表!Y123=0,0,输入条件!$D$15*(35/50)^3/0.9)</f>
        <v>0</v>
      </c>
      <c r="U123">
        <v>4</v>
      </c>
      <c r="V123" s="7">
        <f>IF(原始巡检表!AH123=0,0,输入条件!$C$22*原始巡检表!AH123+输入条件!$C$23*原始巡检表!AD123+输入条件!$C$24*原始巡检表!AG123+输入条件!$C$25)/100*输入条件!$E$9*3.517*(1-2%*输入条件!$C$6)</f>
        <v>0</v>
      </c>
      <c r="W123" s="7">
        <f>IF(原始巡检表!AP123=0,0,输入条件!$C$22*原始巡检表!AP123+输入条件!$C$23*原始巡检表!AL123+输入条件!$C$24*原始巡检表!AO123+输入条件!$C$25)/100*输入条件!$E$9*3.517*(1-2%*输入条件!$C$6)</f>
        <v>0</v>
      </c>
      <c r="X123" s="7">
        <f>IF(原始巡检表!AX123=0,0,输入条件!$C$22*原始巡检表!AX123+输入条件!$C$23*原始巡检表!AT123+输入条件!$C$24*原始巡检表!AW123+输入条件!$C$25)/100*输入条件!$E$9*3.517*(1-2%*输入条件!$C$6)</f>
        <v>0</v>
      </c>
    </row>
    <row r="124" ht="17.25" spans="1:24">
      <c r="A124" t="e">
        <f t="shared" si="4"/>
        <v>#DIV/0!</v>
      </c>
      <c r="B124">
        <f>IF(原始巡检表!I124=0,0,输入条件!$C$22*原始巡检表!I124+输入条件!$C$23*原始巡检表!E124+输入条件!$C$24*原始巡检表!H124+输入条件!$C$25)/100*输入条件!$E$9*3.517*(1-2%*输入条件!$C$6)*0.172*5/5</f>
        <v>0</v>
      </c>
      <c r="C124">
        <v>5</v>
      </c>
      <c r="D124" s="10" t="e">
        <f>IF(原始巡检表!I124=0,0,输入条件!$C$22*原始巡检表!I124+输入条件!$C$23*原始巡检表!E124+输入条件!$C$24*原始巡检表!H124+输入条件!$C$25)/100*输入条件!$E$9*3.517*(1-2%*输入条件!$C$6)*0.172*5/(原始巡检表!F124-原始巡检表!E124)</f>
        <v>#DIV/0!</v>
      </c>
      <c r="E124" s="10">
        <f>IF(原始巡检表!Q124=0,0,输入条件!$C$22*原始巡检表!Q124+输入条件!$C$23*原始巡检表!M124+输入条件!$C$24*原始巡检表!P124+输入条件!$C$25)/100*输入条件!$E$9*3.517*(1-2%*输入条件!$C$6)</f>
        <v>0</v>
      </c>
      <c r="F124" s="7">
        <f>IF(原始巡检表!Y124=0,0,输入条件!$C$22*原始巡检表!Y124+输入条件!$C$23*原始巡检表!U124+输入条件!$C$24*原始巡检表!X124+输入条件!$C$25)/100*输入条件!$E$9*3.517*(1-2%*输入条件!$C$6)</f>
        <v>0</v>
      </c>
      <c r="G124" s="13">
        <f>输入条件!$D$9*原始巡检表!I124</f>
        <v>0</v>
      </c>
      <c r="H124" s="13">
        <f>输入条件!$D$9*原始巡检表!Q124</f>
        <v>0</v>
      </c>
      <c r="I124" s="13">
        <f>输入条件!$D$9*原始巡检表!Y124</f>
        <v>0</v>
      </c>
      <c r="J124" s="18">
        <f>IF(原始巡检表!I124=0,0,输入条件!$D$11*(40/50)^3/0.765)</f>
        <v>0</v>
      </c>
      <c r="K124" s="18">
        <f>IF(原始巡检表!Q124=0,0,输入条件!$D$11*(40/50)^3/0.765)</f>
        <v>0</v>
      </c>
      <c r="L124" s="19">
        <f>IF(原始巡检表!Y124=0,0,输入条件!$D$11*(40/50)^3/0.765)</f>
        <v>0</v>
      </c>
      <c r="M124" s="22">
        <f>IF(原始巡检表!I124=0,0,输入条件!$D$13*(40/50)^3/0.765)</f>
        <v>0</v>
      </c>
      <c r="N124" s="22">
        <f>IF(原始巡检表!Q124=0,0,输入条件!$D$13*(40/50)^3/0.765)</f>
        <v>0</v>
      </c>
      <c r="O124" s="23">
        <f>IF(原始巡检表!Y124=0,0,输入条件!$D$13*(40/50)^3/0.765)</f>
        <v>0</v>
      </c>
      <c r="P124" s="24">
        <f>IF(原始巡检表!I124=0,0,输入条件!$D$15*(35/50)^3/0.9)</f>
        <v>0</v>
      </c>
      <c r="Q124" s="24">
        <f>IF(原始巡检表!Q124=0,0,输入条件!$D$15*(35/50)^3/0.9)</f>
        <v>0</v>
      </c>
      <c r="R124" s="24">
        <f>IF(原始巡检表!Y124=0,0,输入条件!$D$15*(35/50)^3/0.9)</f>
        <v>0</v>
      </c>
      <c r="U124">
        <v>5</v>
      </c>
      <c r="V124" s="7">
        <f>IF(原始巡检表!AH124=0,0,输入条件!$C$22*原始巡检表!AH124+输入条件!$C$23*原始巡检表!AD124+输入条件!$C$24*原始巡检表!AG124+输入条件!$C$25)/100*输入条件!$E$9*3.517*(1-2%*输入条件!$C$6)</f>
        <v>0</v>
      </c>
      <c r="W124" s="7">
        <f>IF(原始巡检表!AP124=0,0,输入条件!$C$22*原始巡检表!AP124+输入条件!$C$23*原始巡检表!AL124+输入条件!$C$24*原始巡检表!AO124+输入条件!$C$25)/100*输入条件!$E$9*3.517*(1-2%*输入条件!$C$6)</f>
        <v>0</v>
      </c>
      <c r="X124" s="7">
        <f>IF(原始巡检表!AX124=0,0,输入条件!$C$22*原始巡检表!AX124+输入条件!$C$23*原始巡检表!AT124+输入条件!$C$24*原始巡检表!AW124+输入条件!$C$25)/100*输入条件!$E$9*3.517*(1-2%*输入条件!$C$6)</f>
        <v>0</v>
      </c>
    </row>
    <row r="125" ht="17.25" spans="1:24">
      <c r="A125" t="e">
        <f t="shared" si="4"/>
        <v>#DIV/0!</v>
      </c>
      <c r="B125">
        <f>IF(原始巡检表!I125=0,0,输入条件!$C$22*原始巡检表!I125+输入条件!$C$23*原始巡检表!E125+输入条件!$C$24*原始巡检表!H125+输入条件!$C$25)/100*输入条件!$E$9*3.517*(1-2%*输入条件!$C$6)*0.172*5/5</f>
        <v>0</v>
      </c>
      <c r="C125">
        <v>6</v>
      </c>
      <c r="D125" s="10" t="e">
        <f>IF(原始巡检表!I125=0,0,输入条件!$C$22*原始巡检表!I125+输入条件!$C$23*原始巡检表!E125+输入条件!$C$24*原始巡检表!H125+输入条件!$C$25)/100*输入条件!$E$9*3.517*(1-2%*输入条件!$C$6)*0.172*5/(原始巡检表!F125-原始巡检表!E125)</f>
        <v>#DIV/0!</v>
      </c>
      <c r="E125" s="10">
        <f>IF(原始巡检表!Q125=0,0,输入条件!$C$22*原始巡检表!Q125+输入条件!$C$23*原始巡检表!M125+输入条件!$C$24*原始巡检表!P125+输入条件!$C$25)/100*输入条件!$E$9*3.517*(1-2%*输入条件!$C$6)</f>
        <v>0</v>
      </c>
      <c r="F125" s="7">
        <f>IF(原始巡检表!Y125=0,0,输入条件!$C$22*原始巡检表!Y125+输入条件!$C$23*原始巡检表!U125+输入条件!$C$24*原始巡检表!X125+输入条件!$C$25)/100*输入条件!$E$9*3.517*(1-2%*输入条件!$C$6)</f>
        <v>0</v>
      </c>
      <c r="G125" s="13">
        <f>输入条件!$D$9*原始巡检表!I125</f>
        <v>0</v>
      </c>
      <c r="H125" s="13">
        <f>输入条件!$D$9*原始巡检表!Q125</f>
        <v>0</v>
      </c>
      <c r="I125" s="13">
        <f>输入条件!$D$9*原始巡检表!Y125</f>
        <v>0</v>
      </c>
      <c r="J125" s="18">
        <f>IF(原始巡检表!I125=0,0,输入条件!$D$11*(40/50)^3/0.765)</f>
        <v>0</v>
      </c>
      <c r="K125" s="18">
        <f>IF(原始巡检表!Q125=0,0,输入条件!$D$11*(40/50)^3/0.765)</f>
        <v>0</v>
      </c>
      <c r="L125" s="19">
        <f>IF(原始巡检表!Y125=0,0,输入条件!$D$11*(40/50)^3/0.765)</f>
        <v>0</v>
      </c>
      <c r="M125" s="22">
        <f>IF(原始巡检表!I125=0,0,输入条件!$D$13*(40/50)^3/0.765)</f>
        <v>0</v>
      </c>
      <c r="N125" s="22">
        <f>IF(原始巡检表!Q125=0,0,输入条件!$D$13*(40/50)^3/0.765)</f>
        <v>0</v>
      </c>
      <c r="O125" s="23">
        <f>IF(原始巡检表!Y125=0,0,输入条件!$D$13*(40/50)^3/0.765)</f>
        <v>0</v>
      </c>
      <c r="P125" s="24">
        <f>IF(原始巡检表!I125=0,0,输入条件!$D$15*(35/50)^3/0.9)</f>
        <v>0</v>
      </c>
      <c r="Q125" s="24">
        <f>IF(原始巡检表!Q125=0,0,输入条件!$D$15*(35/50)^3/0.9)</f>
        <v>0</v>
      </c>
      <c r="R125" s="24">
        <f>IF(原始巡检表!Y125=0,0,输入条件!$D$15*(35/50)^3/0.9)</f>
        <v>0</v>
      </c>
      <c r="U125">
        <v>6</v>
      </c>
      <c r="V125" s="7">
        <f>IF(原始巡检表!AH125=0,0,输入条件!$C$22*原始巡检表!AH125+输入条件!$C$23*原始巡检表!AD125+输入条件!$C$24*原始巡检表!AG125+输入条件!$C$25)/100*输入条件!$E$9*3.517*(1-2%*输入条件!$C$6)</f>
        <v>0</v>
      </c>
      <c r="W125" s="7">
        <f>IF(原始巡检表!AP125=0,0,输入条件!$C$22*原始巡检表!AP125+输入条件!$C$23*原始巡检表!AL125+输入条件!$C$24*原始巡检表!AO125+输入条件!$C$25)/100*输入条件!$E$9*3.517*(1-2%*输入条件!$C$6)</f>
        <v>0</v>
      </c>
      <c r="X125" s="7">
        <f>IF(原始巡检表!AX125=0,0,输入条件!$C$22*原始巡检表!AX125+输入条件!$C$23*原始巡检表!AT125+输入条件!$C$24*原始巡检表!AW125+输入条件!$C$25)/100*输入条件!$E$9*3.517*(1-2%*输入条件!$C$6)</f>
        <v>0</v>
      </c>
    </row>
    <row r="126" ht="17.25" spans="1:24">
      <c r="A126">
        <f t="shared" si="4"/>
        <v>48.6763215407977</v>
      </c>
      <c r="B126">
        <f>IF(原始巡检表!I126=0,0,输入条件!$C$22*原始巡检表!I126+输入条件!$C$23*原始巡检表!E126+输入条件!$C$24*原始巡检表!H126+输入条件!$C$25)/100*输入条件!$E$9*3.517*(1-2%*输入条件!$C$6)*0.172*5/5</f>
        <v>146.028964622393</v>
      </c>
      <c r="C126">
        <v>7</v>
      </c>
      <c r="D126" s="10">
        <f>IF(原始巡检表!I126=0,0,输入条件!$C$22*原始巡检表!I126+输入条件!$C$23*原始巡检表!E126+输入条件!$C$24*原始巡检表!H126+输入条件!$C$25)/100*输入条件!$E$9*3.517*(1-2%*输入条件!$C$6)*0.172*5/(原始巡检表!F126-原始巡检表!E126)</f>
        <v>243.381607703988</v>
      </c>
      <c r="E126" s="10">
        <f>IF(原始巡检表!Q126=0,0,输入条件!$C$22*原始巡检表!Q126+输入条件!$C$23*原始巡检表!M126+输入条件!$C$24*原始巡检表!P126+输入条件!$C$25)/100*输入条件!$E$9*3.517*(1-2%*输入条件!$C$6)</f>
        <v>739.916686552736</v>
      </c>
      <c r="F126" s="7">
        <f>IF(原始巡检表!Y126=0,0,输入条件!$C$22*原始巡检表!Y126+输入条件!$C$23*原始巡检表!U126+输入条件!$C$24*原始巡检表!X126+输入条件!$C$25)/100*输入条件!$E$9*3.517*(1-2%*输入条件!$C$6)</f>
        <v>839.815481451255</v>
      </c>
      <c r="G126" s="13">
        <f>输入条件!$D$9*原始巡检表!I126</f>
        <v>211.7234</v>
      </c>
      <c r="H126" s="13">
        <f>输入条件!$D$9*原始巡检表!Q126</f>
        <v>187.1044</v>
      </c>
      <c r="I126" s="13">
        <f>输入条件!$D$9*原始巡检表!Y126</f>
        <v>211.7234</v>
      </c>
      <c r="J126" s="18">
        <f>IF(原始巡检表!I126=0,0,输入条件!$D$11*(40/50)^3/0.765)</f>
        <v>36.8104575163399</v>
      </c>
      <c r="K126" s="18">
        <f>IF(原始巡检表!Q126=0,0,输入条件!$D$11*(40/50)^3/0.765)</f>
        <v>36.8104575163399</v>
      </c>
      <c r="L126" s="19">
        <f>IF(原始巡检表!Y126=0,0,输入条件!$D$11*(40/50)^3/0.765)</f>
        <v>36.8104575163399</v>
      </c>
      <c r="M126" s="22">
        <f>IF(原始巡检表!I126=0,0,输入条件!$D$13*(40/50)^3/0.765)</f>
        <v>50.1960784313726</v>
      </c>
      <c r="N126" s="22">
        <f>IF(原始巡检表!Q126=0,0,输入条件!$D$13*(40/50)^3/0.765)</f>
        <v>50.1960784313726</v>
      </c>
      <c r="O126" s="23">
        <f>IF(原始巡检表!Y126=0,0,输入条件!$D$13*(40/50)^3/0.765)</f>
        <v>50.1960784313726</v>
      </c>
      <c r="P126" s="24">
        <f>IF(原始巡检表!I126=0,0,输入条件!$D$15*(35/50)^3/0.9)</f>
        <v>8.38444444444444</v>
      </c>
      <c r="Q126" s="24">
        <f>IF(原始巡检表!Q126=0,0,输入条件!$D$15*(35/50)^3/0.9)</f>
        <v>8.38444444444444</v>
      </c>
      <c r="R126" s="24">
        <f>IF(原始巡检表!Y126=0,0,输入条件!$D$15*(35/50)^3/0.9)</f>
        <v>8.38444444444444</v>
      </c>
      <c r="U126">
        <v>7</v>
      </c>
      <c r="V126" s="7">
        <f>IF(原始巡检表!AH126=0,0,输入条件!$C$22*原始巡检表!AH126+输入条件!$C$23*原始巡检表!AD126+输入条件!$C$24*原始巡检表!AG126+输入条件!$C$25)/100*输入条件!$E$9*3.517*(1-2%*输入条件!$C$6)</f>
        <v>849.005608269727</v>
      </c>
      <c r="W126" s="7">
        <f>IF(原始巡检表!AP126=0,0,输入条件!$C$22*原始巡检表!AP126+输入条件!$C$23*原始巡检表!AL126+输入条件!$C$24*原始巡检表!AO126+输入条件!$C$25)/100*输入条件!$E$9*3.517*(1-2%*输入条件!$C$6)</f>
        <v>739.916686552736</v>
      </c>
      <c r="X126" s="7">
        <f>IF(原始巡检表!AX126=0,0,输入条件!$C$22*原始巡检表!AX126+输入条件!$C$23*原始巡检表!AT126+输入条件!$C$24*原始巡检表!AW126+输入条件!$C$25)/100*输入条件!$E$9*3.517*(1-2%*输入条件!$C$6)</f>
        <v>839.815481451255</v>
      </c>
    </row>
    <row r="127" ht="17.25" spans="1:24">
      <c r="A127">
        <f t="shared" si="4"/>
        <v>48.6763215407977</v>
      </c>
      <c r="B127">
        <f>IF(原始巡检表!I127=0,0,输入条件!$C$22*原始巡检表!I127+输入条件!$C$23*原始巡检表!E127+输入条件!$C$24*原始巡检表!H127+输入条件!$C$25)/100*输入条件!$E$9*3.517*(1-2%*输入条件!$C$6)*0.172*5/5</f>
        <v>146.028964622393</v>
      </c>
      <c r="C127">
        <v>8</v>
      </c>
      <c r="D127" s="10">
        <f>IF(原始巡检表!I127=0,0,输入条件!$C$22*原始巡检表!I127+输入条件!$C$23*原始巡检表!E127+输入条件!$C$24*原始巡检表!H127+输入条件!$C$25)/100*输入条件!$E$9*3.517*(1-2%*输入条件!$C$6)*0.172*5/(原始巡检表!F127-原始巡检表!E127)</f>
        <v>243.381607703988</v>
      </c>
      <c r="E127" s="10">
        <f>IF(原始巡检表!Q127=0,0,输入条件!$C$22*原始巡检表!Q127+输入条件!$C$23*原始巡检表!M127+输入条件!$C$24*原始巡检表!P127+输入条件!$C$25)/100*输入条件!$E$9*3.517*(1-2%*输入条件!$C$6)</f>
        <v>739.916686552736</v>
      </c>
      <c r="F127" s="7">
        <f>IF(原始巡检表!Y127=0,0,输入条件!$C$22*原始巡检表!Y127+输入条件!$C$23*原始巡检表!U127+输入条件!$C$24*原始巡检表!X127+输入条件!$C$25)/100*输入条件!$E$9*3.517*(1-2%*输入条件!$C$6)</f>
        <v>839.815481451255</v>
      </c>
      <c r="G127" s="13">
        <f>输入条件!$D$9*原始巡检表!I127</f>
        <v>211.7234</v>
      </c>
      <c r="H127" s="13">
        <f>输入条件!$D$9*原始巡检表!Q127</f>
        <v>187.1044</v>
      </c>
      <c r="I127" s="13">
        <f>输入条件!$D$9*原始巡检表!Y127</f>
        <v>211.7234</v>
      </c>
      <c r="J127" s="18">
        <f>IF(原始巡检表!I127=0,0,输入条件!$D$11*(40/50)^3/0.765)</f>
        <v>36.8104575163399</v>
      </c>
      <c r="K127" s="18">
        <f>IF(原始巡检表!Q127=0,0,输入条件!$D$11*(40/50)^3/0.765)</f>
        <v>36.8104575163399</v>
      </c>
      <c r="L127" s="19">
        <f>IF(原始巡检表!Y127=0,0,输入条件!$D$11*(40/50)^3/0.765)</f>
        <v>36.8104575163399</v>
      </c>
      <c r="M127" s="22">
        <f>IF(原始巡检表!I127=0,0,输入条件!$D$13*(40/50)^3/0.765)</f>
        <v>50.1960784313726</v>
      </c>
      <c r="N127" s="22">
        <f>IF(原始巡检表!Q127=0,0,输入条件!$D$13*(40/50)^3/0.765)</f>
        <v>50.1960784313726</v>
      </c>
      <c r="O127" s="23">
        <f>IF(原始巡检表!Y127=0,0,输入条件!$D$13*(40/50)^3/0.765)</f>
        <v>50.1960784313726</v>
      </c>
      <c r="P127" s="24">
        <f>IF(原始巡检表!I127=0,0,输入条件!$D$15*(35/50)^3/0.9)</f>
        <v>8.38444444444444</v>
      </c>
      <c r="Q127" s="24">
        <f>IF(原始巡检表!Q127=0,0,输入条件!$D$15*(35/50)^3/0.9)</f>
        <v>8.38444444444444</v>
      </c>
      <c r="R127" s="24">
        <f>IF(原始巡检表!Y127=0,0,输入条件!$D$15*(35/50)^3/0.9)</f>
        <v>8.38444444444444</v>
      </c>
      <c r="U127">
        <v>8</v>
      </c>
      <c r="V127" s="7">
        <f>IF(原始巡检表!AH127=0,0,输入条件!$C$22*原始巡检表!AH127+输入条件!$C$23*原始巡检表!AD127+输入条件!$C$24*原始巡检表!AG127+输入条件!$C$25)/100*输入条件!$E$9*3.517*(1-2%*输入条件!$C$6)</f>
        <v>849.005608269727</v>
      </c>
      <c r="W127" s="7">
        <f>IF(原始巡检表!AP127=0,0,输入条件!$C$22*原始巡检表!AP127+输入条件!$C$23*原始巡检表!AL127+输入条件!$C$24*原始巡检表!AO127+输入条件!$C$25)/100*输入条件!$E$9*3.517*(1-2%*输入条件!$C$6)</f>
        <v>739.916686552736</v>
      </c>
      <c r="X127" s="7">
        <f>IF(原始巡检表!AX127=0,0,输入条件!$C$22*原始巡检表!AX127+输入条件!$C$23*原始巡检表!AT127+输入条件!$C$24*原始巡检表!AW127+输入条件!$C$25)/100*输入条件!$E$9*3.517*(1-2%*输入条件!$C$6)</f>
        <v>839.815481451255</v>
      </c>
    </row>
    <row r="128" ht="17.25" spans="1:24">
      <c r="A128">
        <f t="shared" si="4"/>
        <v>48.6763215407977</v>
      </c>
      <c r="B128">
        <f>IF(原始巡检表!I128=0,0,输入条件!$C$22*原始巡检表!I128+输入条件!$C$23*原始巡检表!E128+输入条件!$C$24*原始巡检表!H128+输入条件!$C$25)/100*输入条件!$E$9*3.517*(1-2%*输入条件!$C$6)*0.172*5/5</f>
        <v>146.028964622393</v>
      </c>
      <c r="C128">
        <v>9</v>
      </c>
      <c r="D128" s="10">
        <f>IF(原始巡检表!I128=0,0,输入条件!$C$22*原始巡检表!I128+输入条件!$C$23*原始巡检表!E128+输入条件!$C$24*原始巡检表!H128+输入条件!$C$25)/100*输入条件!$E$9*3.517*(1-2%*输入条件!$C$6)*0.172*5/(原始巡检表!F128-原始巡检表!E128)</f>
        <v>243.381607703988</v>
      </c>
      <c r="E128" s="10">
        <f>IF(原始巡检表!Q128=0,0,输入条件!$C$22*原始巡检表!Q128+输入条件!$C$23*原始巡检表!M128+输入条件!$C$24*原始巡检表!P128+输入条件!$C$25)/100*输入条件!$E$9*3.517*(1-2%*输入条件!$C$6)</f>
        <v>739.916686552736</v>
      </c>
      <c r="F128" s="7">
        <f>IF(原始巡检表!Y128=0,0,输入条件!$C$22*原始巡检表!Y128+输入条件!$C$23*原始巡检表!U128+输入条件!$C$24*原始巡检表!X128+输入条件!$C$25)/100*输入条件!$E$9*3.517*(1-2%*输入条件!$C$6)</f>
        <v>839.815481451255</v>
      </c>
      <c r="G128" s="13">
        <f>输入条件!$D$9*原始巡检表!I128</f>
        <v>211.7234</v>
      </c>
      <c r="H128" s="13">
        <f>输入条件!$D$9*原始巡检表!Q128</f>
        <v>187.1044</v>
      </c>
      <c r="I128" s="13">
        <f>输入条件!$D$9*原始巡检表!Y128</f>
        <v>211.7234</v>
      </c>
      <c r="J128" s="18">
        <f>IF(原始巡检表!I128=0,0,输入条件!$D$11*(40/50)^3/0.765)</f>
        <v>36.8104575163399</v>
      </c>
      <c r="K128" s="18">
        <f>IF(原始巡检表!Q128=0,0,输入条件!$D$11*(40/50)^3/0.765)</f>
        <v>36.8104575163399</v>
      </c>
      <c r="L128" s="19">
        <f>IF(原始巡检表!Y128=0,0,输入条件!$D$11*(40/50)^3/0.765)</f>
        <v>36.8104575163399</v>
      </c>
      <c r="M128" s="22">
        <f>IF(原始巡检表!I128=0,0,输入条件!$D$13*(40/50)^3/0.765)</f>
        <v>50.1960784313726</v>
      </c>
      <c r="N128" s="22">
        <f>IF(原始巡检表!Q128=0,0,输入条件!$D$13*(40/50)^3/0.765)</f>
        <v>50.1960784313726</v>
      </c>
      <c r="O128" s="23">
        <f>IF(原始巡检表!Y128=0,0,输入条件!$D$13*(40/50)^3/0.765)</f>
        <v>50.1960784313726</v>
      </c>
      <c r="P128" s="24">
        <f>IF(原始巡检表!I128=0,0,输入条件!$D$15*(35/50)^3/0.9)</f>
        <v>8.38444444444444</v>
      </c>
      <c r="Q128" s="24">
        <f>IF(原始巡检表!Q128=0,0,输入条件!$D$15*(35/50)^3/0.9)</f>
        <v>8.38444444444444</v>
      </c>
      <c r="R128" s="24">
        <f>IF(原始巡检表!Y128=0,0,输入条件!$D$15*(35/50)^3/0.9)</f>
        <v>8.38444444444444</v>
      </c>
      <c r="U128">
        <v>9</v>
      </c>
      <c r="V128" s="7">
        <f>IF(原始巡检表!AH128=0,0,输入条件!$C$22*原始巡检表!AH128+输入条件!$C$23*原始巡检表!AD128+输入条件!$C$24*原始巡检表!AG128+输入条件!$C$25)/100*输入条件!$E$9*3.517*(1-2%*输入条件!$C$6)</f>
        <v>849.005608269727</v>
      </c>
      <c r="W128" s="7">
        <f>IF(原始巡检表!AP128=0,0,输入条件!$C$22*原始巡检表!AP128+输入条件!$C$23*原始巡检表!AL128+输入条件!$C$24*原始巡检表!AO128+输入条件!$C$25)/100*输入条件!$E$9*3.517*(1-2%*输入条件!$C$6)</f>
        <v>739.916686552736</v>
      </c>
      <c r="X128" s="7">
        <f>IF(原始巡检表!AX128=0,0,输入条件!$C$22*原始巡检表!AX128+输入条件!$C$23*原始巡检表!AT128+输入条件!$C$24*原始巡检表!AW128+输入条件!$C$25)/100*输入条件!$E$9*3.517*(1-2%*输入条件!$C$6)</f>
        <v>839.815481451255</v>
      </c>
    </row>
    <row r="129" ht="17.25" spans="1:24">
      <c r="A129">
        <f t="shared" si="4"/>
        <v>48.6763215407977</v>
      </c>
      <c r="B129">
        <f>IF(原始巡检表!I129=0,0,输入条件!$C$22*原始巡检表!I129+输入条件!$C$23*原始巡检表!E129+输入条件!$C$24*原始巡检表!H129+输入条件!$C$25)/100*输入条件!$E$9*3.517*(1-2%*输入条件!$C$6)*0.172*5/5</f>
        <v>146.028964622393</v>
      </c>
      <c r="C129">
        <v>10</v>
      </c>
      <c r="D129" s="10">
        <f>IF(原始巡检表!I129=0,0,输入条件!$C$22*原始巡检表!I129+输入条件!$C$23*原始巡检表!E129+输入条件!$C$24*原始巡检表!H129+输入条件!$C$25)/100*输入条件!$E$9*3.517*(1-2%*输入条件!$C$6)*0.172*5/(原始巡检表!F129-原始巡检表!E129)</f>
        <v>243.381607703988</v>
      </c>
      <c r="E129" s="10">
        <f>IF(原始巡检表!Q129=0,0,输入条件!$C$22*原始巡检表!Q129+输入条件!$C$23*原始巡检表!M129+输入条件!$C$24*原始巡检表!P129+输入条件!$C$25)/100*输入条件!$E$9*3.517*(1-2%*输入条件!$C$6)</f>
        <v>739.916686552736</v>
      </c>
      <c r="F129" s="7">
        <f>IF(原始巡检表!Y129=0,0,输入条件!$C$22*原始巡检表!Y129+输入条件!$C$23*原始巡检表!U129+输入条件!$C$24*原始巡检表!X129+输入条件!$C$25)/100*输入条件!$E$9*3.517*(1-2%*输入条件!$C$6)</f>
        <v>839.815481451255</v>
      </c>
      <c r="G129" s="13">
        <f>输入条件!$D$9*原始巡检表!I129</f>
        <v>211.7234</v>
      </c>
      <c r="H129" s="13">
        <f>输入条件!$D$9*原始巡检表!Q129</f>
        <v>187.1044</v>
      </c>
      <c r="I129" s="13">
        <f>输入条件!$D$9*原始巡检表!Y129</f>
        <v>211.7234</v>
      </c>
      <c r="J129" s="18">
        <f>IF(原始巡检表!I129=0,0,输入条件!$D$11*(40/50)^3/0.765)</f>
        <v>36.8104575163399</v>
      </c>
      <c r="K129" s="18">
        <f>IF(原始巡检表!Q129=0,0,输入条件!$D$11*(40/50)^3/0.765)</f>
        <v>36.8104575163399</v>
      </c>
      <c r="L129" s="19">
        <f>IF(原始巡检表!Y129=0,0,输入条件!$D$11*(40/50)^3/0.765)</f>
        <v>36.8104575163399</v>
      </c>
      <c r="M129" s="22">
        <f>IF(原始巡检表!I129=0,0,输入条件!$D$13*(40/50)^3/0.765)</f>
        <v>50.1960784313726</v>
      </c>
      <c r="N129" s="22">
        <f>IF(原始巡检表!Q129=0,0,输入条件!$D$13*(40/50)^3/0.765)</f>
        <v>50.1960784313726</v>
      </c>
      <c r="O129" s="23">
        <f>IF(原始巡检表!Y129=0,0,输入条件!$D$13*(40/50)^3/0.765)</f>
        <v>50.1960784313726</v>
      </c>
      <c r="P129" s="24">
        <f>IF(原始巡检表!I129=0,0,输入条件!$D$15*(35/50)^3/0.9)</f>
        <v>8.38444444444444</v>
      </c>
      <c r="Q129" s="24">
        <f>IF(原始巡检表!Q129=0,0,输入条件!$D$15*(35/50)^3/0.9)</f>
        <v>8.38444444444444</v>
      </c>
      <c r="R129" s="24">
        <f>IF(原始巡检表!Y129=0,0,输入条件!$D$15*(35/50)^3/0.9)</f>
        <v>8.38444444444444</v>
      </c>
      <c r="U129">
        <v>10</v>
      </c>
      <c r="V129" s="7">
        <f>IF(原始巡检表!AH129=0,0,输入条件!$C$22*原始巡检表!AH129+输入条件!$C$23*原始巡检表!AD129+输入条件!$C$24*原始巡检表!AG129+输入条件!$C$25)/100*输入条件!$E$9*3.517*(1-2%*输入条件!$C$6)</f>
        <v>849.005608269727</v>
      </c>
      <c r="W129" s="7">
        <f>IF(原始巡检表!AP129=0,0,输入条件!$C$22*原始巡检表!AP129+输入条件!$C$23*原始巡检表!AL129+输入条件!$C$24*原始巡检表!AO129+输入条件!$C$25)/100*输入条件!$E$9*3.517*(1-2%*输入条件!$C$6)</f>
        <v>739.916686552736</v>
      </c>
      <c r="X129" s="7">
        <f>IF(原始巡检表!AX129=0,0,输入条件!$C$22*原始巡检表!AX129+输入条件!$C$23*原始巡检表!AT129+输入条件!$C$24*原始巡检表!AW129+输入条件!$C$25)/100*输入条件!$E$9*3.517*(1-2%*输入条件!$C$6)</f>
        <v>839.815481451255</v>
      </c>
    </row>
    <row r="130" ht="17.25" spans="1:24">
      <c r="A130">
        <f t="shared" si="4"/>
        <v>51.850991610056</v>
      </c>
      <c r="B130">
        <f>IF(原始巡检表!I130=0,0,输入条件!$C$22*原始巡检表!I130+输入条件!$C$23*原始巡检表!E130+输入条件!$C$24*原始巡检表!H130+输入条件!$C$25)/100*输入条件!$E$9*3.517*(1-2%*输入条件!$C$6)*0.172*5/5</f>
        <v>134.812578186146</v>
      </c>
      <c r="C130">
        <v>11</v>
      </c>
      <c r="D130" s="10">
        <f>IF(原始巡检表!I130=0,0,输入条件!$C$22*原始巡检表!I130+输入条件!$C$23*原始巡检表!E130+输入条件!$C$24*原始巡检表!H130+输入条件!$C$25)/100*输入条件!$E$9*3.517*(1-2%*输入条件!$C$6)*0.172*5/(原始巡检表!F130-原始巡检表!E130)</f>
        <v>259.25495805028</v>
      </c>
      <c r="E130" s="10">
        <f>IF(原始巡检表!Q130=0,0,输入条件!$C$22*原始巡检表!Q130+输入条件!$C$23*原始巡检表!M130+输入条件!$C$24*原始巡检表!P130+输入条件!$C$25)/100*输入条件!$E$9*3.517*(1-2%*输入条件!$C$6)</f>
        <v>945.558433469377</v>
      </c>
      <c r="F130" s="7">
        <f>IF(原始巡检表!Y130=0,0,输入条件!$C$22*原始巡检表!Y130+输入条件!$C$23*原始巡检表!U130+输入条件!$C$24*原始巡检表!X130+输入条件!$C$25)/100*输入条件!$E$9*3.517*(1-2%*输入条件!$C$6)</f>
        <v>621.33542963201</v>
      </c>
      <c r="G130" s="13">
        <f>输入条件!$D$9*原始巡检表!I130</f>
        <v>196.952</v>
      </c>
      <c r="H130" s="13">
        <f>输入条件!$D$9*原始巡检表!Q130</f>
        <v>236.3424</v>
      </c>
      <c r="I130" s="13">
        <f>输入条件!$D$9*原始巡检表!Y130</f>
        <v>157.5616</v>
      </c>
      <c r="J130" s="18">
        <f>IF(原始巡检表!I130=0,0,输入条件!$D$11*(40/50)^3/0.765)</f>
        <v>36.8104575163399</v>
      </c>
      <c r="K130" s="18">
        <f>IF(原始巡检表!Q130=0,0,输入条件!$D$11*(40/50)^3/0.765)</f>
        <v>36.8104575163399</v>
      </c>
      <c r="L130" s="19">
        <f>IF(原始巡检表!Y130=0,0,输入条件!$D$11*(40/50)^3/0.765)</f>
        <v>36.8104575163399</v>
      </c>
      <c r="M130" s="22">
        <f>IF(原始巡检表!I130=0,0,输入条件!$D$13*(40/50)^3/0.765)</f>
        <v>50.1960784313726</v>
      </c>
      <c r="N130" s="22">
        <f>IF(原始巡检表!Q130=0,0,输入条件!$D$13*(40/50)^3/0.765)</f>
        <v>50.1960784313726</v>
      </c>
      <c r="O130" s="23">
        <f>IF(原始巡检表!Y130=0,0,输入条件!$D$13*(40/50)^3/0.765)</f>
        <v>50.1960784313726</v>
      </c>
      <c r="P130" s="24">
        <f>IF(原始巡检表!I130=0,0,输入条件!$D$15*(35/50)^3/0.9)</f>
        <v>8.38444444444444</v>
      </c>
      <c r="Q130" s="24">
        <f>IF(原始巡检表!Q130=0,0,输入条件!$D$15*(35/50)^3/0.9)</f>
        <v>8.38444444444444</v>
      </c>
      <c r="R130" s="24">
        <f>IF(原始巡检表!Y130=0,0,输入条件!$D$15*(35/50)^3/0.9)</f>
        <v>8.38444444444444</v>
      </c>
      <c r="U130">
        <v>11</v>
      </c>
      <c r="V130" s="7">
        <f>IF(原始巡检表!AH130=0,0,输入条件!$C$22*原始巡检表!AH130+输入条件!$C$23*原始巡检表!AD130+输入条件!$C$24*原始巡检表!AG130+输入条件!$C$25)/100*输入条件!$E$9*3.517*(1-2%*输入条件!$C$6)</f>
        <v>783.794059221777</v>
      </c>
      <c r="W130" s="7">
        <f>IF(原始巡检表!AP130=0,0,输入条件!$C$22*原始巡检表!AP130+输入条件!$C$23*原始巡检表!AL130+输入条件!$C$24*原始巡检表!AO130+输入条件!$C$25)/100*输入条件!$E$9*3.517*(1-2%*输入条件!$C$6)</f>
        <v>945.558433469377</v>
      </c>
      <c r="X130" s="7">
        <f>IF(原始巡检表!AX130=0,0,输入条件!$C$22*原始巡检表!AX130+输入条件!$C$23*原始巡检表!AT130+输入条件!$C$24*原始巡检表!AW130+输入条件!$C$25)/100*输入条件!$E$9*3.517*(1-2%*输入条件!$C$6)</f>
        <v>621.33542963201</v>
      </c>
    </row>
    <row r="131" ht="17.25" spans="1:24">
      <c r="A131">
        <f t="shared" si="4"/>
        <v>51.850991610056</v>
      </c>
      <c r="B131">
        <f>IF(原始巡检表!I131=0,0,输入条件!$C$22*原始巡检表!I131+输入条件!$C$23*原始巡检表!E131+输入条件!$C$24*原始巡检表!H131+输入条件!$C$25)/100*输入条件!$E$9*3.517*(1-2%*输入条件!$C$6)*0.172*5/5</f>
        <v>134.812578186146</v>
      </c>
      <c r="C131">
        <v>12</v>
      </c>
      <c r="D131" s="10">
        <f>IF(原始巡检表!I131=0,0,输入条件!$C$22*原始巡检表!I131+输入条件!$C$23*原始巡检表!E131+输入条件!$C$24*原始巡检表!H131+输入条件!$C$25)/100*输入条件!$E$9*3.517*(1-2%*输入条件!$C$6)*0.172*5/(原始巡检表!F131-原始巡检表!E131)</f>
        <v>259.25495805028</v>
      </c>
      <c r="E131" s="10">
        <f>IF(原始巡检表!Q131=0,0,输入条件!$C$22*原始巡检表!Q131+输入条件!$C$23*原始巡检表!M131+输入条件!$C$24*原始巡检表!P131+输入条件!$C$25)/100*输入条件!$E$9*3.517*(1-2%*输入条件!$C$6)</f>
        <v>945.558433469377</v>
      </c>
      <c r="F131" s="7">
        <f>IF(原始巡检表!Y131=0,0,输入条件!$C$22*原始巡检表!Y131+输入条件!$C$23*原始巡检表!U131+输入条件!$C$24*原始巡检表!X131+输入条件!$C$25)/100*输入条件!$E$9*3.517*(1-2%*输入条件!$C$6)</f>
        <v>621.33542963201</v>
      </c>
      <c r="G131" s="13">
        <f>输入条件!$D$9*原始巡检表!I131</f>
        <v>196.952</v>
      </c>
      <c r="H131" s="13">
        <f>输入条件!$D$9*原始巡检表!Q131</f>
        <v>236.3424</v>
      </c>
      <c r="I131" s="13">
        <f>输入条件!$D$9*原始巡检表!Y131</f>
        <v>157.5616</v>
      </c>
      <c r="J131" s="18">
        <f>IF(原始巡检表!I131=0,0,输入条件!$D$11*(40/50)^3/0.765)</f>
        <v>36.8104575163399</v>
      </c>
      <c r="K131" s="18">
        <f>IF(原始巡检表!Q131=0,0,输入条件!$D$11*(40/50)^3/0.765)</f>
        <v>36.8104575163399</v>
      </c>
      <c r="L131" s="19">
        <f>IF(原始巡检表!Y131=0,0,输入条件!$D$11*(40/50)^3/0.765)</f>
        <v>36.8104575163399</v>
      </c>
      <c r="M131" s="22">
        <f>IF(原始巡检表!I131=0,0,输入条件!$D$13*(40/50)^3/0.765)</f>
        <v>50.1960784313726</v>
      </c>
      <c r="N131" s="22">
        <f>IF(原始巡检表!Q131=0,0,输入条件!$D$13*(40/50)^3/0.765)</f>
        <v>50.1960784313726</v>
      </c>
      <c r="O131" s="23">
        <f>IF(原始巡检表!Y131=0,0,输入条件!$D$13*(40/50)^3/0.765)</f>
        <v>50.1960784313726</v>
      </c>
      <c r="P131" s="24">
        <f>IF(原始巡检表!I131=0,0,输入条件!$D$15*(35/50)^3/0.9)</f>
        <v>8.38444444444444</v>
      </c>
      <c r="Q131" s="24">
        <f>IF(原始巡检表!Q131=0,0,输入条件!$D$15*(35/50)^3/0.9)</f>
        <v>8.38444444444444</v>
      </c>
      <c r="R131" s="24">
        <f>IF(原始巡检表!Y131=0,0,输入条件!$D$15*(35/50)^3/0.9)</f>
        <v>8.38444444444444</v>
      </c>
      <c r="U131">
        <v>12</v>
      </c>
      <c r="V131" s="7">
        <f>IF(原始巡检表!AH131=0,0,输入条件!$C$22*原始巡检表!AH131+输入条件!$C$23*原始巡检表!AD131+输入条件!$C$24*原始巡检表!AG131+输入条件!$C$25)/100*输入条件!$E$9*3.517*(1-2%*输入条件!$C$6)</f>
        <v>783.794059221777</v>
      </c>
      <c r="W131" s="7">
        <f>IF(原始巡检表!AP131=0,0,输入条件!$C$22*原始巡检表!AP131+输入条件!$C$23*原始巡检表!AL131+输入条件!$C$24*原始巡检表!AO131+输入条件!$C$25)/100*输入条件!$E$9*3.517*(1-2%*输入条件!$C$6)</f>
        <v>945.558433469377</v>
      </c>
      <c r="X131" s="7">
        <f>IF(原始巡检表!AX131=0,0,输入条件!$C$22*原始巡检表!AX131+输入条件!$C$23*原始巡检表!AT131+输入条件!$C$24*原始巡检表!AW131+输入条件!$C$25)/100*输入条件!$E$9*3.517*(1-2%*输入条件!$C$6)</f>
        <v>621.33542963201</v>
      </c>
    </row>
    <row r="132" ht="17.25" spans="1:24">
      <c r="A132">
        <f t="shared" si="4"/>
        <v>51.850991610056</v>
      </c>
      <c r="B132">
        <f>IF(原始巡检表!I132=0,0,输入条件!$C$22*原始巡检表!I132+输入条件!$C$23*原始巡检表!E132+输入条件!$C$24*原始巡检表!H132+输入条件!$C$25)/100*输入条件!$E$9*3.517*(1-2%*输入条件!$C$6)*0.172*5/5</f>
        <v>134.812578186146</v>
      </c>
      <c r="C132">
        <v>13</v>
      </c>
      <c r="D132" s="10">
        <f>IF(原始巡检表!I132=0,0,输入条件!$C$22*原始巡检表!I132+输入条件!$C$23*原始巡检表!E132+输入条件!$C$24*原始巡检表!H132+输入条件!$C$25)/100*输入条件!$E$9*3.517*(1-2%*输入条件!$C$6)*0.172*5/(原始巡检表!F132-原始巡检表!E132)</f>
        <v>259.25495805028</v>
      </c>
      <c r="E132" s="10">
        <f>IF(原始巡检表!Q132=0,0,输入条件!$C$22*原始巡检表!Q132+输入条件!$C$23*原始巡检表!M132+输入条件!$C$24*原始巡检表!P132+输入条件!$C$25)/100*输入条件!$E$9*3.517*(1-2%*输入条件!$C$6)</f>
        <v>945.558433469377</v>
      </c>
      <c r="F132" s="7">
        <f>IF(原始巡检表!Y132=0,0,输入条件!$C$22*原始巡检表!Y132+输入条件!$C$23*原始巡检表!U132+输入条件!$C$24*原始巡检表!X132+输入条件!$C$25)/100*输入条件!$E$9*3.517*(1-2%*输入条件!$C$6)</f>
        <v>621.33542963201</v>
      </c>
      <c r="G132" s="13">
        <f>输入条件!$D$9*原始巡检表!I132</f>
        <v>196.952</v>
      </c>
      <c r="H132" s="13">
        <f>输入条件!$D$9*原始巡检表!Q132</f>
        <v>236.3424</v>
      </c>
      <c r="I132" s="13">
        <f>输入条件!$D$9*原始巡检表!Y132</f>
        <v>157.5616</v>
      </c>
      <c r="J132" s="18">
        <f>IF(原始巡检表!I132=0,0,输入条件!$D$11*(40/50)^3/0.765)</f>
        <v>36.8104575163399</v>
      </c>
      <c r="K132" s="18">
        <f>IF(原始巡检表!Q132=0,0,输入条件!$D$11*(40/50)^3/0.765)</f>
        <v>36.8104575163399</v>
      </c>
      <c r="L132" s="19">
        <f>IF(原始巡检表!Y132=0,0,输入条件!$D$11*(40/50)^3/0.765)</f>
        <v>36.8104575163399</v>
      </c>
      <c r="M132" s="22">
        <f>IF(原始巡检表!I132=0,0,输入条件!$D$13*(40/50)^3/0.765)</f>
        <v>50.1960784313726</v>
      </c>
      <c r="N132" s="22">
        <f>IF(原始巡检表!Q132=0,0,输入条件!$D$13*(40/50)^3/0.765)</f>
        <v>50.1960784313726</v>
      </c>
      <c r="O132" s="23">
        <f>IF(原始巡检表!Y132=0,0,输入条件!$D$13*(40/50)^3/0.765)</f>
        <v>50.1960784313726</v>
      </c>
      <c r="P132" s="24">
        <f>IF(原始巡检表!I132=0,0,输入条件!$D$15*(35/50)^3/0.9)</f>
        <v>8.38444444444444</v>
      </c>
      <c r="Q132" s="24">
        <f>IF(原始巡检表!Q132=0,0,输入条件!$D$15*(35/50)^3/0.9)</f>
        <v>8.38444444444444</v>
      </c>
      <c r="R132" s="24">
        <f>IF(原始巡检表!Y132=0,0,输入条件!$D$15*(35/50)^3/0.9)</f>
        <v>8.38444444444444</v>
      </c>
      <c r="U132">
        <v>13</v>
      </c>
      <c r="V132" s="7">
        <f>IF(原始巡检表!AH132=0,0,输入条件!$C$22*原始巡检表!AH132+输入条件!$C$23*原始巡检表!AD132+输入条件!$C$24*原始巡检表!AG132+输入条件!$C$25)/100*输入条件!$E$9*3.517*(1-2%*输入条件!$C$6)</f>
        <v>783.794059221777</v>
      </c>
      <c r="W132" s="7">
        <f>IF(原始巡检表!AP132=0,0,输入条件!$C$22*原始巡检表!AP132+输入条件!$C$23*原始巡检表!AL132+输入条件!$C$24*原始巡检表!AO132+输入条件!$C$25)/100*输入条件!$E$9*3.517*(1-2%*输入条件!$C$6)</f>
        <v>945.558433469377</v>
      </c>
      <c r="X132" s="7">
        <f>IF(原始巡检表!AX132=0,0,输入条件!$C$22*原始巡检表!AX132+输入条件!$C$23*原始巡检表!AT132+输入条件!$C$24*原始巡检表!AW132+输入条件!$C$25)/100*输入条件!$E$9*3.517*(1-2%*输入条件!$C$6)</f>
        <v>621.33542963201</v>
      </c>
    </row>
    <row r="133" ht="17.25" spans="1:24">
      <c r="A133">
        <f t="shared" si="4"/>
        <v>51.850991610056</v>
      </c>
      <c r="B133">
        <f>IF(原始巡检表!I133=0,0,输入条件!$C$22*原始巡检表!I133+输入条件!$C$23*原始巡检表!E133+输入条件!$C$24*原始巡检表!H133+输入条件!$C$25)/100*输入条件!$E$9*3.517*(1-2%*输入条件!$C$6)*0.172*5/5</f>
        <v>134.812578186146</v>
      </c>
      <c r="C133">
        <v>14</v>
      </c>
      <c r="D133" s="10">
        <f>IF(原始巡检表!I133=0,0,输入条件!$C$22*原始巡检表!I133+输入条件!$C$23*原始巡检表!E133+输入条件!$C$24*原始巡检表!H133+输入条件!$C$25)/100*输入条件!$E$9*3.517*(1-2%*输入条件!$C$6)*0.172*5/(原始巡检表!F133-原始巡检表!E133)</f>
        <v>259.25495805028</v>
      </c>
      <c r="E133" s="10">
        <f>IF(原始巡检表!Q133=0,0,输入条件!$C$22*原始巡检表!Q133+输入条件!$C$23*原始巡检表!M133+输入条件!$C$24*原始巡检表!P133+输入条件!$C$25)/100*输入条件!$E$9*3.517*(1-2%*输入条件!$C$6)</f>
        <v>945.558433469377</v>
      </c>
      <c r="F133" s="7">
        <f>IF(原始巡检表!Y133=0,0,输入条件!$C$22*原始巡检表!Y133+输入条件!$C$23*原始巡检表!U133+输入条件!$C$24*原始巡检表!X133+输入条件!$C$25)/100*输入条件!$E$9*3.517*(1-2%*输入条件!$C$6)</f>
        <v>621.33542963201</v>
      </c>
      <c r="G133" s="13">
        <f>输入条件!$D$9*原始巡检表!I133</f>
        <v>196.952</v>
      </c>
      <c r="H133" s="13">
        <f>输入条件!$D$9*原始巡检表!Q133</f>
        <v>236.3424</v>
      </c>
      <c r="I133" s="13">
        <f>输入条件!$D$9*原始巡检表!Y133</f>
        <v>157.5616</v>
      </c>
      <c r="J133" s="18">
        <f>IF(原始巡检表!I133=0,0,输入条件!$D$11*(40/50)^3/0.765)</f>
        <v>36.8104575163399</v>
      </c>
      <c r="K133" s="18">
        <f>IF(原始巡检表!Q133=0,0,输入条件!$D$11*(40/50)^3/0.765)</f>
        <v>36.8104575163399</v>
      </c>
      <c r="L133" s="19">
        <f>IF(原始巡检表!Y133=0,0,输入条件!$D$11*(40/50)^3/0.765)</f>
        <v>36.8104575163399</v>
      </c>
      <c r="M133" s="22">
        <f>IF(原始巡检表!I133=0,0,输入条件!$D$13*(40/50)^3/0.765)</f>
        <v>50.1960784313726</v>
      </c>
      <c r="N133" s="22">
        <f>IF(原始巡检表!Q133=0,0,输入条件!$D$13*(40/50)^3/0.765)</f>
        <v>50.1960784313726</v>
      </c>
      <c r="O133" s="23">
        <f>IF(原始巡检表!Y133=0,0,输入条件!$D$13*(40/50)^3/0.765)</f>
        <v>50.1960784313726</v>
      </c>
      <c r="P133" s="24">
        <f>IF(原始巡检表!I133=0,0,输入条件!$D$15*(35/50)^3/0.9)</f>
        <v>8.38444444444444</v>
      </c>
      <c r="Q133" s="24">
        <f>IF(原始巡检表!Q133=0,0,输入条件!$D$15*(35/50)^3/0.9)</f>
        <v>8.38444444444444</v>
      </c>
      <c r="R133" s="24">
        <f>IF(原始巡检表!Y133=0,0,输入条件!$D$15*(35/50)^3/0.9)</f>
        <v>8.38444444444444</v>
      </c>
      <c r="U133">
        <v>14</v>
      </c>
      <c r="V133" s="7">
        <f>IF(原始巡检表!AH133=0,0,输入条件!$C$22*原始巡检表!AH133+输入条件!$C$23*原始巡检表!AD133+输入条件!$C$24*原始巡检表!AG133+输入条件!$C$25)/100*输入条件!$E$9*3.517*(1-2%*输入条件!$C$6)</f>
        <v>783.794059221777</v>
      </c>
      <c r="W133" s="7">
        <f>IF(原始巡检表!AP133=0,0,输入条件!$C$22*原始巡检表!AP133+输入条件!$C$23*原始巡检表!AL133+输入条件!$C$24*原始巡检表!AO133+输入条件!$C$25)/100*输入条件!$E$9*3.517*(1-2%*输入条件!$C$6)</f>
        <v>945.558433469377</v>
      </c>
      <c r="X133" s="7">
        <f>IF(原始巡检表!AX133=0,0,输入条件!$C$22*原始巡检表!AX133+输入条件!$C$23*原始巡检表!AT133+输入条件!$C$24*原始巡检表!AW133+输入条件!$C$25)/100*输入条件!$E$9*3.517*(1-2%*输入条件!$C$6)</f>
        <v>621.33542963201</v>
      </c>
    </row>
    <row r="134" ht="17.25" spans="1:24">
      <c r="A134">
        <f t="shared" si="4"/>
        <v>51.850991610056</v>
      </c>
      <c r="B134">
        <f>IF(原始巡检表!I134=0,0,输入条件!$C$22*原始巡检表!I134+输入条件!$C$23*原始巡检表!E134+输入条件!$C$24*原始巡检表!H134+输入条件!$C$25)/100*输入条件!$E$9*3.517*(1-2%*输入条件!$C$6)*0.172*5/5</f>
        <v>134.812578186146</v>
      </c>
      <c r="C134">
        <v>15</v>
      </c>
      <c r="D134" s="10">
        <f>IF(原始巡检表!I134=0,0,输入条件!$C$22*原始巡检表!I134+输入条件!$C$23*原始巡检表!E134+输入条件!$C$24*原始巡检表!H134+输入条件!$C$25)/100*输入条件!$E$9*3.517*(1-2%*输入条件!$C$6)*0.172*5/(原始巡检表!F134-原始巡检表!E134)</f>
        <v>259.25495805028</v>
      </c>
      <c r="E134" s="10">
        <f>IF(原始巡检表!Q134=0,0,输入条件!$C$22*原始巡检表!Q134+输入条件!$C$23*原始巡检表!M134+输入条件!$C$24*原始巡检表!P134+输入条件!$C$25)/100*输入条件!$E$9*3.517*(1-2%*输入条件!$C$6)</f>
        <v>945.558433469377</v>
      </c>
      <c r="F134" s="7">
        <f>IF(原始巡检表!Y134=0,0,输入条件!$C$22*原始巡检表!Y134+输入条件!$C$23*原始巡检表!U134+输入条件!$C$24*原始巡检表!X134+输入条件!$C$25)/100*输入条件!$E$9*3.517*(1-2%*输入条件!$C$6)</f>
        <v>621.33542963201</v>
      </c>
      <c r="G134" s="13">
        <f>输入条件!$D$9*原始巡检表!I134</f>
        <v>196.952</v>
      </c>
      <c r="H134" s="13">
        <f>输入条件!$D$9*原始巡检表!Q134</f>
        <v>236.3424</v>
      </c>
      <c r="I134" s="13">
        <f>输入条件!$D$9*原始巡检表!Y134</f>
        <v>157.5616</v>
      </c>
      <c r="J134" s="18">
        <f>IF(原始巡检表!I134=0,0,输入条件!$D$11*(40/50)^3/0.765)</f>
        <v>36.8104575163399</v>
      </c>
      <c r="K134" s="18">
        <f>IF(原始巡检表!Q134=0,0,输入条件!$D$11*(40/50)^3/0.765)</f>
        <v>36.8104575163399</v>
      </c>
      <c r="L134" s="19">
        <f>IF(原始巡检表!Y134=0,0,输入条件!$D$11*(40/50)^3/0.765)</f>
        <v>36.8104575163399</v>
      </c>
      <c r="M134" s="22">
        <f>IF(原始巡检表!I134=0,0,输入条件!$D$13*(40/50)^3/0.765)</f>
        <v>50.1960784313726</v>
      </c>
      <c r="N134" s="22">
        <f>IF(原始巡检表!Q134=0,0,输入条件!$D$13*(40/50)^3/0.765)</f>
        <v>50.1960784313726</v>
      </c>
      <c r="O134" s="23">
        <f>IF(原始巡检表!Y134=0,0,输入条件!$D$13*(40/50)^3/0.765)</f>
        <v>50.1960784313726</v>
      </c>
      <c r="P134" s="24">
        <f>IF(原始巡检表!I134=0,0,输入条件!$D$15*(35/50)^3/0.9)</f>
        <v>8.38444444444444</v>
      </c>
      <c r="Q134" s="24">
        <f>IF(原始巡检表!Q134=0,0,输入条件!$D$15*(35/50)^3/0.9)</f>
        <v>8.38444444444444</v>
      </c>
      <c r="R134" s="24">
        <f>IF(原始巡检表!Y134=0,0,输入条件!$D$15*(35/50)^3/0.9)</f>
        <v>8.38444444444444</v>
      </c>
      <c r="U134">
        <v>15</v>
      </c>
      <c r="V134" s="7">
        <f>IF(原始巡检表!AH134=0,0,输入条件!$C$22*原始巡检表!AH134+输入条件!$C$23*原始巡检表!AD134+输入条件!$C$24*原始巡检表!AG134+输入条件!$C$25)/100*输入条件!$E$9*3.517*(1-2%*输入条件!$C$6)</f>
        <v>783.794059221777</v>
      </c>
      <c r="W134" s="7">
        <f>IF(原始巡检表!AP134=0,0,输入条件!$C$22*原始巡检表!AP134+输入条件!$C$23*原始巡检表!AL134+输入条件!$C$24*原始巡检表!AO134+输入条件!$C$25)/100*输入条件!$E$9*3.517*(1-2%*输入条件!$C$6)</f>
        <v>945.558433469377</v>
      </c>
      <c r="X134" s="7">
        <f>IF(原始巡检表!AX134=0,0,输入条件!$C$22*原始巡检表!AX134+输入条件!$C$23*原始巡检表!AT134+输入条件!$C$24*原始巡检表!AW134+输入条件!$C$25)/100*输入条件!$E$9*3.517*(1-2%*输入条件!$C$6)</f>
        <v>621.33542963201</v>
      </c>
    </row>
    <row r="135" ht="17.25" spans="1:24">
      <c r="A135">
        <f t="shared" si="4"/>
        <v>51.850991610056</v>
      </c>
      <c r="B135">
        <f>IF(原始巡检表!I135=0,0,输入条件!$C$22*原始巡检表!I135+输入条件!$C$23*原始巡检表!E135+输入条件!$C$24*原始巡检表!H135+输入条件!$C$25)/100*输入条件!$E$9*3.517*(1-2%*输入条件!$C$6)*0.172*5/5</f>
        <v>134.812578186146</v>
      </c>
      <c r="C135">
        <v>16</v>
      </c>
      <c r="D135" s="10">
        <f>IF(原始巡检表!I135=0,0,输入条件!$C$22*原始巡检表!I135+输入条件!$C$23*原始巡检表!E135+输入条件!$C$24*原始巡检表!H135+输入条件!$C$25)/100*输入条件!$E$9*3.517*(1-2%*输入条件!$C$6)*0.172*5/(原始巡检表!F135-原始巡检表!E135)</f>
        <v>259.25495805028</v>
      </c>
      <c r="E135" s="10">
        <f>IF(原始巡检表!Q135=0,0,输入条件!$C$22*原始巡检表!Q135+输入条件!$C$23*原始巡检表!M135+输入条件!$C$24*原始巡检表!P135+输入条件!$C$25)/100*输入条件!$E$9*3.517*(1-2%*输入条件!$C$6)</f>
        <v>945.558433469377</v>
      </c>
      <c r="F135" s="7">
        <f>IF(原始巡检表!Y135=0,0,输入条件!$C$22*原始巡检表!Y135+输入条件!$C$23*原始巡检表!U135+输入条件!$C$24*原始巡检表!X135+输入条件!$C$25)/100*输入条件!$E$9*3.517*(1-2%*输入条件!$C$6)</f>
        <v>621.33542963201</v>
      </c>
      <c r="G135" s="13">
        <f>输入条件!$D$9*原始巡检表!I135</f>
        <v>196.952</v>
      </c>
      <c r="H135" s="13">
        <f>输入条件!$D$9*原始巡检表!Q135</f>
        <v>236.3424</v>
      </c>
      <c r="I135" s="13">
        <f>输入条件!$D$9*原始巡检表!Y135</f>
        <v>157.5616</v>
      </c>
      <c r="J135" s="18">
        <f>IF(原始巡检表!I135=0,0,输入条件!$D$11*(40/50)^3/0.765)</f>
        <v>36.8104575163399</v>
      </c>
      <c r="K135" s="18">
        <f>IF(原始巡检表!Q135=0,0,输入条件!$D$11*(40/50)^3/0.765)</f>
        <v>36.8104575163399</v>
      </c>
      <c r="L135" s="19">
        <f>IF(原始巡检表!Y135=0,0,输入条件!$D$11*(40/50)^3/0.765)</f>
        <v>36.8104575163399</v>
      </c>
      <c r="M135" s="22">
        <f>IF(原始巡检表!I135=0,0,输入条件!$D$13*(40/50)^3/0.765)</f>
        <v>50.1960784313726</v>
      </c>
      <c r="N135" s="22">
        <f>IF(原始巡检表!Q135=0,0,输入条件!$D$13*(40/50)^3/0.765)</f>
        <v>50.1960784313726</v>
      </c>
      <c r="O135" s="23">
        <f>IF(原始巡检表!Y135=0,0,输入条件!$D$13*(40/50)^3/0.765)</f>
        <v>50.1960784313726</v>
      </c>
      <c r="P135" s="24">
        <f>IF(原始巡检表!I135=0,0,输入条件!$D$15*(35/50)^3/0.9)</f>
        <v>8.38444444444444</v>
      </c>
      <c r="Q135" s="24">
        <f>IF(原始巡检表!Q135=0,0,输入条件!$D$15*(35/50)^3/0.9)</f>
        <v>8.38444444444444</v>
      </c>
      <c r="R135" s="24">
        <f>IF(原始巡检表!Y135=0,0,输入条件!$D$15*(35/50)^3/0.9)</f>
        <v>8.38444444444444</v>
      </c>
      <c r="U135">
        <v>16</v>
      </c>
      <c r="V135" s="7">
        <f>IF(原始巡检表!AH135=0,0,输入条件!$C$22*原始巡检表!AH135+输入条件!$C$23*原始巡检表!AD135+输入条件!$C$24*原始巡检表!AG135+输入条件!$C$25)/100*输入条件!$E$9*3.517*(1-2%*输入条件!$C$6)</f>
        <v>783.794059221777</v>
      </c>
      <c r="W135" s="7">
        <f>IF(原始巡检表!AP135=0,0,输入条件!$C$22*原始巡检表!AP135+输入条件!$C$23*原始巡检表!AL135+输入条件!$C$24*原始巡检表!AO135+输入条件!$C$25)/100*输入条件!$E$9*3.517*(1-2%*输入条件!$C$6)</f>
        <v>945.558433469377</v>
      </c>
      <c r="X135" s="7">
        <f>IF(原始巡检表!AX135=0,0,输入条件!$C$22*原始巡检表!AX135+输入条件!$C$23*原始巡检表!AT135+输入条件!$C$24*原始巡检表!AW135+输入条件!$C$25)/100*输入条件!$E$9*3.517*(1-2%*输入条件!$C$6)</f>
        <v>621.33542963201</v>
      </c>
    </row>
    <row r="136" ht="17.25" spans="1:24">
      <c r="A136">
        <f t="shared" si="4"/>
        <v>43.3361122179761</v>
      </c>
      <c r="B136">
        <f>IF(原始巡检表!I136=0,0,输入条件!$C$22*原始巡检表!I136+输入条件!$C$23*原始巡检表!E136+输入条件!$C$24*原始巡检表!H136+输入条件!$C$25)/100*输入条件!$E$9*3.517*(1-2%*输入条件!$C$6)*0.172*5/5</f>
        <v>169.010837650107</v>
      </c>
      <c r="C136">
        <v>17</v>
      </c>
      <c r="D136" s="10">
        <f>IF(原始巡检表!I136=0,0,输入条件!$C$22*原始巡检表!I136+输入条件!$C$23*原始巡检表!E136+输入条件!$C$24*原始巡检表!H136+输入条件!$C$25)/100*输入条件!$E$9*3.517*(1-2%*输入条件!$C$6)*0.172*5/(原始巡检表!F136-原始巡检表!E136)</f>
        <v>216.68056108988</v>
      </c>
      <c r="E136" s="10">
        <f>IF(原始巡检表!Q136=0,0,输入条件!$C$22*原始巡检表!Q136+输入条件!$C$23*原始巡检表!M136+输入条件!$C$24*原始巡检表!P136+输入条件!$C$25)/100*输入条件!$E$9*3.517*(1-2%*输入条件!$C$6)</f>
        <v>678.128998715073</v>
      </c>
      <c r="F136" s="7">
        <f>IF(原始巡检表!Y136=0,0,输入条件!$C$22*原始巡检表!Y136+输入条件!$C$23*原始巡检表!U136+输入条件!$C$24*原始巡检表!X136+输入条件!$C$25)/100*输入条件!$E$9*3.517*(1-2%*输入条件!$C$6)</f>
        <v>632.662506238128</v>
      </c>
      <c r="G136" s="13">
        <f>输入条件!$D$9*原始巡检表!I136</f>
        <v>241.2662</v>
      </c>
      <c r="H136" s="13">
        <f>输入条件!$D$9*原始巡检表!Q136</f>
        <v>172.333</v>
      </c>
      <c r="I136" s="13">
        <f>输入条件!$D$9*原始巡检表!Y136</f>
        <v>157.5616</v>
      </c>
      <c r="J136" s="18">
        <f>IF(原始巡检表!I136=0,0,输入条件!$D$11*(40/50)^3/0.765)</f>
        <v>36.8104575163399</v>
      </c>
      <c r="K136" s="18">
        <f>IF(原始巡检表!Q136=0,0,输入条件!$D$11*(40/50)^3/0.765)</f>
        <v>36.8104575163399</v>
      </c>
      <c r="L136" s="19">
        <f>IF(原始巡检表!Y136=0,0,输入条件!$D$11*(40/50)^3/0.765)</f>
        <v>36.8104575163399</v>
      </c>
      <c r="M136" s="22">
        <f>IF(原始巡检表!I136=0,0,输入条件!$D$13*(40/50)^3/0.765)</f>
        <v>50.1960784313726</v>
      </c>
      <c r="N136" s="22">
        <f>IF(原始巡检表!Q136=0,0,输入条件!$D$13*(40/50)^3/0.765)</f>
        <v>50.1960784313726</v>
      </c>
      <c r="O136" s="23">
        <f>IF(原始巡检表!Y136=0,0,输入条件!$D$13*(40/50)^3/0.765)</f>
        <v>50.1960784313726</v>
      </c>
      <c r="P136" s="24">
        <f>IF(原始巡检表!I136=0,0,输入条件!$D$15*(35/50)^3/0.9)</f>
        <v>8.38444444444444</v>
      </c>
      <c r="Q136" s="24">
        <f>IF(原始巡检表!Q136=0,0,输入条件!$D$15*(35/50)^3/0.9)</f>
        <v>8.38444444444444</v>
      </c>
      <c r="R136" s="24">
        <f>IF(原始巡检表!Y136=0,0,输入条件!$D$15*(35/50)^3/0.9)</f>
        <v>8.38444444444444</v>
      </c>
      <c r="U136">
        <v>17</v>
      </c>
      <c r="V136" s="7">
        <f>IF(原始巡检表!AH136=0,0,输入条件!$C$22*原始巡检表!AH136+输入条件!$C$23*原始巡检表!AD136+输入条件!$C$24*原始巡检表!AG136+输入条件!$C$25)/100*输入条件!$E$9*3.517*(1-2%*输入条件!$C$6)</f>
        <v>982.621149128527</v>
      </c>
      <c r="W136" s="7">
        <f>IF(原始巡检表!AP136=0,0,输入条件!$C$22*原始巡检表!AP136+输入条件!$C$23*原始巡检表!AL136+输入条件!$C$24*原始巡检表!AO136+输入条件!$C$25)/100*输入条件!$E$9*3.517*(1-2%*输入条件!$C$6)</f>
        <v>678.128998715073</v>
      </c>
      <c r="X136" s="7">
        <f>IF(原始巡检表!AX136=0,0,输入条件!$C$22*原始巡检表!AX136+输入条件!$C$23*原始巡检表!AT136+输入条件!$C$24*原始巡检表!AW136+输入条件!$C$25)/100*输入条件!$E$9*3.517*(1-2%*输入条件!$C$6)</f>
        <v>632.662506238128</v>
      </c>
    </row>
    <row r="137" ht="17.25" spans="1:24">
      <c r="A137">
        <f t="shared" si="4"/>
        <v>43.3361122179761</v>
      </c>
      <c r="B137">
        <f>IF(原始巡检表!I137=0,0,输入条件!$C$22*原始巡检表!I137+输入条件!$C$23*原始巡检表!E137+输入条件!$C$24*原始巡检表!H137+输入条件!$C$25)/100*输入条件!$E$9*3.517*(1-2%*输入条件!$C$6)*0.172*5/5</f>
        <v>169.010837650107</v>
      </c>
      <c r="C137">
        <v>18</v>
      </c>
      <c r="D137" s="10">
        <f>IF(原始巡检表!I137=0,0,输入条件!$C$22*原始巡检表!I137+输入条件!$C$23*原始巡检表!E137+输入条件!$C$24*原始巡检表!H137+输入条件!$C$25)/100*输入条件!$E$9*3.517*(1-2%*输入条件!$C$6)*0.172*5/(原始巡检表!F137-原始巡检表!E137)</f>
        <v>216.68056108988</v>
      </c>
      <c r="E137" s="10">
        <f>IF(原始巡检表!Q137=0,0,输入条件!$C$22*原始巡检表!Q137+输入条件!$C$23*原始巡检表!M137+输入条件!$C$24*原始巡检表!P137+输入条件!$C$25)/100*输入条件!$E$9*3.517*(1-2%*输入条件!$C$6)</f>
        <v>678.128998715073</v>
      </c>
      <c r="F137" s="7">
        <f>IF(原始巡检表!Y137=0,0,输入条件!$C$22*原始巡检表!Y137+输入条件!$C$23*原始巡检表!U137+输入条件!$C$24*原始巡检表!X137+输入条件!$C$25)/100*输入条件!$E$9*3.517*(1-2%*输入条件!$C$6)</f>
        <v>632.662506238128</v>
      </c>
      <c r="G137" s="13">
        <f>输入条件!$D$9*原始巡检表!I137</f>
        <v>241.2662</v>
      </c>
      <c r="H137" s="13">
        <f>输入条件!$D$9*原始巡检表!Q137</f>
        <v>172.333</v>
      </c>
      <c r="I137" s="13">
        <f>输入条件!$D$9*原始巡检表!Y137</f>
        <v>157.5616</v>
      </c>
      <c r="J137" s="18">
        <f>IF(原始巡检表!I137=0,0,输入条件!$D$11*(40/50)^3/0.765)</f>
        <v>36.8104575163399</v>
      </c>
      <c r="K137" s="18">
        <f>IF(原始巡检表!Q137=0,0,输入条件!$D$11*(40/50)^3/0.765)</f>
        <v>36.8104575163399</v>
      </c>
      <c r="L137" s="19">
        <f>IF(原始巡检表!Y137=0,0,输入条件!$D$11*(40/50)^3/0.765)</f>
        <v>36.8104575163399</v>
      </c>
      <c r="M137" s="22">
        <f>IF(原始巡检表!I137=0,0,输入条件!$D$13*(40/50)^3/0.765)</f>
        <v>50.1960784313726</v>
      </c>
      <c r="N137" s="22">
        <f>IF(原始巡检表!Q137=0,0,输入条件!$D$13*(40/50)^3/0.765)</f>
        <v>50.1960784313726</v>
      </c>
      <c r="O137" s="23">
        <f>IF(原始巡检表!Y137=0,0,输入条件!$D$13*(40/50)^3/0.765)</f>
        <v>50.1960784313726</v>
      </c>
      <c r="P137" s="24">
        <f>IF(原始巡检表!I137=0,0,输入条件!$D$15*(35/50)^3/0.9)</f>
        <v>8.38444444444444</v>
      </c>
      <c r="Q137" s="24">
        <f>IF(原始巡检表!Q137=0,0,输入条件!$D$15*(35/50)^3/0.9)</f>
        <v>8.38444444444444</v>
      </c>
      <c r="R137" s="24">
        <f>IF(原始巡检表!Y137=0,0,输入条件!$D$15*(35/50)^3/0.9)</f>
        <v>8.38444444444444</v>
      </c>
      <c r="U137">
        <v>18</v>
      </c>
      <c r="V137" s="7">
        <f>IF(原始巡检表!AH137=0,0,输入条件!$C$22*原始巡检表!AH137+输入条件!$C$23*原始巡检表!AD137+输入条件!$C$24*原始巡检表!AG137+输入条件!$C$25)/100*输入条件!$E$9*3.517*(1-2%*输入条件!$C$6)</f>
        <v>982.621149128527</v>
      </c>
      <c r="W137" s="7">
        <f>IF(原始巡检表!AP137=0,0,输入条件!$C$22*原始巡检表!AP137+输入条件!$C$23*原始巡检表!AL137+输入条件!$C$24*原始巡检表!AO137+输入条件!$C$25)/100*输入条件!$E$9*3.517*(1-2%*输入条件!$C$6)</f>
        <v>678.128998715073</v>
      </c>
      <c r="X137" s="7">
        <f>IF(原始巡检表!AX137=0,0,输入条件!$C$22*原始巡检表!AX137+输入条件!$C$23*原始巡检表!AT137+输入条件!$C$24*原始巡检表!AW137+输入条件!$C$25)/100*输入条件!$E$9*3.517*(1-2%*输入条件!$C$6)</f>
        <v>632.662506238128</v>
      </c>
    </row>
    <row r="138" ht="17.25" spans="1:24">
      <c r="A138">
        <f t="shared" si="4"/>
        <v>43.3361122179761</v>
      </c>
      <c r="B138">
        <f>IF(原始巡检表!I138=0,0,输入条件!$C$22*原始巡检表!I138+输入条件!$C$23*原始巡检表!E138+输入条件!$C$24*原始巡检表!H138+输入条件!$C$25)/100*输入条件!$E$9*3.517*(1-2%*输入条件!$C$6)*0.172*5/5</f>
        <v>169.010837650107</v>
      </c>
      <c r="C138">
        <v>19</v>
      </c>
      <c r="D138" s="10">
        <f>IF(原始巡检表!I138=0,0,输入条件!$C$22*原始巡检表!I138+输入条件!$C$23*原始巡检表!E138+输入条件!$C$24*原始巡检表!H138+输入条件!$C$25)/100*输入条件!$E$9*3.517*(1-2%*输入条件!$C$6)*0.172*5/(原始巡检表!F138-原始巡检表!E138)</f>
        <v>216.68056108988</v>
      </c>
      <c r="E138" s="10">
        <f>IF(原始巡检表!Q138=0,0,输入条件!$C$22*原始巡检表!Q138+输入条件!$C$23*原始巡检表!M138+输入条件!$C$24*原始巡检表!P138+输入条件!$C$25)/100*输入条件!$E$9*3.517*(1-2%*输入条件!$C$6)</f>
        <v>678.128998715073</v>
      </c>
      <c r="F138" s="7">
        <f>IF(原始巡检表!Y138=0,0,输入条件!$C$22*原始巡检表!Y138+输入条件!$C$23*原始巡检表!U138+输入条件!$C$24*原始巡检表!X138+输入条件!$C$25)/100*输入条件!$E$9*3.517*(1-2%*输入条件!$C$6)</f>
        <v>632.662506238128</v>
      </c>
      <c r="G138" s="13">
        <f>输入条件!$D$9*原始巡检表!I138</f>
        <v>241.2662</v>
      </c>
      <c r="H138" s="13">
        <f>输入条件!$D$9*原始巡检表!Q138</f>
        <v>172.333</v>
      </c>
      <c r="I138" s="13">
        <f>输入条件!$D$9*原始巡检表!Y138</f>
        <v>157.5616</v>
      </c>
      <c r="J138" s="18">
        <f>IF(原始巡检表!I138=0,0,输入条件!$D$11*(40/50)^3/0.765)</f>
        <v>36.8104575163399</v>
      </c>
      <c r="K138" s="18">
        <f>IF(原始巡检表!Q138=0,0,输入条件!$D$11*(40/50)^3/0.765)</f>
        <v>36.8104575163399</v>
      </c>
      <c r="L138" s="19">
        <f>IF(原始巡检表!Y138=0,0,输入条件!$D$11*(40/50)^3/0.765)</f>
        <v>36.8104575163399</v>
      </c>
      <c r="M138" s="22">
        <f>IF(原始巡检表!I138=0,0,输入条件!$D$13*(40/50)^3/0.765)</f>
        <v>50.1960784313726</v>
      </c>
      <c r="N138" s="22">
        <f>IF(原始巡检表!Q138=0,0,输入条件!$D$13*(40/50)^3/0.765)</f>
        <v>50.1960784313726</v>
      </c>
      <c r="O138" s="23">
        <f>IF(原始巡检表!Y138=0,0,输入条件!$D$13*(40/50)^3/0.765)</f>
        <v>50.1960784313726</v>
      </c>
      <c r="P138" s="24">
        <f>IF(原始巡检表!I138=0,0,输入条件!$D$15*(35/50)^3/0.9)</f>
        <v>8.38444444444444</v>
      </c>
      <c r="Q138" s="24">
        <f>IF(原始巡检表!Q138=0,0,输入条件!$D$15*(35/50)^3/0.9)</f>
        <v>8.38444444444444</v>
      </c>
      <c r="R138" s="24">
        <f>IF(原始巡检表!Y138=0,0,输入条件!$D$15*(35/50)^3/0.9)</f>
        <v>8.38444444444444</v>
      </c>
      <c r="U138">
        <v>19</v>
      </c>
      <c r="V138" s="7">
        <f>IF(原始巡检表!AH138=0,0,输入条件!$C$22*原始巡检表!AH138+输入条件!$C$23*原始巡检表!AD138+输入条件!$C$24*原始巡检表!AG138+输入条件!$C$25)/100*输入条件!$E$9*3.517*(1-2%*输入条件!$C$6)</f>
        <v>982.621149128527</v>
      </c>
      <c r="W138" s="7">
        <f>IF(原始巡检表!AP138=0,0,输入条件!$C$22*原始巡检表!AP138+输入条件!$C$23*原始巡检表!AL138+输入条件!$C$24*原始巡检表!AO138+输入条件!$C$25)/100*输入条件!$E$9*3.517*(1-2%*输入条件!$C$6)</f>
        <v>678.128998715073</v>
      </c>
      <c r="X138" s="7">
        <f>IF(原始巡检表!AX138=0,0,输入条件!$C$22*原始巡检表!AX138+输入条件!$C$23*原始巡检表!AT138+输入条件!$C$24*原始巡检表!AW138+输入条件!$C$25)/100*输入条件!$E$9*3.517*(1-2%*输入条件!$C$6)</f>
        <v>632.662506238128</v>
      </c>
    </row>
    <row r="139" ht="17.25" spans="1:24">
      <c r="A139">
        <f t="shared" si="4"/>
        <v>43.3361122179761</v>
      </c>
      <c r="B139">
        <f>IF(原始巡检表!I139=0,0,输入条件!$C$22*原始巡检表!I139+输入条件!$C$23*原始巡检表!E139+输入条件!$C$24*原始巡检表!H139+输入条件!$C$25)/100*输入条件!$E$9*3.517*(1-2%*输入条件!$C$6)*0.172*5/5</f>
        <v>169.010837650107</v>
      </c>
      <c r="C139">
        <v>20</v>
      </c>
      <c r="D139" s="10">
        <f>IF(原始巡检表!I139=0,0,输入条件!$C$22*原始巡检表!I139+输入条件!$C$23*原始巡检表!E139+输入条件!$C$24*原始巡检表!H139+输入条件!$C$25)/100*输入条件!$E$9*3.517*(1-2%*输入条件!$C$6)*0.172*5/(原始巡检表!F139-原始巡检表!E139)</f>
        <v>216.68056108988</v>
      </c>
      <c r="E139" s="10">
        <f>IF(原始巡检表!Q139=0,0,输入条件!$C$22*原始巡检表!Q139+输入条件!$C$23*原始巡检表!M139+输入条件!$C$24*原始巡检表!P139+输入条件!$C$25)/100*输入条件!$E$9*3.517*(1-2%*输入条件!$C$6)</f>
        <v>678.128998715073</v>
      </c>
      <c r="F139" s="7">
        <f>IF(原始巡检表!Y139=0,0,输入条件!$C$22*原始巡检表!Y139+输入条件!$C$23*原始巡检表!U139+输入条件!$C$24*原始巡检表!X139+输入条件!$C$25)/100*输入条件!$E$9*3.517*(1-2%*输入条件!$C$6)</f>
        <v>632.662506238128</v>
      </c>
      <c r="G139" s="13">
        <f>输入条件!$D$9*原始巡检表!I139</f>
        <v>241.2662</v>
      </c>
      <c r="H139" s="13">
        <f>输入条件!$D$9*原始巡检表!Q139</f>
        <v>172.333</v>
      </c>
      <c r="I139" s="13">
        <f>输入条件!$D$9*原始巡检表!Y139</f>
        <v>157.5616</v>
      </c>
      <c r="J139" s="18">
        <f>IF(原始巡检表!I139=0,0,输入条件!$D$11*(40/50)^3/0.765)</f>
        <v>36.8104575163399</v>
      </c>
      <c r="K139" s="18">
        <f>IF(原始巡检表!Q139=0,0,输入条件!$D$11*(40/50)^3/0.765)</f>
        <v>36.8104575163399</v>
      </c>
      <c r="L139" s="19">
        <f>IF(原始巡检表!Y139=0,0,输入条件!$D$11*(40/50)^3/0.765)</f>
        <v>36.8104575163399</v>
      </c>
      <c r="M139" s="22">
        <f>IF(原始巡检表!I139=0,0,输入条件!$D$13*(40/50)^3/0.765)</f>
        <v>50.1960784313726</v>
      </c>
      <c r="N139" s="22">
        <f>IF(原始巡检表!Q139=0,0,输入条件!$D$13*(40/50)^3/0.765)</f>
        <v>50.1960784313726</v>
      </c>
      <c r="O139" s="23">
        <f>IF(原始巡检表!Y139=0,0,输入条件!$D$13*(40/50)^3/0.765)</f>
        <v>50.1960784313726</v>
      </c>
      <c r="P139" s="24">
        <f>IF(原始巡检表!I139=0,0,输入条件!$D$15*(35/50)^3/0.9)</f>
        <v>8.38444444444444</v>
      </c>
      <c r="Q139" s="24">
        <f>IF(原始巡检表!Q139=0,0,输入条件!$D$15*(35/50)^3/0.9)</f>
        <v>8.38444444444444</v>
      </c>
      <c r="R139" s="24">
        <f>IF(原始巡检表!Y139=0,0,输入条件!$D$15*(35/50)^3/0.9)</f>
        <v>8.38444444444444</v>
      </c>
      <c r="U139">
        <v>20</v>
      </c>
      <c r="V139" s="7">
        <f>IF(原始巡检表!AH139=0,0,输入条件!$C$22*原始巡检表!AH139+输入条件!$C$23*原始巡检表!AD139+输入条件!$C$24*原始巡检表!AG139+输入条件!$C$25)/100*输入条件!$E$9*3.517*(1-2%*输入条件!$C$6)</f>
        <v>982.621149128527</v>
      </c>
      <c r="W139" s="7">
        <f>IF(原始巡检表!AP139=0,0,输入条件!$C$22*原始巡检表!AP139+输入条件!$C$23*原始巡检表!AL139+输入条件!$C$24*原始巡检表!AO139+输入条件!$C$25)/100*输入条件!$E$9*3.517*(1-2%*输入条件!$C$6)</f>
        <v>678.128998715073</v>
      </c>
      <c r="X139" s="7">
        <f>IF(原始巡检表!AX139=0,0,输入条件!$C$22*原始巡检表!AX139+输入条件!$C$23*原始巡检表!AT139+输入条件!$C$24*原始巡检表!AW139+输入条件!$C$25)/100*输入条件!$E$9*3.517*(1-2%*输入条件!$C$6)</f>
        <v>632.662506238128</v>
      </c>
    </row>
    <row r="140" ht="17.25" spans="1:24">
      <c r="A140">
        <f t="shared" si="4"/>
        <v>43.3361122179761</v>
      </c>
      <c r="B140">
        <f>IF(原始巡检表!I140=0,0,输入条件!$C$22*原始巡检表!I140+输入条件!$C$23*原始巡检表!E140+输入条件!$C$24*原始巡检表!H140+输入条件!$C$25)/100*输入条件!$E$9*3.517*(1-2%*输入条件!$C$6)*0.172*5/5</f>
        <v>169.010837650107</v>
      </c>
      <c r="C140">
        <v>21</v>
      </c>
      <c r="D140" s="10">
        <f>IF(原始巡检表!I140=0,0,输入条件!$C$22*原始巡检表!I140+输入条件!$C$23*原始巡检表!E140+输入条件!$C$24*原始巡检表!H140+输入条件!$C$25)/100*输入条件!$E$9*3.517*(1-2%*输入条件!$C$6)*0.172*5/(原始巡检表!F140-原始巡检表!E140)</f>
        <v>216.68056108988</v>
      </c>
      <c r="E140" s="10">
        <f>IF(原始巡检表!Q140=0,0,输入条件!$C$22*原始巡检表!Q140+输入条件!$C$23*原始巡检表!M140+输入条件!$C$24*原始巡检表!P140+输入条件!$C$25)/100*输入条件!$E$9*3.517*(1-2%*输入条件!$C$6)</f>
        <v>678.128998715073</v>
      </c>
      <c r="F140" s="7">
        <f>IF(原始巡检表!Y140=0,0,输入条件!$C$22*原始巡检表!Y140+输入条件!$C$23*原始巡检表!U140+输入条件!$C$24*原始巡检表!X140+输入条件!$C$25)/100*输入条件!$E$9*3.517*(1-2%*输入条件!$C$6)</f>
        <v>632.662506238128</v>
      </c>
      <c r="G140" s="13">
        <f>输入条件!$D$9*原始巡检表!I140</f>
        <v>241.2662</v>
      </c>
      <c r="H140" s="13">
        <f>输入条件!$D$9*原始巡检表!Q140</f>
        <v>172.333</v>
      </c>
      <c r="I140" s="13">
        <f>输入条件!$D$9*原始巡检表!Y140</f>
        <v>157.5616</v>
      </c>
      <c r="J140" s="18">
        <f>IF(原始巡检表!I140=0,0,输入条件!$D$11*(40/50)^3/0.765)</f>
        <v>36.8104575163399</v>
      </c>
      <c r="K140" s="18">
        <f>IF(原始巡检表!Q140=0,0,输入条件!$D$11*(40/50)^3/0.765)</f>
        <v>36.8104575163399</v>
      </c>
      <c r="L140" s="19">
        <f>IF(原始巡检表!Y140=0,0,输入条件!$D$11*(40/50)^3/0.765)</f>
        <v>36.8104575163399</v>
      </c>
      <c r="M140" s="22">
        <f>IF(原始巡检表!I140=0,0,输入条件!$D$13*(40/50)^3/0.765)</f>
        <v>50.1960784313726</v>
      </c>
      <c r="N140" s="22">
        <f>IF(原始巡检表!Q140=0,0,输入条件!$D$13*(40/50)^3/0.765)</f>
        <v>50.1960784313726</v>
      </c>
      <c r="O140" s="23">
        <f>IF(原始巡检表!Y140=0,0,输入条件!$D$13*(40/50)^3/0.765)</f>
        <v>50.1960784313726</v>
      </c>
      <c r="P140" s="24">
        <f>IF(原始巡检表!I140=0,0,输入条件!$D$15*(35/50)^3/0.9)</f>
        <v>8.38444444444444</v>
      </c>
      <c r="Q140" s="24">
        <f>IF(原始巡检表!Q140=0,0,输入条件!$D$15*(35/50)^3/0.9)</f>
        <v>8.38444444444444</v>
      </c>
      <c r="R140" s="24">
        <f>IF(原始巡检表!Y140=0,0,输入条件!$D$15*(35/50)^3/0.9)</f>
        <v>8.38444444444444</v>
      </c>
      <c r="U140">
        <v>21</v>
      </c>
      <c r="V140" s="7">
        <f>IF(原始巡检表!AH140=0,0,输入条件!$C$22*原始巡检表!AH140+输入条件!$C$23*原始巡检表!AD140+输入条件!$C$24*原始巡检表!AG140+输入条件!$C$25)/100*输入条件!$E$9*3.517*(1-2%*输入条件!$C$6)</f>
        <v>982.621149128527</v>
      </c>
      <c r="W140" s="7">
        <f>IF(原始巡检表!AP140=0,0,输入条件!$C$22*原始巡检表!AP140+输入条件!$C$23*原始巡检表!AL140+输入条件!$C$24*原始巡检表!AO140+输入条件!$C$25)/100*输入条件!$E$9*3.517*(1-2%*输入条件!$C$6)</f>
        <v>678.128998715073</v>
      </c>
      <c r="X140" s="7">
        <f>IF(原始巡检表!AX140=0,0,输入条件!$C$22*原始巡检表!AX140+输入条件!$C$23*原始巡检表!AT140+输入条件!$C$24*原始巡检表!AW140+输入条件!$C$25)/100*输入条件!$E$9*3.517*(1-2%*输入条件!$C$6)</f>
        <v>632.662506238128</v>
      </c>
    </row>
    <row r="141" ht="17.25" spans="1:24">
      <c r="A141">
        <f t="shared" si="4"/>
        <v>43.3361122179761</v>
      </c>
      <c r="B141">
        <f>IF(原始巡检表!I141=0,0,输入条件!$C$22*原始巡检表!I141+输入条件!$C$23*原始巡检表!E141+输入条件!$C$24*原始巡检表!H141+输入条件!$C$25)/100*输入条件!$E$9*3.517*(1-2%*输入条件!$C$6)*0.172*5/5</f>
        <v>169.010837650107</v>
      </c>
      <c r="C141">
        <v>22</v>
      </c>
      <c r="D141" s="10">
        <f>IF(原始巡检表!I141=0,0,输入条件!$C$22*原始巡检表!I141+输入条件!$C$23*原始巡检表!E141+输入条件!$C$24*原始巡检表!H141+输入条件!$C$25)/100*输入条件!$E$9*3.517*(1-2%*输入条件!$C$6)*0.172*5/(原始巡检表!F141-原始巡检表!E141)</f>
        <v>216.68056108988</v>
      </c>
      <c r="E141" s="10">
        <f>IF(原始巡检表!Q141=0,0,输入条件!$C$22*原始巡检表!Q141+输入条件!$C$23*原始巡检表!M141+输入条件!$C$24*原始巡检表!P141+输入条件!$C$25)/100*输入条件!$E$9*3.517*(1-2%*输入条件!$C$6)</f>
        <v>678.128998715073</v>
      </c>
      <c r="F141" s="7">
        <f>IF(原始巡检表!Y141=0,0,输入条件!$C$22*原始巡检表!Y141+输入条件!$C$23*原始巡检表!U141+输入条件!$C$24*原始巡检表!X141+输入条件!$C$25)/100*输入条件!$E$9*3.517*(1-2%*输入条件!$C$6)</f>
        <v>632.662506238128</v>
      </c>
      <c r="G141" s="13">
        <f>输入条件!$D$9*原始巡检表!I141</f>
        <v>241.2662</v>
      </c>
      <c r="H141" s="13">
        <f>输入条件!$D$9*原始巡检表!Q141</f>
        <v>172.333</v>
      </c>
      <c r="I141" s="13">
        <f>输入条件!$D$9*原始巡检表!Y141</f>
        <v>157.5616</v>
      </c>
      <c r="J141" s="18">
        <f>IF(原始巡检表!I141=0,0,输入条件!$D$11*(40/50)^3/0.765)</f>
        <v>36.8104575163399</v>
      </c>
      <c r="K141" s="18">
        <f>IF(原始巡检表!Q141=0,0,输入条件!$D$11*(40/50)^3/0.765)</f>
        <v>36.8104575163399</v>
      </c>
      <c r="L141" s="19">
        <f>IF(原始巡检表!Y141=0,0,输入条件!$D$11*(40/50)^3/0.765)</f>
        <v>36.8104575163399</v>
      </c>
      <c r="M141" s="22">
        <f>IF(原始巡检表!I141=0,0,输入条件!$D$13*(40/50)^3/0.765)</f>
        <v>50.1960784313726</v>
      </c>
      <c r="N141" s="22">
        <f>IF(原始巡检表!Q141=0,0,输入条件!$D$13*(40/50)^3/0.765)</f>
        <v>50.1960784313726</v>
      </c>
      <c r="O141" s="23">
        <f>IF(原始巡检表!Y141=0,0,输入条件!$D$13*(40/50)^3/0.765)</f>
        <v>50.1960784313726</v>
      </c>
      <c r="P141" s="24">
        <f>IF(原始巡检表!I141=0,0,输入条件!$D$15*(35/50)^3/0.9)</f>
        <v>8.38444444444444</v>
      </c>
      <c r="Q141" s="24">
        <f>IF(原始巡检表!Q141=0,0,输入条件!$D$15*(35/50)^3/0.9)</f>
        <v>8.38444444444444</v>
      </c>
      <c r="R141" s="24">
        <f>IF(原始巡检表!Y141=0,0,输入条件!$D$15*(35/50)^3/0.9)</f>
        <v>8.38444444444444</v>
      </c>
      <c r="U141">
        <v>22</v>
      </c>
      <c r="V141" s="7">
        <f>IF(原始巡检表!AH141=0,0,输入条件!$C$22*原始巡检表!AH141+输入条件!$C$23*原始巡检表!AD141+输入条件!$C$24*原始巡检表!AG141+输入条件!$C$25)/100*输入条件!$E$9*3.517*(1-2%*输入条件!$C$6)</f>
        <v>982.621149128527</v>
      </c>
      <c r="W141" s="7">
        <f>IF(原始巡检表!AP141=0,0,输入条件!$C$22*原始巡检表!AP141+输入条件!$C$23*原始巡检表!AL141+输入条件!$C$24*原始巡检表!AO141+输入条件!$C$25)/100*输入条件!$E$9*3.517*(1-2%*输入条件!$C$6)</f>
        <v>678.128998715073</v>
      </c>
      <c r="X141" s="7">
        <f>IF(原始巡检表!AX141=0,0,输入条件!$C$22*原始巡检表!AX141+输入条件!$C$23*原始巡检表!AT141+输入条件!$C$24*原始巡检表!AW141+输入条件!$C$25)/100*输入条件!$E$9*3.517*(1-2%*输入条件!$C$6)</f>
        <v>632.662506238128</v>
      </c>
    </row>
    <row r="142" ht="17.25" spans="1:24">
      <c r="A142">
        <f t="shared" si="4"/>
        <v>43.3361122179761</v>
      </c>
      <c r="B142">
        <f>IF(原始巡检表!I142=0,0,输入条件!$C$22*原始巡检表!I142+输入条件!$C$23*原始巡检表!E142+输入条件!$C$24*原始巡检表!H142+输入条件!$C$25)/100*输入条件!$E$9*3.517*(1-2%*输入条件!$C$6)*0.172*5/5</f>
        <v>169.010837650107</v>
      </c>
      <c r="C142">
        <v>23</v>
      </c>
      <c r="D142" s="10">
        <f>IF(原始巡检表!I142=0,0,输入条件!$C$22*原始巡检表!I142+输入条件!$C$23*原始巡检表!E142+输入条件!$C$24*原始巡检表!H142+输入条件!$C$25)/100*输入条件!$E$9*3.517*(1-2%*输入条件!$C$6)*0.172*5/(原始巡检表!F142-原始巡检表!E142)</f>
        <v>216.68056108988</v>
      </c>
      <c r="E142" s="10">
        <f>IF(原始巡检表!Q142=0,0,输入条件!$C$22*原始巡检表!Q142+输入条件!$C$23*原始巡检表!M142+输入条件!$C$24*原始巡检表!P142+输入条件!$C$25)/100*输入条件!$E$9*3.517*(1-2%*输入条件!$C$6)</f>
        <v>678.128998715073</v>
      </c>
      <c r="F142" s="7">
        <f>IF(原始巡检表!Y142=0,0,输入条件!$C$22*原始巡检表!Y142+输入条件!$C$23*原始巡检表!U142+输入条件!$C$24*原始巡检表!X142+输入条件!$C$25)/100*输入条件!$E$9*3.517*(1-2%*输入条件!$C$6)</f>
        <v>632.662506238128</v>
      </c>
      <c r="G142" s="13">
        <f>输入条件!$D$9*原始巡检表!I142</f>
        <v>241.2662</v>
      </c>
      <c r="H142" s="13">
        <f>输入条件!$D$9*原始巡检表!Q142</f>
        <v>172.333</v>
      </c>
      <c r="I142" s="13">
        <f>输入条件!$D$9*原始巡检表!Y142</f>
        <v>157.5616</v>
      </c>
      <c r="J142" s="18">
        <f>IF(原始巡检表!I142=0,0,输入条件!$D$11*(40/50)^3/0.765)</f>
        <v>36.8104575163399</v>
      </c>
      <c r="K142" s="18">
        <f>IF(原始巡检表!Q142=0,0,输入条件!$D$11*(40/50)^3/0.765)</f>
        <v>36.8104575163399</v>
      </c>
      <c r="L142" s="19">
        <f>IF(原始巡检表!Y142=0,0,输入条件!$D$11*(40/50)^3/0.765)</f>
        <v>36.8104575163399</v>
      </c>
      <c r="M142" s="22">
        <f>IF(原始巡检表!I142=0,0,输入条件!$D$13*(40/50)^3/0.765)</f>
        <v>50.1960784313726</v>
      </c>
      <c r="N142" s="22">
        <f>IF(原始巡检表!Q142=0,0,输入条件!$D$13*(40/50)^3/0.765)</f>
        <v>50.1960784313726</v>
      </c>
      <c r="O142" s="23">
        <f>IF(原始巡检表!Y142=0,0,输入条件!$D$13*(40/50)^3/0.765)</f>
        <v>50.1960784313726</v>
      </c>
      <c r="P142" s="24">
        <f>IF(原始巡检表!I142=0,0,输入条件!$D$15*(35/50)^3/0.9)</f>
        <v>8.38444444444444</v>
      </c>
      <c r="Q142" s="24">
        <f>IF(原始巡检表!Q142=0,0,输入条件!$D$15*(35/50)^3/0.9)</f>
        <v>8.38444444444444</v>
      </c>
      <c r="R142" s="24">
        <f>IF(原始巡检表!Y142=0,0,输入条件!$D$15*(35/50)^3/0.9)</f>
        <v>8.38444444444444</v>
      </c>
      <c r="U142">
        <v>23</v>
      </c>
      <c r="V142" s="7">
        <f>IF(原始巡检表!AH142=0,0,输入条件!$C$22*原始巡检表!AH142+输入条件!$C$23*原始巡检表!AD142+输入条件!$C$24*原始巡检表!AG142+输入条件!$C$25)/100*输入条件!$E$9*3.517*(1-2%*输入条件!$C$6)</f>
        <v>982.621149128527</v>
      </c>
      <c r="W142" s="7">
        <f>IF(原始巡检表!AP142=0,0,输入条件!$C$22*原始巡检表!AP142+输入条件!$C$23*原始巡检表!AL142+输入条件!$C$24*原始巡检表!AO142+输入条件!$C$25)/100*输入条件!$E$9*3.517*(1-2%*输入条件!$C$6)</f>
        <v>678.128998715073</v>
      </c>
      <c r="X142" s="7">
        <f>IF(原始巡检表!AX142=0,0,输入条件!$C$22*原始巡检表!AX142+输入条件!$C$23*原始巡检表!AT142+输入条件!$C$24*原始巡检表!AW142+输入条件!$C$25)/100*输入条件!$E$9*3.517*(1-2%*输入条件!$C$6)</f>
        <v>632.662506238128</v>
      </c>
    </row>
    <row r="143" spans="4:24">
      <c r="D143" s="7"/>
      <c r="E143" s="7"/>
      <c r="F143" s="7"/>
      <c r="G143" s="12"/>
      <c r="H143" s="12"/>
      <c r="I143" s="12"/>
      <c r="J143" s="16"/>
      <c r="K143" s="16"/>
      <c r="L143" s="17"/>
      <c r="V143" s="7"/>
      <c r="W143" s="7"/>
      <c r="X143" s="7"/>
    </row>
    <row r="144" spans="2:24">
      <c r="B144" t="s">
        <v>78</v>
      </c>
      <c r="D144" s="7"/>
      <c r="E144" s="7"/>
      <c r="F144" s="7"/>
      <c r="G144" s="12"/>
      <c r="H144" s="12"/>
      <c r="I144" s="12"/>
      <c r="J144" s="16"/>
      <c r="K144" s="16"/>
      <c r="L144" s="17"/>
      <c r="T144" t="s">
        <v>78</v>
      </c>
      <c r="V144" s="7"/>
      <c r="W144" s="7"/>
      <c r="X144" s="7"/>
    </row>
    <row r="145" spans="4:24">
      <c r="D145" s="7"/>
      <c r="E145" s="7"/>
      <c r="F145" s="7"/>
      <c r="G145" s="12"/>
      <c r="H145" s="12"/>
      <c r="I145" s="12"/>
      <c r="J145" s="16"/>
      <c r="K145" s="16"/>
      <c r="L145" s="17"/>
      <c r="V145" s="7"/>
      <c r="W145" s="7"/>
      <c r="X145" s="7"/>
    </row>
    <row r="146" spans="4:24">
      <c r="D146" s="7" t="s">
        <v>85</v>
      </c>
      <c r="E146" s="7"/>
      <c r="F146" s="7"/>
      <c r="G146" s="12"/>
      <c r="H146" s="12"/>
      <c r="I146" s="12"/>
      <c r="J146" s="16"/>
      <c r="K146" s="16"/>
      <c r="L146" s="17"/>
      <c r="V146" s="7"/>
      <c r="W146" s="7"/>
      <c r="X146" s="7"/>
    </row>
    <row r="147" ht="17.25" spans="1:24">
      <c r="A147" t="e">
        <f>50*D147/250</f>
        <v>#DIV/0!</v>
      </c>
      <c r="B147">
        <f>IF(原始巡检表!I147=0,0,输入条件!$C$22*原始巡检表!I147+输入条件!$C$23*原始巡检表!E147+输入条件!$C$24*原始巡检表!H147+输入条件!$C$25)/100*输入条件!$E$9*3.517*(1-2%*输入条件!$C$6)*0.172*5/5</f>
        <v>0</v>
      </c>
      <c r="C147">
        <v>0</v>
      </c>
      <c r="D147" s="10" t="e">
        <f>IF(原始巡检表!I147=0,0,输入条件!$C$22*原始巡检表!I147+输入条件!$C$23*原始巡检表!E147+输入条件!$C$24*原始巡检表!H147+输入条件!$C$25)/100*输入条件!$E$9*3.517*(1-2%*输入条件!$C$6)*0.172*5/(原始巡检表!F147-原始巡检表!E147)</f>
        <v>#DIV/0!</v>
      </c>
      <c r="E147" s="10">
        <f>IF(原始巡检表!Q147=0,0,输入条件!$C$22*原始巡检表!Q147+输入条件!$C$23*原始巡检表!M147+输入条件!$C$24*原始巡检表!P147+输入条件!$C$25)/100*输入条件!$E$9*3.517*(1-2%*输入条件!$C$6)</f>
        <v>0</v>
      </c>
      <c r="F147" s="7">
        <f>IF(原始巡检表!Y147=0,0,输入条件!$C$22*原始巡检表!Y147+输入条件!$C$23*原始巡检表!U147+输入条件!$C$24*原始巡检表!X147+输入条件!$C$25)/100*输入条件!$E$9*3.517*(1-2%*输入条件!$C$6)</f>
        <v>0</v>
      </c>
      <c r="G147" s="13">
        <f>输入条件!$D$9*原始巡检表!I147</f>
        <v>0</v>
      </c>
      <c r="H147" s="13">
        <f>输入条件!$D$9*原始巡检表!Q147</f>
        <v>0</v>
      </c>
      <c r="I147" s="13">
        <f>输入条件!$D$9*原始巡检表!Y147</f>
        <v>0</v>
      </c>
      <c r="J147" s="18">
        <f>IF(原始巡检表!I147=0,0,输入条件!$D$11*(40/50)^3/0.765)</f>
        <v>0</v>
      </c>
      <c r="K147" s="18">
        <f>IF(原始巡检表!Q147=0,0,输入条件!$D$11*(40/50)^3/0.765)</f>
        <v>0</v>
      </c>
      <c r="L147" s="19">
        <f>IF(原始巡检表!Y147=0,0,输入条件!$D$11*(40/50)^3/0.765)</f>
        <v>0</v>
      </c>
      <c r="M147" s="22">
        <f>IF(原始巡检表!I147=0,0,输入条件!$D$13*(40/50)^3/0.765)</f>
        <v>0</v>
      </c>
      <c r="N147" s="22">
        <f>IF(原始巡检表!Q147=0,0,输入条件!$D$13*(40/50)^3/0.765)</f>
        <v>0</v>
      </c>
      <c r="O147" s="23">
        <f>IF(原始巡检表!Y147=0,0,输入条件!$D$13*(40/50)^3/0.765)</f>
        <v>0</v>
      </c>
      <c r="P147" s="24">
        <f>IF(原始巡检表!I147=0,0,输入条件!$D$15*(35/50)^3/0.9)</f>
        <v>0</v>
      </c>
      <c r="Q147" s="24">
        <f>IF(原始巡检表!Q147=0,0,输入条件!$D$15*(35/50)^3/0.9)</f>
        <v>0</v>
      </c>
      <c r="R147" s="24">
        <f>IF(原始巡检表!Y147=0,0,输入条件!$D$15*(35/50)^3/0.9)</f>
        <v>0</v>
      </c>
      <c r="U147">
        <v>0</v>
      </c>
      <c r="V147" s="7">
        <f>IF(原始巡检表!AH147=0,0,输入条件!$C$22*原始巡检表!AH147+输入条件!$C$23*原始巡检表!AD147+输入条件!$C$24*原始巡检表!AG147+输入条件!$C$25)/100*输入条件!$E$9*3.517*(1-2%*输入条件!$C$6)</f>
        <v>0</v>
      </c>
      <c r="W147" s="7">
        <f>IF(原始巡检表!AP147=0,0,输入条件!$C$22*原始巡检表!AP147+输入条件!$C$23*原始巡检表!AL147+输入条件!$C$24*原始巡检表!AO147+输入条件!$C$25)/100*输入条件!$E$9*3.517*(1-2%*输入条件!$C$6)</f>
        <v>0</v>
      </c>
      <c r="X147" s="7">
        <f>IF(原始巡检表!AX147=0,0,输入条件!$C$22*原始巡检表!AX147+输入条件!$C$23*原始巡检表!AT147+输入条件!$C$24*原始巡检表!AW147+输入条件!$C$25)/100*输入条件!$E$9*3.517*(1-2%*输入条件!$C$6)</f>
        <v>0</v>
      </c>
    </row>
    <row r="148" ht="17.25" spans="1:24">
      <c r="A148" t="e">
        <f t="shared" ref="A148:A170" si="5">50*D148/250</f>
        <v>#DIV/0!</v>
      </c>
      <c r="B148">
        <f>IF(原始巡检表!I148=0,0,输入条件!$C$22*原始巡检表!I148+输入条件!$C$23*原始巡检表!E148+输入条件!$C$24*原始巡检表!H148+输入条件!$C$25)/100*输入条件!$E$9*3.517*(1-2%*输入条件!$C$6)*0.172*5/5</f>
        <v>0</v>
      </c>
      <c r="C148">
        <v>1</v>
      </c>
      <c r="D148" s="10" t="e">
        <f>IF(原始巡检表!I148=0,0,输入条件!$C$22*原始巡检表!I148+输入条件!$C$23*原始巡检表!E148+输入条件!$C$24*原始巡检表!H148+输入条件!$C$25)/100*输入条件!$E$9*3.517*(1-2%*输入条件!$C$6)*0.172*5/(原始巡检表!F148-原始巡检表!E148)</f>
        <v>#DIV/0!</v>
      </c>
      <c r="E148" s="10">
        <f>IF(原始巡检表!Q148=0,0,输入条件!$C$22*原始巡检表!Q148+输入条件!$C$23*原始巡检表!M148+输入条件!$C$24*原始巡检表!P148+输入条件!$C$25)/100*输入条件!$E$9*3.517*(1-2%*输入条件!$C$6)</f>
        <v>0</v>
      </c>
      <c r="F148" s="7">
        <f>IF(原始巡检表!Y148=0,0,输入条件!$C$22*原始巡检表!Y148+输入条件!$C$23*原始巡检表!U148+输入条件!$C$24*原始巡检表!X148+输入条件!$C$25)/100*输入条件!$E$9*3.517*(1-2%*输入条件!$C$6)</f>
        <v>0</v>
      </c>
      <c r="G148" s="13">
        <f>输入条件!$D$9*原始巡检表!I148</f>
        <v>0</v>
      </c>
      <c r="H148" s="13">
        <f>输入条件!$D$9*原始巡检表!Q148</f>
        <v>0</v>
      </c>
      <c r="I148" s="13">
        <f>输入条件!$D$9*原始巡检表!Y148</f>
        <v>0</v>
      </c>
      <c r="J148" s="18">
        <f>IF(原始巡检表!I148=0,0,输入条件!$D$11*(40/50)^3/0.765)</f>
        <v>0</v>
      </c>
      <c r="K148" s="18">
        <f>IF(原始巡检表!Q148=0,0,输入条件!$D$11*(40/50)^3/0.765)</f>
        <v>0</v>
      </c>
      <c r="L148" s="19">
        <f>IF(原始巡检表!Y148=0,0,输入条件!$D$11*(40/50)^3/0.765)</f>
        <v>0</v>
      </c>
      <c r="M148" s="22">
        <f>IF(原始巡检表!I148=0,0,输入条件!$D$13*(40/50)^3/0.765)</f>
        <v>0</v>
      </c>
      <c r="N148" s="22">
        <f>IF(原始巡检表!Q148=0,0,输入条件!$D$13*(40/50)^3/0.765)</f>
        <v>0</v>
      </c>
      <c r="O148" s="23">
        <f>IF(原始巡检表!Y148=0,0,输入条件!$D$13*(40/50)^3/0.765)</f>
        <v>0</v>
      </c>
      <c r="P148" s="24">
        <f>IF(原始巡检表!I148=0,0,输入条件!$D$15*(35/50)^3/0.9)</f>
        <v>0</v>
      </c>
      <c r="Q148" s="24">
        <f>IF(原始巡检表!Q148=0,0,输入条件!$D$15*(35/50)^3/0.9)</f>
        <v>0</v>
      </c>
      <c r="R148" s="24">
        <f>IF(原始巡检表!Y148=0,0,输入条件!$D$15*(35/50)^3/0.9)</f>
        <v>0</v>
      </c>
      <c r="U148">
        <v>1</v>
      </c>
      <c r="V148" s="7">
        <f>IF(原始巡检表!AH148=0,0,输入条件!$C$22*原始巡检表!AH148+输入条件!$C$23*原始巡检表!AD148+输入条件!$C$24*原始巡检表!AG148+输入条件!$C$25)/100*输入条件!$E$9*3.517*(1-2%*输入条件!$C$6)</f>
        <v>0</v>
      </c>
      <c r="W148" s="7">
        <f>IF(原始巡检表!AP148=0,0,输入条件!$C$22*原始巡检表!AP148+输入条件!$C$23*原始巡检表!AL148+输入条件!$C$24*原始巡检表!AO148+输入条件!$C$25)/100*输入条件!$E$9*3.517*(1-2%*输入条件!$C$6)</f>
        <v>0</v>
      </c>
      <c r="X148" s="7">
        <f>IF(原始巡检表!AX148=0,0,输入条件!$C$22*原始巡检表!AX148+输入条件!$C$23*原始巡检表!AT148+输入条件!$C$24*原始巡检表!AW148+输入条件!$C$25)/100*输入条件!$E$9*3.517*(1-2%*输入条件!$C$6)</f>
        <v>0</v>
      </c>
    </row>
    <row r="149" ht="17.25" spans="1:24">
      <c r="A149" t="e">
        <f t="shared" si="5"/>
        <v>#DIV/0!</v>
      </c>
      <c r="B149">
        <f>IF(原始巡检表!I149=0,0,输入条件!$C$22*原始巡检表!I149+输入条件!$C$23*原始巡检表!E149+输入条件!$C$24*原始巡检表!H149+输入条件!$C$25)/100*输入条件!$E$9*3.517*(1-2%*输入条件!$C$6)*0.172*5/5</f>
        <v>0</v>
      </c>
      <c r="C149">
        <v>2</v>
      </c>
      <c r="D149" s="10" t="e">
        <f>IF(原始巡检表!I149=0,0,输入条件!$C$22*原始巡检表!I149+输入条件!$C$23*原始巡检表!E149+输入条件!$C$24*原始巡检表!H149+输入条件!$C$25)/100*输入条件!$E$9*3.517*(1-2%*输入条件!$C$6)*0.172*5/(原始巡检表!F149-原始巡检表!E149)</f>
        <v>#DIV/0!</v>
      </c>
      <c r="E149" s="10">
        <f>IF(原始巡检表!Q149=0,0,输入条件!$C$22*原始巡检表!Q149+输入条件!$C$23*原始巡检表!M149+输入条件!$C$24*原始巡检表!P149+输入条件!$C$25)/100*输入条件!$E$9*3.517*(1-2%*输入条件!$C$6)</f>
        <v>0</v>
      </c>
      <c r="F149" s="7">
        <f>IF(原始巡检表!Y149=0,0,输入条件!$C$22*原始巡检表!Y149+输入条件!$C$23*原始巡检表!U149+输入条件!$C$24*原始巡检表!X149+输入条件!$C$25)/100*输入条件!$E$9*3.517*(1-2%*输入条件!$C$6)</f>
        <v>0</v>
      </c>
      <c r="G149" s="13">
        <f>输入条件!$D$9*原始巡检表!I149</f>
        <v>0</v>
      </c>
      <c r="H149" s="13">
        <f>输入条件!$D$9*原始巡检表!Q149</f>
        <v>0</v>
      </c>
      <c r="I149" s="13">
        <f>输入条件!$D$9*原始巡检表!Y149</f>
        <v>0</v>
      </c>
      <c r="J149" s="18">
        <f>IF(原始巡检表!I149=0,0,输入条件!$D$11*(40/50)^3/0.765)</f>
        <v>0</v>
      </c>
      <c r="K149" s="18">
        <f>IF(原始巡检表!Q149=0,0,输入条件!$D$11*(40/50)^3/0.765)</f>
        <v>0</v>
      </c>
      <c r="L149" s="19">
        <f>IF(原始巡检表!Y149=0,0,输入条件!$D$11*(40/50)^3/0.765)</f>
        <v>0</v>
      </c>
      <c r="M149" s="22">
        <f>IF(原始巡检表!I149=0,0,输入条件!$D$13*(40/50)^3/0.765)</f>
        <v>0</v>
      </c>
      <c r="N149" s="22">
        <f>IF(原始巡检表!Q149=0,0,输入条件!$D$13*(40/50)^3/0.765)</f>
        <v>0</v>
      </c>
      <c r="O149" s="23">
        <f>IF(原始巡检表!Y149=0,0,输入条件!$D$13*(40/50)^3/0.765)</f>
        <v>0</v>
      </c>
      <c r="P149" s="24">
        <f>IF(原始巡检表!I149=0,0,输入条件!$D$15*(35/50)^3/0.9)</f>
        <v>0</v>
      </c>
      <c r="Q149" s="24">
        <f>IF(原始巡检表!Q149=0,0,输入条件!$D$15*(35/50)^3/0.9)</f>
        <v>0</v>
      </c>
      <c r="R149" s="24">
        <f>IF(原始巡检表!Y149=0,0,输入条件!$D$15*(35/50)^3/0.9)</f>
        <v>0</v>
      </c>
      <c r="U149">
        <v>2</v>
      </c>
      <c r="V149" s="7">
        <f>IF(原始巡检表!AH149=0,0,输入条件!$C$22*原始巡检表!AH149+输入条件!$C$23*原始巡检表!AD149+输入条件!$C$24*原始巡检表!AG149+输入条件!$C$25)/100*输入条件!$E$9*3.517*(1-2%*输入条件!$C$6)</f>
        <v>0</v>
      </c>
      <c r="W149" s="7">
        <f>IF(原始巡检表!AP149=0,0,输入条件!$C$22*原始巡检表!AP149+输入条件!$C$23*原始巡检表!AL149+输入条件!$C$24*原始巡检表!AO149+输入条件!$C$25)/100*输入条件!$E$9*3.517*(1-2%*输入条件!$C$6)</f>
        <v>0</v>
      </c>
      <c r="X149" s="7">
        <f>IF(原始巡检表!AX149=0,0,输入条件!$C$22*原始巡检表!AX149+输入条件!$C$23*原始巡检表!AT149+输入条件!$C$24*原始巡检表!AW149+输入条件!$C$25)/100*输入条件!$E$9*3.517*(1-2%*输入条件!$C$6)</f>
        <v>0</v>
      </c>
    </row>
    <row r="150" ht="17.25" spans="1:24">
      <c r="A150" t="e">
        <f t="shared" si="5"/>
        <v>#DIV/0!</v>
      </c>
      <c r="B150">
        <f>IF(原始巡检表!I150=0,0,输入条件!$C$22*原始巡检表!I150+输入条件!$C$23*原始巡检表!E150+输入条件!$C$24*原始巡检表!H150+输入条件!$C$25)/100*输入条件!$E$9*3.517*(1-2%*输入条件!$C$6)*0.172*5/5</f>
        <v>0</v>
      </c>
      <c r="C150">
        <v>3</v>
      </c>
      <c r="D150" s="10" t="e">
        <f>IF(原始巡检表!I150=0,0,输入条件!$C$22*原始巡检表!I150+输入条件!$C$23*原始巡检表!E150+输入条件!$C$24*原始巡检表!H150+输入条件!$C$25)/100*输入条件!$E$9*3.517*(1-2%*输入条件!$C$6)*0.172*5/(原始巡检表!F150-原始巡检表!E150)</f>
        <v>#DIV/0!</v>
      </c>
      <c r="E150" s="10">
        <f>IF(原始巡检表!Q150=0,0,输入条件!$C$22*原始巡检表!Q150+输入条件!$C$23*原始巡检表!M150+输入条件!$C$24*原始巡检表!P150+输入条件!$C$25)/100*输入条件!$E$9*3.517*(1-2%*输入条件!$C$6)</f>
        <v>0</v>
      </c>
      <c r="F150" s="7">
        <f>IF(原始巡检表!Y150=0,0,输入条件!$C$22*原始巡检表!Y150+输入条件!$C$23*原始巡检表!U150+输入条件!$C$24*原始巡检表!X150+输入条件!$C$25)/100*输入条件!$E$9*3.517*(1-2%*输入条件!$C$6)</f>
        <v>0</v>
      </c>
      <c r="G150" s="13">
        <f>输入条件!$D$9*原始巡检表!I150</f>
        <v>0</v>
      </c>
      <c r="H150" s="13">
        <f>输入条件!$D$9*原始巡检表!Q150</f>
        <v>0</v>
      </c>
      <c r="I150" s="13">
        <f>输入条件!$D$9*原始巡检表!Y150</f>
        <v>0</v>
      </c>
      <c r="J150" s="18">
        <f>IF(原始巡检表!I150=0,0,输入条件!$D$11*(40/50)^3/0.765)</f>
        <v>0</v>
      </c>
      <c r="K150" s="18">
        <f>IF(原始巡检表!Q150=0,0,输入条件!$D$11*(40/50)^3/0.765)</f>
        <v>0</v>
      </c>
      <c r="L150" s="19">
        <f>IF(原始巡检表!Y150=0,0,输入条件!$D$11*(40/50)^3/0.765)</f>
        <v>0</v>
      </c>
      <c r="M150" s="22">
        <f>IF(原始巡检表!I150=0,0,输入条件!$D$13*(40/50)^3/0.765)</f>
        <v>0</v>
      </c>
      <c r="N150" s="22">
        <f>IF(原始巡检表!Q150=0,0,输入条件!$D$13*(40/50)^3/0.765)</f>
        <v>0</v>
      </c>
      <c r="O150" s="23">
        <f>IF(原始巡检表!Y150=0,0,输入条件!$D$13*(40/50)^3/0.765)</f>
        <v>0</v>
      </c>
      <c r="P150" s="24">
        <f>IF(原始巡检表!I150=0,0,输入条件!$D$15*(35/50)^3/0.9)</f>
        <v>0</v>
      </c>
      <c r="Q150" s="24">
        <f>IF(原始巡检表!Q150=0,0,输入条件!$D$15*(35/50)^3/0.9)</f>
        <v>0</v>
      </c>
      <c r="R150" s="24">
        <f>IF(原始巡检表!Y150=0,0,输入条件!$D$15*(35/50)^3/0.9)</f>
        <v>0</v>
      </c>
      <c r="U150">
        <v>3</v>
      </c>
      <c r="V150" s="7">
        <f>IF(原始巡检表!AH150=0,0,输入条件!$C$22*原始巡检表!AH150+输入条件!$C$23*原始巡检表!AD150+输入条件!$C$24*原始巡检表!AG150+输入条件!$C$25)/100*输入条件!$E$9*3.517*(1-2%*输入条件!$C$6)</f>
        <v>0</v>
      </c>
      <c r="W150" s="7">
        <f>IF(原始巡检表!AP150=0,0,输入条件!$C$22*原始巡检表!AP150+输入条件!$C$23*原始巡检表!AL150+输入条件!$C$24*原始巡检表!AO150+输入条件!$C$25)/100*输入条件!$E$9*3.517*(1-2%*输入条件!$C$6)</f>
        <v>0</v>
      </c>
      <c r="X150" s="7">
        <f>IF(原始巡检表!AX150=0,0,输入条件!$C$22*原始巡检表!AX150+输入条件!$C$23*原始巡检表!AT150+输入条件!$C$24*原始巡检表!AW150+输入条件!$C$25)/100*输入条件!$E$9*3.517*(1-2%*输入条件!$C$6)</f>
        <v>0</v>
      </c>
    </row>
    <row r="151" ht="17.25" spans="1:24">
      <c r="A151" t="e">
        <f t="shared" si="5"/>
        <v>#DIV/0!</v>
      </c>
      <c r="B151">
        <f>IF(原始巡检表!I151=0,0,输入条件!$C$22*原始巡检表!I151+输入条件!$C$23*原始巡检表!E151+输入条件!$C$24*原始巡检表!H151+输入条件!$C$25)/100*输入条件!$E$9*3.517*(1-2%*输入条件!$C$6)*0.172*5/5</f>
        <v>0</v>
      </c>
      <c r="C151">
        <v>4</v>
      </c>
      <c r="D151" s="10" t="e">
        <f>IF(原始巡检表!I151=0,0,输入条件!$C$22*原始巡检表!I151+输入条件!$C$23*原始巡检表!E151+输入条件!$C$24*原始巡检表!H151+输入条件!$C$25)/100*输入条件!$E$9*3.517*(1-2%*输入条件!$C$6)*0.172*5/(原始巡检表!F151-原始巡检表!E151)</f>
        <v>#DIV/0!</v>
      </c>
      <c r="E151" s="10">
        <f>IF(原始巡检表!Q151=0,0,输入条件!$C$22*原始巡检表!Q151+输入条件!$C$23*原始巡检表!M151+输入条件!$C$24*原始巡检表!P151+输入条件!$C$25)/100*输入条件!$E$9*3.517*(1-2%*输入条件!$C$6)</f>
        <v>0</v>
      </c>
      <c r="F151" s="7">
        <f>IF(原始巡检表!Y151=0,0,输入条件!$C$22*原始巡检表!Y151+输入条件!$C$23*原始巡检表!U151+输入条件!$C$24*原始巡检表!X151+输入条件!$C$25)/100*输入条件!$E$9*3.517*(1-2%*输入条件!$C$6)</f>
        <v>0</v>
      </c>
      <c r="G151" s="13">
        <f>输入条件!$D$9*原始巡检表!I151</f>
        <v>0</v>
      </c>
      <c r="H151" s="13">
        <f>输入条件!$D$9*原始巡检表!Q151</f>
        <v>0</v>
      </c>
      <c r="I151" s="13">
        <f>输入条件!$D$9*原始巡检表!Y151</f>
        <v>0</v>
      </c>
      <c r="J151" s="18">
        <f>IF(原始巡检表!I151=0,0,输入条件!$D$11*(40/50)^3/0.765)</f>
        <v>0</v>
      </c>
      <c r="K151" s="18">
        <f>IF(原始巡检表!Q151=0,0,输入条件!$D$11*(40/50)^3/0.765)</f>
        <v>0</v>
      </c>
      <c r="L151" s="19">
        <f>IF(原始巡检表!Y151=0,0,输入条件!$D$11*(40/50)^3/0.765)</f>
        <v>0</v>
      </c>
      <c r="M151" s="22">
        <f>IF(原始巡检表!I151=0,0,输入条件!$D$13*(40/50)^3/0.765)</f>
        <v>0</v>
      </c>
      <c r="N151" s="22">
        <f>IF(原始巡检表!Q151=0,0,输入条件!$D$13*(40/50)^3/0.765)</f>
        <v>0</v>
      </c>
      <c r="O151" s="23">
        <f>IF(原始巡检表!Y151=0,0,输入条件!$D$13*(40/50)^3/0.765)</f>
        <v>0</v>
      </c>
      <c r="P151" s="24">
        <f>IF(原始巡检表!I151=0,0,输入条件!$D$15*(35/50)^3/0.9)</f>
        <v>0</v>
      </c>
      <c r="Q151" s="24">
        <f>IF(原始巡检表!Q151=0,0,输入条件!$D$15*(35/50)^3/0.9)</f>
        <v>0</v>
      </c>
      <c r="R151" s="24">
        <f>IF(原始巡检表!Y151=0,0,输入条件!$D$15*(35/50)^3/0.9)</f>
        <v>0</v>
      </c>
      <c r="U151">
        <v>4</v>
      </c>
      <c r="V151" s="7">
        <f>IF(原始巡检表!AH151=0,0,输入条件!$C$22*原始巡检表!AH151+输入条件!$C$23*原始巡检表!AD151+输入条件!$C$24*原始巡检表!AG151+输入条件!$C$25)/100*输入条件!$E$9*3.517*(1-2%*输入条件!$C$6)</f>
        <v>0</v>
      </c>
      <c r="W151" s="7">
        <f>IF(原始巡检表!AP151=0,0,输入条件!$C$22*原始巡检表!AP151+输入条件!$C$23*原始巡检表!AL151+输入条件!$C$24*原始巡检表!AO151+输入条件!$C$25)/100*输入条件!$E$9*3.517*(1-2%*输入条件!$C$6)</f>
        <v>0</v>
      </c>
      <c r="X151" s="7">
        <f>IF(原始巡检表!AX151=0,0,输入条件!$C$22*原始巡检表!AX151+输入条件!$C$23*原始巡检表!AT151+输入条件!$C$24*原始巡检表!AW151+输入条件!$C$25)/100*输入条件!$E$9*3.517*(1-2%*输入条件!$C$6)</f>
        <v>0</v>
      </c>
    </row>
    <row r="152" ht="17.25" spans="1:24">
      <c r="A152" t="e">
        <f t="shared" si="5"/>
        <v>#DIV/0!</v>
      </c>
      <c r="B152">
        <f>IF(原始巡检表!I152=0,0,输入条件!$C$22*原始巡检表!I152+输入条件!$C$23*原始巡检表!E152+输入条件!$C$24*原始巡检表!H152+输入条件!$C$25)/100*输入条件!$E$9*3.517*(1-2%*输入条件!$C$6)*0.172*5/5</f>
        <v>0</v>
      </c>
      <c r="C152">
        <v>5</v>
      </c>
      <c r="D152" s="10" t="e">
        <f>IF(原始巡检表!I152=0,0,输入条件!$C$22*原始巡检表!I152+输入条件!$C$23*原始巡检表!E152+输入条件!$C$24*原始巡检表!H152+输入条件!$C$25)/100*输入条件!$E$9*3.517*(1-2%*输入条件!$C$6)*0.172*5/(原始巡检表!F152-原始巡检表!E152)</f>
        <v>#DIV/0!</v>
      </c>
      <c r="E152" s="10">
        <f>IF(原始巡检表!Q152=0,0,输入条件!$C$22*原始巡检表!Q152+输入条件!$C$23*原始巡检表!M152+输入条件!$C$24*原始巡检表!P152+输入条件!$C$25)/100*输入条件!$E$9*3.517*(1-2%*输入条件!$C$6)</f>
        <v>0</v>
      </c>
      <c r="F152" s="7">
        <f>IF(原始巡检表!Y152=0,0,输入条件!$C$22*原始巡检表!Y152+输入条件!$C$23*原始巡检表!U152+输入条件!$C$24*原始巡检表!X152+输入条件!$C$25)/100*输入条件!$E$9*3.517*(1-2%*输入条件!$C$6)</f>
        <v>0</v>
      </c>
      <c r="G152" s="13">
        <f>输入条件!$D$9*原始巡检表!I152</f>
        <v>0</v>
      </c>
      <c r="H152" s="13">
        <f>输入条件!$D$9*原始巡检表!Q152</f>
        <v>0</v>
      </c>
      <c r="I152" s="13">
        <f>输入条件!$D$9*原始巡检表!Y152</f>
        <v>0</v>
      </c>
      <c r="J152" s="18">
        <f>IF(原始巡检表!I152=0,0,输入条件!$D$11*(40/50)^3/0.765)</f>
        <v>0</v>
      </c>
      <c r="K152" s="18">
        <f>IF(原始巡检表!Q152=0,0,输入条件!$D$11*(40/50)^3/0.765)</f>
        <v>0</v>
      </c>
      <c r="L152" s="19">
        <f>IF(原始巡检表!Y152=0,0,输入条件!$D$11*(40/50)^3/0.765)</f>
        <v>0</v>
      </c>
      <c r="M152" s="22">
        <f>IF(原始巡检表!I152=0,0,输入条件!$D$13*(40/50)^3/0.765)</f>
        <v>0</v>
      </c>
      <c r="N152" s="22">
        <f>IF(原始巡检表!Q152=0,0,输入条件!$D$13*(40/50)^3/0.765)</f>
        <v>0</v>
      </c>
      <c r="O152" s="23">
        <f>IF(原始巡检表!Y152=0,0,输入条件!$D$13*(40/50)^3/0.765)</f>
        <v>0</v>
      </c>
      <c r="P152" s="24">
        <f>IF(原始巡检表!I152=0,0,输入条件!$D$15*(35/50)^3/0.9)</f>
        <v>0</v>
      </c>
      <c r="Q152" s="24">
        <f>IF(原始巡检表!Q152=0,0,输入条件!$D$15*(35/50)^3/0.9)</f>
        <v>0</v>
      </c>
      <c r="R152" s="24">
        <f>IF(原始巡检表!Y152=0,0,输入条件!$D$15*(35/50)^3/0.9)</f>
        <v>0</v>
      </c>
      <c r="U152">
        <v>5</v>
      </c>
      <c r="V152" s="7">
        <f>IF(原始巡检表!AH152=0,0,输入条件!$C$22*原始巡检表!AH152+输入条件!$C$23*原始巡检表!AD152+输入条件!$C$24*原始巡检表!AG152+输入条件!$C$25)/100*输入条件!$E$9*3.517*(1-2%*输入条件!$C$6)</f>
        <v>0</v>
      </c>
      <c r="W152" s="7">
        <f>IF(原始巡检表!AP152=0,0,输入条件!$C$22*原始巡检表!AP152+输入条件!$C$23*原始巡检表!AL152+输入条件!$C$24*原始巡检表!AO152+输入条件!$C$25)/100*输入条件!$E$9*3.517*(1-2%*输入条件!$C$6)</f>
        <v>0</v>
      </c>
      <c r="X152" s="7">
        <f>IF(原始巡检表!AX152=0,0,输入条件!$C$22*原始巡检表!AX152+输入条件!$C$23*原始巡检表!AT152+输入条件!$C$24*原始巡检表!AW152+输入条件!$C$25)/100*输入条件!$E$9*3.517*(1-2%*输入条件!$C$6)</f>
        <v>0</v>
      </c>
    </row>
    <row r="153" ht="17.25" spans="1:24">
      <c r="A153" t="e">
        <f t="shared" si="5"/>
        <v>#DIV/0!</v>
      </c>
      <c r="B153">
        <f>IF(原始巡检表!I153=0,0,输入条件!$C$22*原始巡检表!I153+输入条件!$C$23*原始巡检表!E153+输入条件!$C$24*原始巡检表!H153+输入条件!$C$25)/100*输入条件!$E$9*3.517*(1-2%*输入条件!$C$6)*0.172*5/5</f>
        <v>0</v>
      </c>
      <c r="C153">
        <v>6</v>
      </c>
      <c r="D153" s="10" t="e">
        <f>IF(原始巡检表!I153=0,0,输入条件!$C$22*原始巡检表!I153+输入条件!$C$23*原始巡检表!E153+输入条件!$C$24*原始巡检表!H153+输入条件!$C$25)/100*输入条件!$E$9*3.517*(1-2%*输入条件!$C$6)*0.172*5/(原始巡检表!F153-原始巡检表!E153)</f>
        <v>#DIV/0!</v>
      </c>
      <c r="E153" s="10">
        <f>IF(原始巡检表!Q153=0,0,输入条件!$C$22*原始巡检表!Q153+输入条件!$C$23*原始巡检表!M153+输入条件!$C$24*原始巡检表!P153+输入条件!$C$25)/100*输入条件!$E$9*3.517*(1-2%*输入条件!$C$6)</f>
        <v>0</v>
      </c>
      <c r="F153" s="7">
        <f>IF(原始巡检表!Y153=0,0,输入条件!$C$22*原始巡检表!Y153+输入条件!$C$23*原始巡检表!U153+输入条件!$C$24*原始巡检表!X153+输入条件!$C$25)/100*输入条件!$E$9*3.517*(1-2%*输入条件!$C$6)</f>
        <v>0</v>
      </c>
      <c r="G153" s="13">
        <f>输入条件!$D$9*原始巡检表!I153</f>
        <v>0</v>
      </c>
      <c r="H153" s="13">
        <f>输入条件!$D$9*原始巡检表!Q153</f>
        <v>0</v>
      </c>
      <c r="I153" s="13">
        <f>输入条件!$D$9*原始巡检表!Y153</f>
        <v>0</v>
      </c>
      <c r="J153" s="18">
        <f>IF(原始巡检表!I153=0,0,输入条件!$D$11*(40/50)^3/0.765)</f>
        <v>0</v>
      </c>
      <c r="K153" s="18">
        <f>IF(原始巡检表!Q153=0,0,输入条件!$D$11*(40/50)^3/0.765)</f>
        <v>0</v>
      </c>
      <c r="L153" s="19">
        <f>IF(原始巡检表!Y153=0,0,输入条件!$D$11*(40/50)^3/0.765)</f>
        <v>0</v>
      </c>
      <c r="M153" s="22">
        <f>IF(原始巡检表!I153=0,0,输入条件!$D$13*(40/50)^3/0.765)</f>
        <v>0</v>
      </c>
      <c r="N153" s="22">
        <f>IF(原始巡检表!Q153=0,0,输入条件!$D$13*(40/50)^3/0.765)</f>
        <v>0</v>
      </c>
      <c r="O153" s="23">
        <f>IF(原始巡检表!Y153=0,0,输入条件!$D$13*(40/50)^3/0.765)</f>
        <v>0</v>
      </c>
      <c r="P153" s="24">
        <f>IF(原始巡检表!I153=0,0,输入条件!$D$15*(35/50)^3/0.9)</f>
        <v>0</v>
      </c>
      <c r="Q153" s="24">
        <f>IF(原始巡检表!Q153=0,0,输入条件!$D$15*(35/50)^3/0.9)</f>
        <v>0</v>
      </c>
      <c r="R153" s="24">
        <f>IF(原始巡检表!Y153=0,0,输入条件!$D$15*(35/50)^3/0.9)</f>
        <v>0</v>
      </c>
      <c r="U153">
        <v>6</v>
      </c>
      <c r="V153" s="7">
        <f>IF(原始巡检表!AH153=0,0,输入条件!$C$22*原始巡检表!AH153+输入条件!$C$23*原始巡检表!AD153+输入条件!$C$24*原始巡检表!AG153+输入条件!$C$25)/100*输入条件!$E$9*3.517*(1-2%*输入条件!$C$6)</f>
        <v>0</v>
      </c>
      <c r="W153" s="7">
        <f>IF(原始巡检表!AP153=0,0,输入条件!$C$22*原始巡检表!AP153+输入条件!$C$23*原始巡检表!AL153+输入条件!$C$24*原始巡检表!AO153+输入条件!$C$25)/100*输入条件!$E$9*3.517*(1-2%*输入条件!$C$6)</f>
        <v>0</v>
      </c>
      <c r="X153" s="7">
        <f>IF(原始巡检表!AX153=0,0,输入条件!$C$22*原始巡检表!AX153+输入条件!$C$23*原始巡检表!AT153+输入条件!$C$24*原始巡检表!AW153+输入条件!$C$25)/100*输入条件!$E$9*3.517*(1-2%*输入条件!$C$6)</f>
        <v>0</v>
      </c>
    </row>
    <row r="154" ht="17.25" spans="1:24">
      <c r="A154">
        <f t="shared" si="5"/>
        <v>45.3291293373743</v>
      </c>
      <c r="B154">
        <f>IF(原始巡检表!I154=0,0,输入条件!$C$22*原始巡检表!I154+输入条件!$C$23*原始巡检表!E154+输入条件!$C$24*原始巡检表!H154+输入条件!$C$25)/100*输入条件!$E$9*3.517*(1-2%*输入条件!$C$6)*0.172*5/5</f>
        <v>145.053213879598</v>
      </c>
      <c r="C154">
        <v>7</v>
      </c>
      <c r="D154" s="10">
        <f>IF(原始巡检表!I154=0,0,输入条件!$C$22*原始巡检表!I154+输入条件!$C$23*原始巡检表!E154+输入条件!$C$24*原始巡检表!H154+输入条件!$C$25)/100*输入条件!$E$9*3.517*(1-2%*输入条件!$C$6)*0.172*5/(原始巡检表!F154-原始巡检表!E154)</f>
        <v>226.645646686872</v>
      </c>
      <c r="E154" s="10">
        <f>IF(原始巡检表!Q154=0,0,输入条件!$C$22*原始巡检表!Q154+输入条件!$C$23*原始巡检表!M154+输入条件!$C$24*原始巡检表!P154+输入条件!$C$25)/100*输入条件!$E$9*3.517*(1-2%*输入条件!$C$6)</f>
        <v>928.90906588626</v>
      </c>
      <c r="F154" s="7">
        <f>IF(原始巡检表!Y154=0,0,输入条件!$C$22*原始巡检表!Y154+输入条件!$C$23*原始巡检表!U154+输入条件!$C$24*原始巡检表!X154+输入条件!$C$25)/100*输入条件!$E$9*3.517*(1-2%*输入条件!$C$6)</f>
        <v>884.912433206751</v>
      </c>
      <c r="G154" s="13">
        <f>输入条件!$D$9*原始巡检表!I154</f>
        <v>209.2615</v>
      </c>
      <c r="H154" s="13">
        <f>输入条件!$D$9*原始巡检表!Q154</f>
        <v>231.4186</v>
      </c>
      <c r="I154" s="13">
        <f>输入条件!$D$9*原始巡检表!Y154</f>
        <v>224.0329</v>
      </c>
      <c r="J154" s="18">
        <f>IF(原始巡检表!I154=0,0,输入条件!$D$11*(40/50)^3/0.765)</f>
        <v>36.8104575163399</v>
      </c>
      <c r="K154" s="18">
        <f>IF(原始巡检表!Q154=0,0,输入条件!$D$11*(40/50)^3/0.765)</f>
        <v>36.8104575163399</v>
      </c>
      <c r="L154" s="19">
        <f>IF(原始巡检表!Y154=0,0,输入条件!$D$11*(40/50)^3/0.765)</f>
        <v>36.8104575163399</v>
      </c>
      <c r="M154" s="22">
        <f>IF(原始巡检表!I154=0,0,输入条件!$D$13*(40/50)^3/0.765)</f>
        <v>50.1960784313726</v>
      </c>
      <c r="N154" s="22">
        <f>IF(原始巡检表!Q154=0,0,输入条件!$D$13*(40/50)^3/0.765)</f>
        <v>50.1960784313726</v>
      </c>
      <c r="O154" s="23">
        <f>IF(原始巡检表!Y154=0,0,输入条件!$D$13*(40/50)^3/0.765)</f>
        <v>50.1960784313726</v>
      </c>
      <c r="P154" s="24">
        <f>IF(原始巡检表!I154=0,0,输入条件!$D$15*(35/50)^3/0.9)</f>
        <v>8.38444444444444</v>
      </c>
      <c r="Q154" s="24">
        <f>IF(原始巡检表!Q154=0,0,输入条件!$D$15*(35/50)^3/0.9)</f>
        <v>8.38444444444444</v>
      </c>
      <c r="R154" s="24">
        <f>IF(原始巡检表!Y154=0,0,输入条件!$D$15*(35/50)^3/0.9)</f>
        <v>8.38444444444444</v>
      </c>
      <c r="U154">
        <v>7</v>
      </c>
      <c r="V154" s="7">
        <f>IF(原始巡检表!AH154=0,0,输入条件!$C$22*原始巡检表!AH154+输入条件!$C$23*原始巡检表!AD154+输入条件!$C$24*原始巡检表!AG154+输入条件!$C$25)/100*输入条件!$E$9*3.517*(1-2%*输入条件!$C$6)</f>
        <v>843.332638834872</v>
      </c>
      <c r="W154" s="7">
        <f>IF(原始巡检表!AP154=0,0,输入条件!$C$22*原始巡检表!AP154+输入条件!$C$23*原始巡检表!AL154+输入条件!$C$24*原始巡检表!AO154+输入条件!$C$25)/100*输入条件!$E$9*3.517*(1-2%*输入条件!$C$6)</f>
        <v>928.90906588626</v>
      </c>
      <c r="X154" s="7">
        <f>IF(原始巡检表!AX154=0,0,输入条件!$C$22*原始巡检表!AX154+输入条件!$C$23*原始巡检表!AT154+输入条件!$C$24*原始巡检表!AW154+输入条件!$C$25)/100*输入条件!$E$9*3.517*(1-2%*输入条件!$C$6)</f>
        <v>884.912433206751</v>
      </c>
    </row>
    <row r="155" ht="17.25" spans="1:24">
      <c r="A155">
        <f t="shared" si="5"/>
        <v>45.3291293373743</v>
      </c>
      <c r="B155">
        <f>IF(原始巡检表!I155=0,0,输入条件!$C$22*原始巡检表!I155+输入条件!$C$23*原始巡检表!E155+输入条件!$C$24*原始巡检表!H155+输入条件!$C$25)/100*输入条件!$E$9*3.517*(1-2%*输入条件!$C$6)*0.172*5/5</f>
        <v>145.053213879598</v>
      </c>
      <c r="C155">
        <v>8</v>
      </c>
      <c r="D155" s="10">
        <f>IF(原始巡检表!I155=0,0,输入条件!$C$22*原始巡检表!I155+输入条件!$C$23*原始巡检表!E155+输入条件!$C$24*原始巡检表!H155+输入条件!$C$25)/100*输入条件!$E$9*3.517*(1-2%*输入条件!$C$6)*0.172*5/(原始巡检表!F155-原始巡检表!E155)</f>
        <v>226.645646686872</v>
      </c>
      <c r="E155" s="10">
        <f>IF(原始巡检表!Q155=0,0,输入条件!$C$22*原始巡检表!Q155+输入条件!$C$23*原始巡检表!M155+输入条件!$C$24*原始巡检表!P155+输入条件!$C$25)/100*输入条件!$E$9*3.517*(1-2%*输入条件!$C$6)</f>
        <v>928.90906588626</v>
      </c>
      <c r="F155" s="7">
        <f>IF(原始巡检表!Y155=0,0,输入条件!$C$22*原始巡检表!Y155+输入条件!$C$23*原始巡检表!U155+输入条件!$C$24*原始巡检表!X155+输入条件!$C$25)/100*输入条件!$E$9*3.517*(1-2%*输入条件!$C$6)</f>
        <v>884.912433206751</v>
      </c>
      <c r="G155" s="13">
        <f>输入条件!$D$9*原始巡检表!I155</f>
        <v>209.2615</v>
      </c>
      <c r="H155" s="13">
        <f>输入条件!$D$9*原始巡检表!Q155</f>
        <v>231.4186</v>
      </c>
      <c r="I155" s="13">
        <f>输入条件!$D$9*原始巡检表!Y155</f>
        <v>224.0329</v>
      </c>
      <c r="J155" s="18">
        <f>IF(原始巡检表!I155=0,0,输入条件!$D$11*(40/50)^3/0.765)</f>
        <v>36.8104575163399</v>
      </c>
      <c r="K155" s="18">
        <f>IF(原始巡检表!Q155=0,0,输入条件!$D$11*(40/50)^3/0.765)</f>
        <v>36.8104575163399</v>
      </c>
      <c r="L155" s="19">
        <f>IF(原始巡检表!Y155=0,0,输入条件!$D$11*(40/50)^3/0.765)</f>
        <v>36.8104575163399</v>
      </c>
      <c r="M155" s="22">
        <f>IF(原始巡检表!I155=0,0,输入条件!$D$13*(40/50)^3/0.765)</f>
        <v>50.1960784313726</v>
      </c>
      <c r="N155" s="22">
        <f>IF(原始巡检表!Q155=0,0,输入条件!$D$13*(40/50)^3/0.765)</f>
        <v>50.1960784313726</v>
      </c>
      <c r="O155" s="23">
        <f>IF(原始巡检表!Y155=0,0,输入条件!$D$13*(40/50)^3/0.765)</f>
        <v>50.1960784313726</v>
      </c>
      <c r="P155" s="24">
        <f>IF(原始巡检表!I155=0,0,输入条件!$D$15*(35/50)^3/0.9)</f>
        <v>8.38444444444444</v>
      </c>
      <c r="Q155" s="24">
        <f>IF(原始巡检表!Q155=0,0,输入条件!$D$15*(35/50)^3/0.9)</f>
        <v>8.38444444444444</v>
      </c>
      <c r="R155" s="24">
        <f>IF(原始巡检表!Y155=0,0,输入条件!$D$15*(35/50)^3/0.9)</f>
        <v>8.38444444444444</v>
      </c>
      <c r="U155">
        <v>8</v>
      </c>
      <c r="V155" s="7">
        <f>IF(原始巡检表!AH155=0,0,输入条件!$C$22*原始巡检表!AH155+输入条件!$C$23*原始巡检表!AD155+输入条件!$C$24*原始巡检表!AG155+输入条件!$C$25)/100*输入条件!$E$9*3.517*(1-2%*输入条件!$C$6)</f>
        <v>843.332638834872</v>
      </c>
      <c r="W155" s="7">
        <f>IF(原始巡检表!AP155=0,0,输入条件!$C$22*原始巡检表!AP155+输入条件!$C$23*原始巡检表!AL155+输入条件!$C$24*原始巡检表!AO155+输入条件!$C$25)/100*输入条件!$E$9*3.517*(1-2%*输入条件!$C$6)</f>
        <v>928.90906588626</v>
      </c>
      <c r="X155" s="7">
        <f>IF(原始巡检表!AX155=0,0,输入条件!$C$22*原始巡检表!AX155+输入条件!$C$23*原始巡检表!AT155+输入条件!$C$24*原始巡检表!AW155+输入条件!$C$25)/100*输入条件!$E$9*3.517*(1-2%*输入条件!$C$6)</f>
        <v>884.912433206751</v>
      </c>
    </row>
    <row r="156" ht="17.25" spans="1:24">
      <c r="A156">
        <f t="shared" si="5"/>
        <v>45.3291293373743</v>
      </c>
      <c r="B156">
        <f>IF(原始巡检表!I156=0,0,输入条件!$C$22*原始巡检表!I156+输入条件!$C$23*原始巡检表!E156+输入条件!$C$24*原始巡检表!H156+输入条件!$C$25)/100*输入条件!$E$9*3.517*(1-2%*输入条件!$C$6)*0.172*5/5</f>
        <v>145.053213879598</v>
      </c>
      <c r="C156">
        <v>9</v>
      </c>
      <c r="D156" s="10">
        <f>IF(原始巡检表!I156=0,0,输入条件!$C$22*原始巡检表!I156+输入条件!$C$23*原始巡检表!E156+输入条件!$C$24*原始巡检表!H156+输入条件!$C$25)/100*输入条件!$E$9*3.517*(1-2%*输入条件!$C$6)*0.172*5/(原始巡检表!F156-原始巡检表!E156)</f>
        <v>226.645646686872</v>
      </c>
      <c r="E156" s="10">
        <f>IF(原始巡检表!Q156=0,0,输入条件!$C$22*原始巡检表!Q156+输入条件!$C$23*原始巡检表!M156+输入条件!$C$24*原始巡检表!P156+输入条件!$C$25)/100*输入条件!$E$9*3.517*(1-2%*输入条件!$C$6)</f>
        <v>928.90906588626</v>
      </c>
      <c r="F156" s="7">
        <f>IF(原始巡检表!Y156=0,0,输入条件!$C$22*原始巡检表!Y156+输入条件!$C$23*原始巡检表!U156+输入条件!$C$24*原始巡检表!X156+输入条件!$C$25)/100*输入条件!$E$9*3.517*(1-2%*输入条件!$C$6)</f>
        <v>884.912433206751</v>
      </c>
      <c r="G156" s="13">
        <f>输入条件!$D$9*原始巡检表!I156</f>
        <v>209.2615</v>
      </c>
      <c r="H156" s="13">
        <f>输入条件!$D$9*原始巡检表!Q156</f>
        <v>231.4186</v>
      </c>
      <c r="I156" s="13">
        <f>输入条件!$D$9*原始巡检表!Y156</f>
        <v>224.0329</v>
      </c>
      <c r="J156" s="18">
        <f>IF(原始巡检表!I156=0,0,输入条件!$D$11*(40/50)^3/0.765)</f>
        <v>36.8104575163399</v>
      </c>
      <c r="K156" s="18">
        <f>IF(原始巡检表!Q156=0,0,输入条件!$D$11*(40/50)^3/0.765)</f>
        <v>36.8104575163399</v>
      </c>
      <c r="L156" s="19">
        <f>IF(原始巡检表!Y156=0,0,输入条件!$D$11*(40/50)^3/0.765)</f>
        <v>36.8104575163399</v>
      </c>
      <c r="M156" s="22">
        <f>IF(原始巡检表!I156=0,0,输入条件!$D$13*(40/50)^3/0.765)</f>
        <v>50.1960784313726</v>
      </c>
      <c r="N156" s="22">
        <f>IF(原始巡检表!Q156=0,0,输入条件!$D$13*(40/50)^3/0.765)</f>
        <v>50.1960784313726</v>
      </c>
      <c r="O156" s="23">
        <f>IF(原始巡检表!Y156=0,0,输入条件!$D$13*(40/50)^3/0.765)</f>
        <v>50.1960784313726</v>
      </c>
      <c r="P156" s="24">
        <f>IF(原始巡检表!I156=0,0,输入条件!$D$15*(35/50)^3/0.9)</f>
        <v>8.38444444444444</v>
      </c>
      <c r="Q156" s="24">
        <f>IF(原始巡检表!Q156=0,0,输入条件!$D$15*(35/50)^3/0.9)</f>
        <v>8.38444444444444</v>
      </c>
      <c r="R156" s="24">
        <f>IF(原始巡检表!Y156=0,0,输入条件!$D$15*(35/50)^3/0.9)</f>
        <v>8.38444444444444</v>
      </c>
      <c r="U156">
        <v>9</v>
      </c>
      <c r="V156" s="7">
        <f>IF(原始巡检表!AH156=0,0,输入条件!$C$22*原始巡检表!AH156+输入条件!$C$23*原始巡检表!AD156+输入条件!$C$24*原始巡检表!AG156+输入条件!$C$25)/100*输入条件!$E$9*3.517*(1-2%*输入条件!$C$6)</f>
        <v>843.332638834872</v>
      </c>
      <c r="W156" s="7">
        <f>IF(原始巡检表!AP156=0,0,输入条件!$C$22*原始巡检表!AP156+输入条件!$C$23*原始巡检表!AL156+输入条件!$C$24*原始巡检表!AO156+输入条件!$C$25)/100*输入条件!$E$9*3.517*(1-2%*输入条件!$C$6)</f>
        <v>928.90906588626</v>
      </c>
      <c r="X156" s="7">
        <f>IF(原始巡检表!AX156=0,0,输入条件!$C$22*原始巡检表!AX156+输入条件!$C$23*原始巡检表!AT156+输入条件!$C$24*原始巡检表!AW156+输入条件!$C$25)/100*输入条件!$E$9*3.517*(1-2%*输入条件!$C$6)</f>
        <v>884.912433206751</v>
      </c>
    </row>
    <row r="157" ht="17.25" spans="1:24">
      <c r="A157">
        <f t="shared" si="5"/>
        <v>45.3291293373743</v>
      </c>
      <c r="B157">
        <f>IF(原始巡检表!I157=0,0,输入条件!$C$22*原始巡检表!I157+输入条件!$C$23*原始巡检表!E157+输入条件!$C$24*原始巡检表!H157+输入条件!$C$25)/100*输入条件!$E$9*3.517*(1-2%*输入条件!$C$6)*0.172*5/5</f>
        <v>145.053213879598</v>
      </c>
      <c r="C157">
        <v>10</v>
      </c>
      <c r="D157" s="10">
        <f>IF(原始巡检表!I157=0,0,输入条件!$C$22*原始巡检表!I157+输入条件!$C$23*原始巡检表!E157+输入条件!$C$24*原始巡检表!H157+输入条件!$C$25)/100*输入条件!$E$9*3.517*(1-2%*输入条件!$C$6)*0.172*5/(原始巡检表!F157-原始巡检表!E157)</f>
        <v>226.645646686872</v>
      </c>
      <c r="E157" s="10">
        <f>IF(原始巡检表!Q157=0,0,输入条件!$C$22*原始巡检表!Q157+输入条件!$C$23*原始巡检表!M157+输入条件!$C$24*原始巡检表!P157+输入条件!$C$25)/100*输入条件!$E$9*3.517*(1-2%*输入条件!$C$6)</f>
        <v>928.90906588626</v>
      </c>
      <c r="F157" s="7">
        <f>IF(原始巡检表!Y157=0,0,输入条件!$C$22*原始巡检表!Y157+输入条件!$C$23*原始巡检表!U157+输入条件!$C$24*原始巡检表!X157+输入条件!$C$25)/100*输入条件!$E$9*3.517*(1-2%*输入条件!$C$6)</f>
        <v>884.912433206751</v>
      </c>
      <c r="G157" s="13">
        <f>输入条件!$D$9*原始巡检表!I157</f>
        <v>209.2615</v>
      </c>
      <c r="H157" s="13">
        <f>输入条件!$D$9*原始巡检表!Q157</f>
        <v>231.4186</v>
      </c>
      <c r="I157" s="13">
        <f>输入条件!$D$9*原始巡检表!Y157</f>
        <v>224.0329</v>
      </c>
      <c r="J157" s="18">
        <f>IF(原始巡检表!I157=0,0,输入条件!$D$11*(40/50)^3/0.765)</f>
        <v>36.8104575163399</v>
      </c>
      <c r="K157" s="18">
        <f>IF(原始巡检表!Q157=0,0,输入条件!$D$11*(40/50)^3/0.765)</f>
        <v>36.8104575163399</v>
      </c>
      <c r="L157" s="19">
        <f>IF(原始巡检表!Y157=0,0,输入条件!$D$11*(40/50)^3/0.765)</f>
        <v>36.8104575163399</v>
      </c>
      <c r="M157" s="22">
        <f>IF(原始巡检表!I157=0,0,输入条件!$D$13*(40/50)^3/0.765)</f>
        <v>50.1960784313726</v>
      </c>
      <c r="N157" s="22">
        <f>IF(原始巡检表!Q157=0,0,输入条件!$D$13*(40/50)^3/0.765)</f>
        <v>50.1960784313726</v>
      </c>
      <c r="O157" s="23">
        <f>IF(原始巡检表!Y157=0,0,输入条件!$D$13*(40/50)^3/0.765)</f>
        <v>50.1960784313726</v>
      </c>
      <c r="P157" s="24">
        <f>IF(原始巡检表!I157=0,0,输入条件!$D$15*(35/50)^3/0.9)</f>
        <v>8.38444444444444</v>
      </c>
      <c r="Q157" s="24">
        <f>IF(原始巡检表!Q157=0,0,输入条件!$D$15*(35/50)^3/0.9)</f>
        <v>8.38444444444444</v>
      </c>
      <c r="R157" s="24">
        <f>IF(原始巡检表!Y157=0,0,输入条件!$D$15*(35/50)^3/0.9)</f>
        <v>8.38444444444444</v>
      </c>
      <c r="U157">
        <v>10</v>
      </c>
      <c r="V157" s="7">
        <f>IF(原始巡检表!AH157=0,0,输入条件!$C$22*原始巡检表!AH157+输入条件!$C$23*原始巡检表!AD157+输入条件!$C$24*原始巡检表!AG157+输入条件!$C$25)/100*输入条件!$E$9*3.517*(1-2%*输入条件!$C$6)</f>
        <v>843.332638834872</v>
      </c>
      <c r="W157" s="7">
        <f>IF(原始巡检表!AP157=0,0,输入条件!$C$22*原始巡检表!AP157+输入条件!$C$23*原始巡检表!AL157+输入条件!$C$24*原始巡检表!AO157+输入条件!$C$25)/100*输入条件!$E$9*3.517*(1-2%*输入条件!$C$6)</f>
        <v>928.90906588626</v>
      </c>
      <c r="X157" s="7">
        <f>IF(原始巡检表!AX157=0,0,输入条件!$C$22*原始巡检表!AX157+输入条件!$C$23*原始巡检表!AT157+输入条件!$C$24*原始巡检表!AW157+输入条件!$C$25)/100*输入条件!$E$9*3.517*(1-2%*输入条件!$C$6)</f>
        <v>884.912433206751</v>
      </c>
    </row>
    <row r="158" ht="17.25" spans="1:24">
      <c r="A158">
        <f t="shared" si="5"/>
        <v>54.2419776858925</v>
      </c>
      <c r="B158">
        <f>IF(原始巡检表!I158=0,0,输入条件!$C$22*原始巡检表!I158+输入条件!$C$23*原始巡检表!E158+输入条件!$C$24*原始巡检表!H158+输入条件!$C$25)/100*输入条件!$E$9*3.517*(1-2%*输入条件!$C$6)*0.172*5/5</f>
        <v>130.180746446142</v>
      </c>
      <c r="C158">
        <v>11</v>
      </c>
      <c r="D158" s="10">
        <f>IF(原始巡检表!I158=0,0,输入条件!$C$22*原始巡检表!I158+输入条件!$C$23*原始巡检表!E158+输入条件!$C$24*原始巡检表!H158+输入条件!$C$25)/100*输入条件!$E$9*3.517*(1-2%*输入条件!$C$6)*0.172*5/(原始巡检表!F158-原始巡检表!E158)</f>
        <v>271.209888429463</v>
      </c>
      <c r="E158" s="10">
        <f>IF(原始巡检表!Q158=0,0,输入条件!$C$22*原始巡检表!Q158+输入条件!$C$23*原始巡检表!M158+输入条件!$C$24*原始巡检表!P158+输入条件!$C$25)/100*输入条件!$E$9*3.517*(1-2%*输入条件!$C$6)</f>
        <v>842.810772692269</v>
      </c>
      <c r="F158" s="7">
        <f>IF(原始巡检表!Y158=0,0,输入条件!$C$22*原始巡检表!Y158+输入条件!$C$23*原始巡检表!U158+输入条件!$C$24*原始巡检表!X158+输入条件!$C$25)/100*输入条件!$E$9*3.517*(1-2%*输入条件!$C$6)</f>
        <v>812.262761744613</v>
      </c>
      <c r="G158" s="13">
        <f>输入条件!$D$9*原始巡检表!I158</f>
        <v>189.5663</v>
      </c>
      <c r="H158" s="13">
        <f>输入条件!$D$9*原始巡检表!Q158</f>
        <v>214.1853</v>
      </c>
      <c r="I158" s="13">
        <f>输入条件!$D$9*原始巡检表!Y158</f>
        <v>209.2615</v>
      </c>
      <c r="J158" s="18">
        <f>IF(原始巡检表!I158=0,0,输入条件!$D$11*(40/50)^3/0.765)</f>
        <v>36.8104575163399</v>
      </c>
      <c r="K158" s="18">
        <f>IF(原始巡检表!Q158=0,0,输入条件!$D$11*(40/50)^3/0.765)</f>
        <v>36.8104575163399</v>
      </c>
      <c r="L158" s="19">
        <f>IF(原始巡检表!Y158=0,0,输入条件!$D$11*(40/50)^3/0.765)</f>
        <v>36.8104575163399</v>
      </c>
      <c r="M158" s="22">
        <f>IF(原始巡检表!I158=0,0,输入条件!$D$13*(40/50)^3/0.765)</f>
        <v>50.1960784313726</v>
      </c>
      <c r="N158" s="22">
        <f>IF(原始巡检表!Q158=0,0,输入条件!$D$13*(40/50)^3/0.765)</f>
        <v>50.1960784313726</v>
      </c>
      <c r="O158" s="23">
        <f>IF(原始巡检表!Y158=0,0,输入条件!$D$13*(40/50)^3/0.765)</f>
        <v>50.1960784313726</v>
      </c>
      <c r="P158" s="24">
        <f>IF(原始巡检表!I158=0,0,输入条件!$D$15*(35/50)^3/0.9)</f>
        <v>8.38444444444444</v>
      </c>
      <c r="Q158" s="24">
        <f>IF(原始巡检表!Q158=0,0,输入条件!$D$15*(35/50)^3/0.9)</f>
        <v>8.38444444444444</v>
      </c>
      <c r="R158" s="24">
        <f>IF(原始巡检表!Y158=0,0,输入条件!$D$15*(35/50)^3/0.9)</f>
        <v>8.38444444444444</v>
      </c>
      <c r="U158">
        <v>11</v>
      </c>
      <c r="V158" s="7">
        <f>IF(原始巡检表!AH158=0,0,输入条件!$C$22*原始巡检表!AH158+输入条件!$C$23*原始巡检表!AD158+输入条件!$C$24*原始巡检表!AG158+输入条件!$C$25)/100*输入条件!$E$9*3.517*(1-2%*输入条件!$C$6)</f>
        <v>756.864804919431</v>
      </c>
      <c r="W158" s="7">
        <f>IF(原始巡检表!AP158=0,0,输入条件!$C$22*原始巡检表!AP158+输入条件!$C$23*原始巡检表!AL158+输入条件!$C$24*原始巡检表!AO158+输入条件!$C$25)/100*输入条件!$E$9*3.517*(1-2%*输入条件!$C$6)</f>
        <v>842.810772692269</v>
      </c>
      <c r="X158" s="7">
        <f>IF(原始巡检表!AX158=0,0,输入条件!$C$22*原始巡检表!AX158+输入条件!$C$23*原始巡检表!AT158+输入条件!$C$24*原始巡检表!AW158+输入条件!$C$25)/100*输入条件!$E$9*3.517*(1-2%*输入条件!$C$6)</f>
        <v>812.262761744613</v>
      </c>
    </row>
    <row r="159" ht="17.25" spans="1:24">
      <c r="A159">
        <f t="shared" si="5"/>
        <v>54.2419776858925</v>
      </c>
      <c r="B159">
        <f>IF(原始巡检表!I159=0,0,输入条件!$C$22*原始巡检表!I159+输入条件!$C$23*原始巡检表!E159+输入条件!$C$24*原始巡检表!H159+输入条件!$C$25)/100*输入条件!$E$9*3.517*(1-2%*输入条件!$C$6)*0.172*5/5</f>
        <v>130.180746446142</v>
      </c>
      <c r="C159">
        <v>12</v>
      </c>
      <c r="D159" s="10">
        <f>IF(原始巡检表!I159=0,0,输入条件!$C$22*原始巡检表!I159+输入条件!$C$23*原始巡检表!E159+输入条件!$C$24*原始巡检表!H159+输入条件!$C$25)/100*输入条件!$E$9*3.517*(1-2%*输入条件!$C$6)*0.172*5/(原始巡检表!F159-原始巡检表!E159)</f>
        <v>271.209888429463</v>
      </c>
      <c r="E159" s="10">
        <f>IF(原始巡检表!Q159=0,0,输入条件!$C$22*原始巡检表!Q159+输入条件!$C$23*原始巡检表!M159+输入条件!$C$24*原始巡检表!P159+输入条件!$C$25)/100*输入条件!$E$9*3.517*(1-2%*输入条件!$C$6)</f>
        <v>842.810772692269</v>
      </c>
      <c r="F159" s="7">
        <f>IF(原始巡检表!Y159=0,0,输入条件!$C$22*原始巡检表!Y159+输入条件!$C$23*原始巡检表!U159+输入条件!$C$24*原始巡检表!X159+输入条件!$C$25)/100*输入条件!$E$9*3.517*(1-2%*输入条件!$C$6)</f>
        <v>812.262761744613</v>
      </c>
      <c r="G159" s="13">
        <f>输入条件!$D$9*原始巡检表!I159</f>
        <v>189.5663</v>
      </c>
      <c r="H159" s="13">
        <f>输入条件!$D$9*原始巡检表!Q159</f>
        <v>214.1853</v>
      </c>
      <c r="I159" s="13">
        <f>输入条件!$D$9*原始巡检表!Y159</f>
        <v>209.2615</v>
      </c>
      <c r="J159" s="18">
        <f>IF(原始巡检表!I159=0,0,输入条件!$D$11*(40/50)^3/0.765)</f>
        <v>36.8104575163399</v>
      </c>
      <c r="K159" s="18">
        <f>IF(原始巡检表!Q159=0,0,输入条件!$D$11*(40/50)^3/0.765)</f>
        <v>36.8104575163399</v>
      </c>
      <c r="L159" s="19">
        <f>IF(原始巡检表!Y159=0,0,输入条件!$D$11*(40/50)^3/0.765)</f>
        <v>36.8104575163399</v>
      </c>
      <c r="M159" s="22">
        <f>IF(原始巡检表!I159=0,0,输入条件!$D$13*(40/50)^3/0.765)</f>
        <v>50.1960784313726</v>
      </c>
      <c r="N159" s="22">
        <f>IF(原始巡检表!Q159=0,0,输入条件!$D$13*(40/50)^3/0.765)</f>
        <v>50.1960784313726</v>
      </c>
      <c r="O159" s="23">
        <f>IF(原始巡检表!Y159=0,0,输入条件!$D$13*(40/50)^3/0.765)</f>
        <v>50.1960784313726</v>
      </c>
      <c r="P159" s="24">
        <f>IF(原始巡检表!I159=0,0,输入条件!$D$15*(35/50)^3/0.9)</f>
        <v>8.38444444444444</v>
      </c>
      <c r="Q159" s="24">
        <f>IF(原始巡检表!Q159=0,0,输入条件!$D$15*(35/50)^3/0.9)</f>
        <v>8.38444444444444</v>
      </c>
      <c r="R159" s="24">
        <f>IF(原始巡检表!Y159=0,0,输入条件!$D$15*(35/50)^3/0.9)</f>
        <v>8.38444444444444</v>
      </c>
      <c r="U159">
        <v>12</v>
      </c>
      <c r="V159" s="7">
        <f>IF(原始巡检表!AH159=0,0,输入条件!$C$22*原始巡检表!AH159+输入条件!$C$23*原始巡检表!AD159+输入条件!$C$24*原始巡检表!AG159+输入条件!$C$25)/100*输入条件!$E$9*3.517*(1-2%*输入条件!$C$6)</f>
        <v>756.864804919431</v>
      </c>
      <c r="W159" s="7">
        <f>IF(原始巡检表!AP159=0,0,输入条件!$C$22*原始巡检表!AP159+输入条件!$C$23*原始巡检表!AL159+输入条件!$C$24*原始巡检表!AO159+输入条件!$C$25)/100*输入条件!$E$9*3.517*(1-2%*输入条件!$C$6)</f>
        <v>842.810772692269</v>
      </c>
      <c r="X159" s="7">
        <f>IF(原始巡检表!AX159=0,0,输入条件!$C$22*原始巡检表!AX159+输入条件!$C$23*原始巡检表!AT159+输入条件!$C$24*原始巡检表!AW159+输入条件!$C$25)/100*输入条件!$E$9*3.517*(1-2%*输入条件!$C$6)</f>
        <v>812.262761744613</v>
      </c>
    </row>
    <row r="160" ht="17.25" spans="1:24">
      <c r="A160">
        <f t="shared" si="5"/>
        <v>54.2419776858925</v>
      </c>
      <c r="B160">
        <f>IF(原始巡检表!I160=0,0,输入条件!$C$22*原始巡检表!I160+输入条件!$C$23*原始巡检表!E160+输入条件!$C$24*原始巡检表!H160+输入条件!$C$25)/100*输入条件!$E$9*3.517*(1-2%*输入条件!$C$6)*0.172*5/5</f>
        <v>130.180746446142</v>
      </c>
      <c r="C160">
        <v>13</v>
      </c>
      <c r="D160" s="10">
        <f>IF(原始巡检表!I160=0,0,输入条件!$C$22*原始巡检表!I160+输入条件!$C$23*原始巡检表!E160+输入条件!$C$24*原始巡检表!H160+输入条件!$C$25)/100*输入条件!$E$9*3.517*(1-2%*输入条件!$C$6)*0.172*5/(原始巡检表!F160-原始巡检表!E160)</f>
        <v>271.209888429463</v>
      </c>
      <c r="E160" s="10">
        <f>IF(原始巡检表!Q160=0,0,输入条件!$C$22*原始巡检表!Q160+输入条件!$C$23*原始巡检表!M160+输入条件!$C$24*原始巡检表!P160+输入条件!$C$25)/100*输入条件!$E$9*3.517*(1-2%*输入条件!$C$6)</f>
        <v>842.810772692269</v>
      </c>
      <c r="F160" s="7">
        <f>IF(原始巡检表!Y160=0,0,输入条件!$C$22*原始巡检表!Y160+输入条件!$C$23*原始巡检表!U160+输入条件!$C$24*原始巡检表!X160+输入条件!$C$25)/100*输入条件!$E$9*3.517*(1-2%*输入条件!$C$6)</f>
        <v>812.262761744613</v>
      </c>
      <c r="G160" s="13">
        <f>输入条件!$D$9*原始巡检表!I160</f>
        <v>189.5663</v>
      </c>
      <c r="H160" s="13">
        <f>输入条件!$D$9*原始巡检表!Q160</f>
        <v>214.1853</v>
      </c>
      <c r="I160" s="13">
        <f>输入条件!$D$9*原始巡检表!Y160</f>
        <v>209.2615</v>
      </c>
      <c r="J160" s="18">
        <f>IF(原始巡检表!I160=0,0,输入条件!$D$11*(40/50)^3/0.765)</f>
        <v>36.8104575163399</v>
      </c>
      <c r="K160" s="18">
        <f>IF(原始巡检表!Q160=0,0,输入条件!$D$11*(40/50)^3/0.765)</f>
        <v>36.8104575163399</v>
      </c>
      <c r="L160" s="19">
        <f>IF(原始巡检表!Y160=0,0,输入条件!$D$11*(40/50)^3/0.765)</f>
        <v>36.8104575163399</v>
      </c>
      <c r="M160" s="22">
        <f>IF(原始巡检表!I160=0,0,输入条件!$D$13*(40/50)^3/0.765)</f>
        <v>50.1960784313726</v>
      </c>
      <c r="N160" s="22">
        <f>IF(原始巡检表!Q160=0,0,输入条件!$D$13*(40/50)^3/0.765)</f>
        <v>50.1960784313726</v>
      </c>
      <c r="O160" s="23">
        <f>IF(原始巡检表!Y160=0,0,输入条件!$D$13*(40/50)^3/0.765)</f>
        <v>50.1960784313726</v>
      </c>
      <c r="P160" s="24">
        <f>IF(原始巡检表!I160=0,0,输入条件!$D$15*(35/50)^3/0.9)</f>
        <v>8.38444444444444</v>
      </c>
      <c r="Q160" s="24">
        <f>IF(原始巡检表!Q160=0,0,输入条件!$D$15*(35/50)^3/0.9)</f>
        <v>8.38444444444444</v>
      </c>
      <c r="R160" s="24">
        <f>IF(原始巡检表!Y160=0,0,输入条件!$D$15*(35/50)^3/0.9)</f>
        <v>8.38444444444444</v>
      </c>
      <c r="U160">
        <v>13</v>
      </c>
      <c r="V160" s="7">
        <f>IF(原始巡检表!AH160=0,0,输入条件!$C$22*原始巡检表!AH160+输入条件!$C$23*原始巡检表!AD160+输入条件!$C$24*原始巡检表!AG160+输入条件!$C$25)/100*输入条件!$E$9*3.517*(1-2%*输入条件!$C$6)</f>
        <v>756.864804919431</v>
      </c>
      <c r="W160" s="7">
        <f>IF(原始巡检表!AP160=0,0,输入条件!$C$22*原始巡检表!AP160+输入条件!$C$23*原始巡检表!AL160+输入条件!$C$24*原始巡检表!AO160+输入条件!$C$25)/100*输入条件!$E$9*3.517*(1-2%*输入条件!$C$6)</f>
        <v>842.810772692269</v>
      </c>
      <c r="X160" s="7">
        <f>IF(原始巡检表!AX160=0,0,输入条件!$C$22*原始巡检表!AX160+输入条件!$C$23*原始巡检表!AT160+输入条件!$C$24*原始巡检表!AW160+输入条件!$C$25)/100*输入条件!$E$9*3.517*(1-2%*输入条件!$C$6)</f>
        <v>812.262761744613</v>
      </c>
    </row>
    <row r="161" ht="17.25" spans="1:24">
      <c r="A161">
        <f t="shared" si="5"/>
        <v>54.2419776858925</v>
      </c>
      <c r="B161">
        <f>IF(原始巡检表!I161=0,0,输入条件!$C$22*原始巡检表!I161+输入条件!$C$23*原始巡检表!E161+输入条件!$C$24*原始巡检表!H161+输入条件!$C$25)/100*输入条件!$E$9*3.517*(1-2%*输入条件!$C$6)*0.172*5/5</f>
        <v>130.180746446142</v>
      </c>
      <c r="C161">
        <v>14</v>
      </c>
      <c r="D161" s="10">
        <f>IF(原始巡检表!I161=0,0,输入条件!$C$22*原始巡检表!I161+输入条件!$C$23*原始巡检表!E161+输入条件!$C$24*原始巡检表!H161+输入条件!$C$25)/100*输入条件!$E$9*3.517*(1-2%*输入条件!$C$6)*0.172*5/(原始巡检表!F161-原始巡检表!E161)</f>
        <v>271.209888429463</v>
      </c>
      <c r="E161" s="10">
        <f>IF(原始巡检表!Q161=0,0,输入条件!$C$22*原始巡检表!Q161+输入条件!$C$23*原始巡检表!M161+输入条件!$C$24*原始巡检表!P161+输入条件!$C$25)/100*输入条件!$E$9*3.517*(1-2%*输入条件!$C$6)</f>
        <v>842.810772692269</v>
      </c>
      <c r="F161" s="7">
        <f>IF(原始巡检表!Y161=0,0,输入条件!$C$22*原始巡检表!Y161+输入条件!$C$23*原始巡检表!U161+输入条件!$C$24*原始巡检表!X161+输入条件!$C$25)/100*输入条件!$E$9*3.517*(1-2%*输入条件!$C$6)</f>
        <v>812.262761744613</v>
      </c>
      <c r="G161" s="13">
        <f>输入条件!$D$9*原始巡检表!I161</f>
        <v>189.5663</v>
      </c>
      <c r="H161" s="13">
        <f>输入条件!$D$9*原始巡检表!Q161</f>
        <v>214.1853</v>
      </c>
      <c r="I161" s="13">
        <f>输入条件!$D$9*原始巡检表!Y161</f>
        <v>209.2615</v>
      </c>
      <c r="J161" s="18">
        <f>IF(原始巡检表!I161=0,0,输入条件!$D$11*(40/50)^3/0.765)</f>
        <v>36.8104575163399</v>
      </c>
      <c r="K161" s="18">
        <f>IF(原始巡检表!Q161=0,0,输入条件!$D$11*(40/50)^3/0.765)</f>
        <v>36.8104575163399</v>
      </c>
      <c r="L161" s="19">
        <f>IF(原始巡检表!Y161=0,0,输入条件!$D$11*(40/50)^3/0.765)</f>
        <v>36.8104575163399</v>
      </c>
      <c r="M161" s="22">
        <f>IF(原始巡检表!I161=0,0,输入条件!$D$13*(40/50)^3/0.765)</f>
        <v>50.1960784313726</v>
      </c>
      <c r="N161" s="22">
        <f>IF(原始巡检表!Q161=0,0,输入条件!$D$13*(40/50)^3/0.765)</f>
        <v>50.1960784313726</v>
      </c>
      <c r="O161" s="23">
        <f>IF(原始巡检表!Y161=0,0,输入条件!$D$13*(40/50)^3/0.765)</f>
        <v>50.1960784313726</v>
      </c>
      <c r="P161" s="24">
        <f>IF(原始巡检表!I161=0,0,输入条件!$D$15*(35/50)^3/0.9)</f>
        <v>8.38444444444444</v>
      </c>
      <c r="Q161" s="24">
        <f>IF(原始巡检表!Q161=0,0,输入条件!$D$15*(35/50)^3/0.9)</f>
        <v>8.38444444444444</v>
      </c>
      <c r="R161" s="24">
        <f>IF(原始巡检表!Y161=0,0,输入条件!$D$15*(35/50)^3/0.9)</f>
        <v>8.38444444444444</v>
      </c>
      <c r="U161">
        <v>14</v>
      </c>
      <c r="V161" s="7">
        <f>IF(原始巡检表!AH161=0,0,输入条件!$C$22*原始巡检表!AH161+输入条件!$C$23*原始巡检表!AD161+输入条件!$C$24*原始巡检表!AG161+输入条件!$C$25)/100*输入条件!$E$9*3.517*(1-2%*输入条件!$C$6)</f>
        <v>756.864804919431</v>
      </c>
      <c r="W161" s="7">
        <f>IF(原始巡检表!AP161=0,0,输入条件!$C$22*原始巡检表!AP161+输入条件!$C$23*原始巡检表!AL161+输入条件!$C$24*原始巡检表!AO161+输入条件!$C$25)/100*输入条件!$E$9*3.517*(1-2%*输入条件!$C$6)</f>
        <v>842.810772692269</v>
      </c>
      <c r="X161" s="7">
        <f>IF(原始巡检表!AX161=0,0,输入条件!$C$22*原始巡检表!AX161+输入条件!$C$23*原始巡检表!AT161+输入条件!$C$24*原始巡检表!AW161+输入条件!$C$25)/100*输入条件!$E$9*3.517*(1-2%*输入条件!$C$6)</f>
        <v>812.262761744613</v>
      </c>
    </row>
    <row r="162" ht="17.25" spans="1:24">
      <c r="A162">
        <f t="shared" si="5"/>
        <v>54.2419776858925</v>
      </c>
      <c r="B162">
        <f>IF(原始巡检表!I162=0,0,输入条件!$C$22*原始巡检表!I162+输入条件!$C$23*原始巡检表!E162+输入条件!$C$24*原始巡检表!H162+输入条件!$C$25)/100*输入条件!$E$9*3.517*(1-2%*输入条件!$C$6)*0.172*5/5</f>
        <v>130.180746446142</v>
      </c>
      <c r="C162">
        <v>15</v>
      </c>
      <c r="D162" s="10">
        <f>IF(原始巡检表!I162=0,0,输入条件!$C$22*原始巡检表!I162+输入条件!$C$23*原始巡检表!E162+输入条件!$C$24*原始巡检表!H162+输入条件!$C$25)/100*输入条件!$E$9*3.517*(1-2%*输入条件!$C$6)*0.172*5/(原始巡检表!F162-原始巡检表!E162)</f>
        <v>271.209888429463</v>
      </c>
      <c r="E162" s="10">
        <f>IF(原始巡检表!Q162=0,0,输入条件!$C$22*原始巡检表!Q162+输入条件!$C$23*原始巡检表!M162+输入条件!$C$24*原始巡检表!P162+输入条件!$C$25)/100*输入条件!$E$9*3.517*(1-2%*输入条件!$C$6)</f>
        <v>842.810772692269</v>
      </c>
      <c r="F162" s="7">
        <f>IF(原始巡检表!Y162=0,0,输入条件!$C$22*原始巡检表!Y162+输入条件!$C$23*原始巡检表!U162+输入条件!$C$24*原始巡检表!X162+输入条件!$C$25)/100*输入条件!$E$9*3.517*(1-2%*输入条件!$C$6)</f>
        <v>812.262761744613</v>
      </c>
      <c r="G162" s="13">
        <f>输入条件!$D$9*原始巡检表!I162</f>
        <v>189.5663</v>
      </c>
      <c r="H162" s="13">
        <f>输入条件!$D$9*原始巡检表!Q162</f>
        <v>214.1853</v>
      </c>
      <c r="I162" s="13">
        <f>输入条件!$D$9*原始巡检表!Y162</f>
        <v>209.2615</v>
      </c>
      <c r="J162" s="18">
        <f>IF(原始巡检表!I162=0,0,输入条件!$D$11*(40/50)^3/0.765)</f>
        <v>36.8104575163399</v>
      </c>
      <c r="K162" s="18">
        <f>IF(原始巡检表!Q162=0,0,输入条件!$D$11*(40/50)^3/0.765)</f>
        <v>36.8104575163399</v>
      </c>
      <c r="L162" s="19">
        <f>IF(原始巡检表!Y162=0,0,输入条件!$D$11*(40/50)^3/0.765)</f>
        <v>36.8104575163399</v>
      </c>
      <c r="M162" s="22">
        <f>IF(原始巡检表!I162=0,0,输入条件!$D$13*(40/50)^3/0.765)</f>
        <v>50.1960784313726</v>
      </c>
      <c r="N162" s="22">
        <f>IF(原始巡检表!Q162=0,0,输入条件!$D$13*(40/50)^3/0.765)</f>
        <v>50.1960784313726</v>
      </c>
      <c r="O162" s="23">
        <f>IF(原始巡检表!Y162=0,0,输入条件!$D$13*(40/50)^3/0.765)</f>
        <v>50.1960784313726</v>
      </c>
      <c r="P162" s="24">
        <f>IF(原始巡检表!I162=0,0,输入条件!$D$15*(35/50)^3/0.9)</f>
        <v>8.38444444444444</v>
      </c>
      <c r="Q162" s="24">
        <f>IF(原始巡检表!Q162=0,0,输入条件!$D$15*(35/50)^3/0.9)</f>
        <v>8.38444444444444</v>
      </c>
      <c r="R162" s="24">
        <f>IF(原始巡检表!Y162=0,0,输入条件!$D$15*(35/50)^3/0.9)</f>
        <v>8.38444444444444</v>
      </c>
      <c r="U162">
        <v>15</v>
      </c>
      <c r="V162" s="7">
        <f>IF(原始巡检表!AH162=0,0,输入条件!$C$22*原始巡检表!AH162+输入条件!$C$23*原始巡检表!AD162+输入条件!$C$24*原始巡检表!AG162+输入条件!$C$25)/100*输入条件!$E$9*3.517*(1-2%*输入条件!$C$6)</f>
        <v>756.864804919431</v>
      </c>
      <c r="W162" s="7">
        <f>IF(原始巡检表!AP162=0,0,输入条件!$C$22*原始巡检表!AP162+输入条件!$C$23*原始巡检表!AL162+输入条件!$C$24*原始巡检表!AO162+输入条件!$C$25)/100*输入条件!$E$9*3.517*(1-2%*输入条件!$C$6)</f>
        <v>842.810772692269</v>
      </c>
      <c r="X162" s="7">
        <f>IF(原始巡检表!AX162=0,0,输入条件!$C$22*原始巡检表!AX162+输入条件!$C$23*原始巡检表!AT162+输入条件!$C$24*原始巡检表!AW162+输入条件!$C$25)/100*输入条件!$E$9*3.517*(1-2%*输入条件!$C$6)</f>
        <v>812.262761744613</v>
      </c>
    </row>
    <row r="163" ht="17.25" spans="1:24">
      <c r="A163">
        <f t="shared" si="5"/>
        <v>54.2419776858925</v>
      </c>
      <c r="B163">
        <f>IF(原始巡检表!I163=0,0,输入条件!$C$22*原始巡检表!I163+输入条件!$C$23*原始巡检表!E163+输入条件!$C$24*原始巡检表!H163+输入条件!$C$25)/100*输入条件!$E$9*3.517*(1-2%*输入条件!$C$6)*0.172*5/5</f>
        <v>130.180746446142</v>
      </c>
      <c r="C163">
        <v>16</v>
      </c>
      <c r="D163" s="10">
        <f>IF(原始巡检表!I163=0,0,输入条件!$C$22*原始巡检表!I163+输入条件!$C$23*原始巡检表!E163+输入条件!$C$24*原始巡检表!H163+输入条件!$C$25)/100*输入条件!$E$9*3.517*(1-2%*输入条件!$C$6)*0.172*5/(原始巡检表!F163-原始巡检表!E163)</f>
        <v>271.209888429463</v>
      </c>
      <c r="E163" s="10">
        <f>IF(原始巡检表!Q163=0,0,输入条件!$C$22*原始巡检表!Q163+输入条件!$C$23*原始巡检表!M163+输入条件!$C$24*原始巡检表!P163+输入条件!$C$25)/100*输入条件!$E$9*3.517*(1-2%*输入条件!$C$6)</f>
        <v>842.810772692269</v>
      </c>
      <c r="F163" s="7">
        <f>IF(原始巡检表!Y163=0,0,输入条件!$C$22*原始巡检表!Y163+输入条件!$C$23*原始巡检表!U163+输入条件!$C$24*原始巡检表!X163+输入条件!$C$25)/100*输入条件!$E$9*3.517*(1-2%*输入条件!$C$6)</f>
        <v>812.262761744613</v>
      </c>
      <c r="G163" s="13">
        <f>输入条件!$D$9*原始巡检表!I163</f>
        <v>189.5663</v>
      </c>
      <c r="H163" s="13">
        <f>输入条件!$D$9*原始巡检表!Q163</f>
        <v>214.1853</v>
      </c>
      <c r="I163" s="13">
        <f>输入条件!$D$9*原始巡检表!Y163</f>
        <v>209.2615</v>
      </c>
      <c r="J163" s="18">
        <f>IF(原始巡检表!I163=0,0,输入条件!$D$11*(40/50)^3/0.765)</f>
        <v>36.8104575163399</v>
      </c>
      <c r="K163" s="18">
        <f>IF(原始巡检表!Q163=0,0,输入条件!$D$11*(40/50)^3/0.765)</f>
        <v>36.8104575163399</v>
      </c>
      <c r="L163" s="19">
        <f>IF(原始巡检表!Y163=0,0,输入条件!$D$11*(40/50)^3/0.765)</f>
        <v>36.8104575163399</v>
      </c>
      <c r="M163" s="22">
        <f>IF(原始巡检表!I163=0,0,输入条件!$D$13*(40/50)^3/0.765)</f>
        <v>50.1960784313726</v>
      </c>
      <c r="N163" s="22">
        <f>IF(原始巡检表!Q163=0,0,输入条件!$D$13*(40/50)^3/0.765)</f>
        <v>50.1960784313726</v>
      </c>
      <c r="O163" s="23">
        <f>IF(原始巡检表!Y163=0,0,输入条件!$D$13*(40/50)^3/0.765)</f>
        <v>50.1960784313726</v>
      </c>
      <c r="P163" s="24">
        <f>IF(原始巡检表!I163=0,0,输入条件!$D$15*(35/50)^3/0.9)</f>
        <v>8.38444444444444</v>
      </c>
      <c r="Q163" s="24">
        <f>IF(原始巡检表!Q163=0,0,输入条件!$D$15*(35/50)^3/0.9)</f>
        <v>8.38444444444444</v>
      </c>
      <c r="R163" s="24">
        <f>IF(原始巡检表!Y163=0,0,输入条件!$D$15*(35/50)^3/0.9)</f>
        <v>8.38444444444444</v>
      </c>
      <c r="U163">
        <v>16</v>
      </c>
      <c r="V163" s="7">
        <f>IF(原始巡检表!AH163=0,0,输入条件!$C$22*原始巡检表!AH163+输入条件!$C$23*原始巡检表!AD163+输入条件!$C$24*原始巡检表!AG163+输入条件!$C$25)/100*输入条件!$E$9*3.517*(1-2%*输入条件!$C$6)</f>
        <v>756.864804919431</v>
      </c>
      <c r="W163" s="7">
        <f>IF(原始巡检表!AP163=0,0,输入条件!$C$22*原始巡检表!AP163+输入条件!$C$23*原始巡检表!AL163+输入条件!$C$24*原始巡检表!AO163+输入条件!$C$25)/100*输入条件!$E$9*3.517*(1-2%*输入条件!$C$6)</f>
        <v>842.810772692269</v>
      </c>
      <c r="X163" s="7">
        <f>IF(原始巡检表!AX163=0,0,输入条件!$C$22*原始巡检表!AX163+输入条件!$C$23*原始巡检表!AT163+输入条件!$C$24*原始巡检表!AW163+输入条件!$C$25)/100*输入条件!$E$9*3.517*(1-2%*输入条件!$C$6)</f>
        <v>812.262761744613</v>
      </c>
    </row>
    <row r="164" ht="17.25" spans="1:24">
      <c r="A164">
        <f t="shared" si="5"/>
        <v>51.6081484748962</v>
      </c>
      <c r="B164">
        <f>IF(原始巡检表!I164=0,0,输入条件!$C$22*原始巡检表!I164+输入条件!$C$23*原始巡检表!E164+输入条件!$C$24*原始巡检表!H164+输入条件!$C$25)/100*输入条件!$E$9*3.517*(1-2%*输入条件!$C$6)*0.172*5/5</f>
        <v>118.698741492261</v>
      </c>
      <c r="C164">
        <v>17</v>
      </c>
      <c r="D164" s="10">
        <f>IF(原始巡检表!I164=0,0,输入条件!$C$22*原始巡检表!I164+输入条件!$C$23*原始巡检表!E164+输入条件!$C$24*原始巡检表!H164+输入条件!$C$25)/100*输入条件!$E$9*3.517*(1-2%*输入条件!$C$6)*0.172*5/(原始巡检表!F164-原始巡检表!E164)</f>
        <v>258.040742374481</v>
      </c>
      <c r="E164" s="10">
        <f>IF(原始巡检表!Q164=0,0,输入条件!$C$22*原始巡检表!Q164+输入条件!$C$23*原始巡检表!M164+输入条件!$C$24*原始巡检表!P164+输入条件!$C$25)/100*输入条件!$E$9*3.517*(1-2%*输入条件!$C$6)</f>
        <v>842.810772692269</v>
      </c>
      <c r="F164" s="7">
        <f>IF(原始巡检表!Y164=0,0,输入条件!$C$22*原始巡检表!Y164+输入条件!$C$23*原始巡检表!U164+输入条件!$C$24*原始巡检表!X164+输入条件!$C$25)/100*输入条件!$E$9*3.517*(1-2%*输入条件!$C$6)</f>
        <v>922.344689587351</v>
      </c>
      <c r="G164" s="13">
        <f>输入条件!$D$9*原始巡检表!I164</f>
        <v>174.7949</v>
      </c>
      <c r="H164" s="13">
        <f>输入条件!$D$9*原始巡检表!Q164</f>
        <v>214.1853</v>
      </c>
      <c r="I164" s="13">
        <f>输入条件!$D$9*原始巡检表!Y164</f>
        <v>231.4186</v>
      </c>
      <c r="J164" s="18">
        <f>IF(原始巡检表!I164=0,0,输入条件!$D$11*(40/50)^3/0.765)</f>
        <v>36.8104575163399</v>
      </c>
      <c r="K164" s="18">
        <f>IF(原始巡检表!Q164=0,0,输入条件!$D$11*(40/50)^3/0.765)</f>
        <v>36.8104575163399</v>
      </c>
      <c r="L164" s="19">
        <f>IF(原始巡检表!Y164=0,0,输入条件!$D$11*(40/50)^3/0.765)</f>
        <v>36.8104575163399</v>
      </c>
      <c r="M164" s="22">
        <f>IF(原始巡检表!I164=0,0,输入条件!$D$13*(40/50)^3/0.765)</f>
        <v>50.1960784313726</v>
      </c>
      <c r="N164" s="22">
        <f>IF(原始巡检表!Q164=0,0,输入条件!$D$13*(40/50)^3/0.765)</f>
        <v>50.1960784313726</v>
      </c>
      <c r="O164" s="23">
        <f>IF(原始巡检表!Y164=0,0,输入条件!$D$13*(40/50)^3/0.765)</f>
        <v>50.1960784313726</v>
      </c>
      <c r="P164" s="24">
        <f>IF(原始巡检表!I164=0,0,输入条件!$D$15*(35/50)^3/0.9)</f>
        <v>8.38444444444444</v>
      </c>
      <c r="Q164" s="24">
        <f>IF(原始巡检表!Q164=0,0,输入条件!$D$15*(35/50)^3/0.9)</f>
        <v>8.38444444444444</v>
      </c>
      <c r="R164" s="24">
        <f>IF(原始巡检表!Y164=0,0,输入条件!$D$15*(35/50)^3/0.9)</f>
        <v>8.38444444444444</v>
      </c>
      <c r="U164">
        <v>17</v>
      </c>
      <c r="V164" s="7">
        <f>IF(原始巡检表!AH164=0,0,输入条件!$C$22*原始巡检表!AH164+输入条件!$C$23*原始巡检表!AD164+输入条件!$C$24*原始巡检表!AG164+输入条件!$C$25)/100*输入条件!$E$9*3.517*(1-2%*输入条件!$C$6)</f>
        <v>690.108962164309</v>
      </c>
      <c r="W164" s="7">
        <f>IF(原始巡检表!AP164=0,0,输入条件!$C$22*原始巡检表!AP164+输入条件!$C$23*原始巡检表!AL164+输入条件!$C$24*原始巡检表!AO164+输入条件!$C$25)/100*输入条件!$E$9*3.517*(1-2%*输入条件!$C$6)</f>
        <v>842.810772692269</v>
      </c>
      <c r="X164" s="7">
        <f>IF(原始巡检表!AX164=0,0,输入条件!$C$22*原始巡检表!AX164+输入条件!$C$23*原始巡检表!AT164+输入条件!$C$24*原始巡检表!AW164+输入条件!$C$25)/100*输入条件!$E$9*3.517*(1-2%*输入条件!$C$6)</f>
        <v>922.344689587351</v>
      </c>
    </row>
    <row r="165" ht="17.25" spans="1:24">
      <c r="A165">
        <f t="shared" si="5"/>
        <v>51.6081484748962</v>
      </c>
      <c r="B165">
        <f>IF(原始巡检表!I165=0,0,输入条件!$C$22*原始巡检表!I165+输入条件!$C$23*原始巡检表!E165+输入条件!$C$24*原始巡检表!H165+输入条件!$C$25)/100*输入条件!$E$9*3.517*(1-2%*输入条件!$C$6)*0.172*5/5</f>
        <v>118.698741492261</v>
      </c>
      <c r="C165">
        <v>18</v>
      </c>
      <c r="D165" s="10">
        <f>IF(原始巡检表!I165=0,0,输入条件!$C$22*原始巡检表!I165+输入条件!$C$23*原始巡检表!E165+输入条件!$C$24*原始巡检表!H165+输入条件!$C$25)/100*输入条件!$E$9*3.517*(1-2%*输入条件!$C$6)*0.172*5/(原始巡检表!F165-原始巡检表!E165)</f>
        <v>258.040742374481</v>
      </c>
      <c r="E165" s="10">
        <f>IF(原始巡检表!Q165=0,0,输入条件!$C$22*原始巡检表!Q165+输入条件!$C$23*原始巡检表!M165+输入条件!$C$24*原始巡检表!P165+输入条件!$C$25)/100*输入条件!$E$9*3.517*(1-2%*输入条件!$C$6)</f>
        <v>842.810772692269</v>
      </c>
      <c r="F165" s="7">
        <f>IF(原始巡检表!Y165=0,0,输入条件!$C$22*原始巡检表!Y165+输入条件!$C$23*原始巡检表!U165+输入条件!$C$24*原始巡检表!X165+输入条件!$C$25)/100*输入条件!$E$9*3.517*(1-2%*输入条件!$C$6)</f>
        <v>922.344689587351</v>
      </c>
      <c r="G165" s="13">
        <f>输入条件!$D$9*原始巡检表!I165</f>
        <v>174.7949</v>
      </c>
      <c r="H165" s="13">
        <f>输入条件!$D$9*原始巡检表!Q165</f>
        <v>214.1853</v>
      </c>
      <c r="I165" s="13">
        <f>输入条件!$D$9*原始巡检表!Y165</f>
        <v>231.4186</v>
      </c>
      <c r="J165" s="18">
        <f>IF(原始巡检表!I165=0,0,输入条件!$D$11*(40/50)^3/0.765)</f>
        <v>36.8104575163399</v>
      </c>
      <c r="K165" s="18">
        <f>IF(原始巡检表!Q165=0,0,输入条件!$D$11*(40/50)^3/0.765)</f>
        <v>36.8104575163399</v>
      </c>
      <c r="L165" s="19">
        <f>IF(原始巡检表!Y165=0,0,输入条件!$D$11*(40/50)^3/0.765)</f>
        <v>36.8104575163399</v>
      </c>
      <c r="M165" s="22">
        <f>IF(原始巡检表!I165=0,0,输入条件!$D$13*(40/50)^3/0.765)</f>
        <v>50.1960784313726</v>
      </c>
      <c r="N165" s="22">
        <f>IF(原始巡检表!Q165=0,0,输入条件!$D$13*(40/50)^3/0.765)</f>
        <v>50.1960784313726</v>
      </c>
      <c r="O165" s="23">
        <f>IF(原始巡检表!Y165=0,0,输入条件!$D$13*(40/50)^3/0.765)</f>
        <v>50.1960784313726</v>
      </c>
      <c r="P165" s="24">
        <f>IF(原始巡检表!I165=0,0,输入条件!$D$15*(35/50)^3/0.9)</f>
        <v>8.38444444444444</v>
      </c>
      <c r="Q165" s="24">
        <f>IF(原始巡检表!Q165=0,0,输入条件!$D$15*(35/50)^3/0.9)</f>
        <v>8.38444444444444</v>
      </c>
      <c r="R165" s="24">
        <f>IF(原始巡检表!Y165=0,0,输入条件!$D$15*(35/50)^3/0.9)</f>
        <v>8.38444444444444</v>
      </c>
      <c r="U165">
        <v>18</v>
      </c>
      <c r="V165" s="7">
        <f>IF(原始巡检表!AH165=0,0,输入条件!$C$22*原始巡检表!AH165+输入条件!$C$23*原始巡检表!AD165+输入条件!$C$24*原始巡检表!AG165+输入条件!$C$25)/100*输入条件!$E$9*3.517*(1-2%*输入条件!$C$6)</f>
        <v>690.108962164309</v>
      </c>
      <c r="W165" s="7">
        <f>IF(原始巡检表!AP165=0,0,输入条件!$C$22*原始巡检表!AP165+输入条件!$C$23*原始巡检表!AL165+输入条件!$C$24*原始巡检表!AO165+输入条件!$C$25)/100*输入条件!$E$9*3.517*(1-2%*输入条件!$C$6)</f>
        <v>842.810772692269</v>
      </c>
      <c r="X165" s="7">
        <f>IF(原始巡检表!AX165=0,0,输入条件!$C$22*原始巡检表!AX165+输入条件!$C$23*原始巡检表!AT165+输入条件!$C$24*原始巡检表!AW165+输入条件!$C$25)/100*输入条件!$E$9*3.517*(1-2%*输入条件!$C$6)</f>
        <v>922.344689587351</v>
      </c>
    </row>
    <row r="166" ht="17.25" spans="1:24">
      <c r="A166">
        <f t="shared" si="5"/>
        <v>51.6081484748962</v>
      </c>
      <c r="B166">
        <f>IF(原始巡检表!I166=0,0,输入条件!$C$22*原始巡检表!I166+输入条件!$C$23*原始巡检表!E166+输入条件!$C$24*原始巡检表!H166+输入条件!$C$25)/100*输入条件!$E$9*3.517*(1-2%*输入条件!$C$6)*0.172*5/5</f>
        <v>118.698741492261</v>
      </c>
      <c r="C166">
        <v>19</v>
      </c>
      <c r="D166" s="10">
        <f>IF(原始巡检表!I166=0,0,输入条件!$C$22*原始巡检表!I166+输入条件!$C$23*原始巡检表!E166+输入条件!$C$24*原始巡检表!H166+输入条件!$C$25)/100*输入条件!$E$9*3.517*(1-2%*输入条件!$C$6)*0.172*5/(原始巡检表!F166-原始巡检表!E166)</f>
        <v>258.040742374481</v>
      </c>
      <c r="E166" s="10">
        <f>IF(原始巡检表!Q166=0,0,输入条件!$C$22*原始巡检表!Q166+输入条件!$C$23*原始巡检表!M166+输入条件!$C$24*原始巡检表!P166+输入条件!$C$25)/100*输入条件!$E$9*3.517*(1-2%*输入条件!$C$6)</f>
        <v>842.810772692269</v>
      </c>
      <c r="F166" s="7">
        <f>IF(原始巡检表!Y166=0,0,输入条件!$C$22*原始巡检表!Y166+输入条件!$C$23*原始巡检表!U166+输入条件!$C$24*原始巡检表!X166+输入条件!$C$25)/100*输入条件!$E$9*3.517*(1-2%*输入条件!$C$6)</f>
        <v>922.344689587351</v>
      </c>
      <c r="G166" s="13">
        <f>输入条件!$D$9*原始巡检表!I166</f>
        <v>174.7949</v>
      </c>
      <c r="H166" s="13">
        <f>输入条件!$D$9*原始巡检表!Q166</f>
        <v>214.1853</v>
      </c>
      <c r="I166" s="13">
        <f>输入条件!$D$9*原始巡检表!Y166</f>
        <v>231.4186</v>
      </c>
      <c r="J166" s="18">
        <f>IF(原始巡检表!I166=0,0,输入条件!$D$11*(40/50)^3/0.765)</f>
        <v>36.8104575163399</v>
      </c>
      <c r="K166" s="18">
        <f>IF(原始巡检表!Q166=0,0,输入条件!$D$11*(40/50)^3/0.765)</f>
        <v>36.8104575163399</v>
      </c>
      <c r="L166" s="19">
        <f>IF(原始巡检表!Y166=0,0,输入条件!$D$11*(40/50)^3/0.765)</f>
        <v>36.8104575163399</v>
      </c>
      <c r="M166" s="22">
        <f>IF(原始巡检表!I166=0,0,输入条件!$D$13*(40/50)^3/0.765)</f>
        <v>50.1960784313726</v>
      </c>
      <c r="N166" s="22">
        <f>IF(原始巡检表!Q166=0,0,输入条件!$D$13*(40/50)^3/0.765)</f>
        <v>50.1960784313726</v>
      </c>
      <c r="O166" s="23">
        <f>IF(原始巡检表!Y166=0,0,输入条件!$D$13*(40/50)^3/0.765)</f>
        <v>50.1960784313726</v>
      </c>
      <c r="P166" s="24">
        <f>IF(原始巡检表!I166=0,0,输入条件!$D$15*(35/50)^3/0.9)</f>
        <v>8.38444444444444</v>
      </c>
      <c r="Q166" s="24">
        <f>IF(原始巡检表!Q166=0,0,输入条件!$D$15*(35/50)^3/0.9)</f>
        <v>8.38444444444444</v>
      </c>
      <c r="R166" s="24">
        <f>IF(原始巡检表!Y166=0,0,输入条件!$D$15*(35/50)^3/0.9)</f>
        <v>8.38444444444444</v>
      </c>
      <c r="U166">
        <v>19</v>
      </c>
      <c r="V166" s="7">
        <f>IF(原始巡检表!AH166=0,0,输入条件!$C$22*原始巡检表!AH166+输入条件!$C$23*原始巡检表!AD166+输入条件!$C$24*原始巡检表!AG166+输入条件!$C$25)/100*输入条件!$E$9*3.517*(1-2%*输入条件!$C$6)</f>
        <v>690.108962164309</v>
      </c>
      <c r="W166" s="7">
        <f>IF(原始巡检表!AP166=0,0,输入条件!$C$22*原始巡检表!AP166+输入条件!$C$23*原始巡检表!AL166+输入条件!$C$24*原始巡检表!AO166+输入条件!$C$25)/100*输入条件!$E$9*3.517*(1-2%*输入条件!$C$6)</f>
        <v>842.810772692269</v>
      </c>
      <c r="X166" s="7">
        <f>IF(原始巡检表!AX166=0,0,输入条件!$C$22*原始巡检表!AX166+输入条件!$C$23*原始巡检表!AT166+输入条件!$C$24*原始巡检表!AW166+输入条件!$C$25)/100*输入条件!$E$9*3.517*(1-2%*输入条件!$C$6)</f>
        <v>922.344689587351</v>
      </c>
    </row>
    <row r="167" ht="17.25" spans="1:24">
      <c r="A167">
        <f t="shared" si="5"/>
        <v>51.6081484748962</v>
      </c>
      <c r="B167">
        <f>IF(原始巡检表!I167=0,0,输入条件!$C$22*原始巡检表!I167+输入条件!$C$23*原始巡检表!E167+输入条件!$C$24*原始巡检表!H167+输入条件!$C$25)/100*输入条件!$E$9*3.517*(1-2%*输入条件!$C$6)*0.172*5/5</f>
        <v>118.698741492261</v>
      </c>
      <c r="C167">
        <v>20</v>
      </c>
      <c r="D167" s="10">
        <f>IF(原始巡检表!I167=0,0,输入条件!$C$22*原始巡检表!I167+输入条件!$C$23*原始巡检表!E167+输入条件!$C$24*原始巡检表!H167+输入条件!$C$25)/100*输入条件!$E$9*3.517*(1-2%*输入条件!$C$6)*0.172*5/(原始巡检表!F167-原始巡检表!E167)</f>
        <v>258.040742374481</v>
      </c>
      <c r="E167" s="10">
        <f>IF(原始巡检表!Q167=0,0,输入条件!$C$22*原始巡检表!Q167+输入条件!$C$23*原始巡检表!M167+输入条件!$C$24*原始巡检表!P167+输入条件!$C$25)/100*输入条件!$E$9*3.517*(1-2%*输入条件!$C$6)</f>
        <v>842.810772692269</v>
      </c>
      <c r="F167" s="7">
        <f>IF(原始巡检表!Y167=0,0,输入条件!$C$22*原始巡检表!Y167+输入条件!$C$23*原始巡检表!U167+输入条件!$C$24*原始巡检表!X167+输入条件!$C$25)/100*输入条件!$E$9*3.517*(1-2%*输入条件!$C$6)</f>
        <v>922.344689587351</v>
      </c>
      <c r="G167" s="13">
        <f>输入条件!$D$9*原始巡检表!I167</f>
        <v>174.7949</v>
      </c>
      <c r="H167" s="13">
        <f>输入条件!$D$9*原始巡检表!Q167</f>
        <v>214.1853</v>
      </c>
      <c r="I167" s="13">
        <f>输入条件!$D$9*原始巡检表!Y167</f>
        <v>231.4186</v>
      </c>
      <c r="J167" s="18">
        <f>IF(原始巡检表!I167=0,0,输入条件!$D$11*(40/50)^3/0.765)</f>
        <v>36.8104575163399</v>
      </c>
      <c r="K167" s="18">
        <f>IF(原始巡检表!Q167=0,0,输入条件!$D$11*(40/50)^3/0.765)</f>
        <v>36.8104575163399</v>
      </c>
      <c r="L167" s="19">
        <f>IF(原始巡检表!Y167=0,0,输入条件!$D$11*(40/50)^3/0.765)</f>
        <v>36.8104575163399</v>
      </c>
      <c r="M167" s="22">
        <f>IF(原始巡检表!I167=0,0,输入条件!$D$13*(40/50)^3/0.765)</f>
        <v>50.1960784313726</v>
      </c>
      <c r="N167" s="22">
        <f>IF(原始巡检表!Q167=0,0,输入条件!$D$13*(40/50)^3/0.765)</f>
        <v>50.1960784313726</v>
      </c>
      <c r="O167" s="23">
        <f>IF(原始巡检表!Y167=0,0,输入条件!$D$13*(40/50)^3/0.765)</f>
        <v>50.1960784313726</v>
      </c>
      <c r="P167" s="24">
        <f>IF(原始巡检表!I167=0,0,输入条件!$D$15*(35/50)^3/0.9)</f>
        <v>8.38444444444444</v>
      </c>
      <c r="Q167" s="24">
        <f>IF(原始巡检表!Q167=0,0,输入条件!$D$15*(35/50)^3/0.9)</f>
        <v>8.38444444444444</v>
      </c>
      <c r="R167" s="24">
        <f>IF(原始巡检表!Y167=0,0,输入条件!$D$15*(35/50)^3/0.9)</f>
        <v>8.38444444444444</v>
      </c>
      <c r="U167">
        <v>20</v>
      </c>
      <c r="V167" s="7">
        <f>IF(原始巡检表!AH167=0,0,输入条件!$C$22*原始巡检表!AH167+输入条件!$C$23*原始巡检表!AD167+输入条件!$C$24*原始巡检表!AG167+输入条件!$C$25)/100*输入条件!$E$9*3.517*(1-2%*输入条件!$C$6)</f>
        <v>690.108962164309</v>
      </c>
      <c r="W167" s="7">
        <f>IF(原始巡检表!AP167=0,0,输入条件!$C$22*原始巡检表!AP167+输入条件!$C$23*原始巡检表!AL167+输入条件!$C$24*原始巡检表!AO167+输入条件!$C$25)/100*输入条件!$E$9*3.517*(1-2%*输入条件!$C$6)</f>
        <v>842.810772692269</v>
      </c>
      <c r="X167" s="7">
        <f>IF(原始巡检表!AX167=0,0,输入条件!$C$22*原始巡检表!AX167+输入条件!$C$23*原始巡检表!AT167+输入条件!$C$24*原始巡检表!AW167+输入条件!$C$25)/100*输入条件!$E$9*3.517*(1-2%*输入条件!$C$6)</f>
        <v>922.344689587351</v>
      </c>
    </row>
    <row r="168" ht="17.25" spans="1:24">
      <c r="A168">
        <f t="shared" si="5"/>
        <v>51.6081484748962</v>
      </c>
      <c r="B168">
        <f>IF(原始巡检表!I168=0,0,输入条件!$C$22*原始巡检表!I168+输入条件!$C$23*原始巡检表!E168+输入条件!$C$24*原始巡检表!H168+输入条件!$C$25)/100*输入条件!$E$9*3.517*(1-2%*输入条件!$C$6)*0.172*5/5</f>
        <v>118.698741492261</v>
      </c>
      <c r="C168">
        <v>21</v>
      </c>
      <c r="D168" s="10">
        <f>IF(原始巡检表!I168=0,0,输入条件!$C$22*原始巡检表!I168+输入条件!$C$23*原始巡检表!E168+输入条件!$C$24*原始巡检表!H168+输入条件!$C$25)/100*输入条件!$E$9*3.517*(1-2%*输入条件!$C$6)*0.172*5/(原始巡检表!F168-原始巡检表!E168)</f>
        <v>258.040742374481</v>
      </c>
      <c r="E168" s="10">
        <f>IF(原始巡检表!Q168=0,0,输入条件!$C$22*原始巡检表!Q168+输入条件!$C$23*原始巡检表!M168+输入条件!$C$24*原始巡检表!P168+输入条件!$C$25)/100*输入条件!$E$9*3.517*(1-2%*输入条件!$C$6)</f>
        <v>842.810772692269</v>
      </c>
      <c r="F168" s="7">
        <f>IF(原始巡检表!Y168=0,0,输入条件!$C$22*原始巡检表!Y168+输入条件!$C$23*原始巡检表!U168+输入条件!$C$24*原始巡检表!X168+输入条件!$C$25)/100*输入条件!$E$9*3.517*(1-2%*输入条件!$C$6)</f>
        <v>922.344689587351</v>
      </c>
      <c r="G168" s="13">
        <f>输入条件!$D$9*原始巡检表!I168</f>
        <v>174.7949</v>
      </c>
      <c r="H168" s="13">
        <f>输入条件!$D$9*原始巡检表!Q168</f>
        <v>214.1853</v>
      </c>
      <c r="I168" s="13">
        <f>输入条件!$D$9*原始巡检表!Y168</f>
        <v>231.4186</v>
      </c>
      <c r="J168" s="18">
        <f>IF(原始巡检表!I168=0,0,输入条件!$D$11*(40/50)^3/0.765)</f>
        <v>36.8104575163399</v>
      </c>
      <c r="K168" s="18">
        <f>IF(原始巡检表!Q168=0,0,输入条件!$D$11*(40/50)^3/0.765)</f>
        <v>36.8104575163399</v>
      </c>
      <c r="L168" s="19">
        <f>IF(原始巡检表!Y168=0,0,输入条件!$D$11*(40/50)^3/0.765)</f>
        <v>36.8104575163399</v>
      </c>
      <c r="M168" s="22">
        <f>IF(原始巡检表!I168=0,0,输入条件!$D$13*(40/50)^3/0.765)</f>
        <v>50.1960784313726</v>
      </c>
      <c r="N168" s="22">
        <f>IF(原始巡检表!Q168=0,0,输入条件!$D$13*(40/50)^3/0.765)</f>
        <v>50.1960784313726</v>
      </c>
      <c r="O168" s="23">
        <f>IF(原始巡检表!Y168=0,0,输入条件!$D$13*(40/50)^3/0.765)</f>
        <v>50.1960784313726</v>
      </c>
      <c r="P168" s="24">
        <f>IF(原始巡检表!I168=0,0,输入条件!$D$15*(35/50)^3/0.9)</f>
        <v>8.38444444444444</v>
      </c>
      <c r="Q168" s="24">
        <f>IF(原始巡检表!Q168=0,0,输入条件!$D$15*(35/50)^3/0.9)</f>
        <v>8.38444444444444</v>
      </c>
      <c r="R168" s="24">
        <f>IF(原始巡检表!Y168=0,0,输入条件!$D$15*(35/50)^3/0.9)</f>
        <v>8.38444444444444</v>
      </c>
      <c r="U168">
        <v>21</v>
      </c>
      <c r="V168" s="7">
        <f>IF(原始巡检表!AH168=0,0,输入条件!$C$22*原始巡检表!AH168+输入条件!$C$23*原始巡检表!AD168+输入条件!$C$24*原始巡检表!AG168+输入条件!$C$25)/100*输入条件!$E$9*3.517*(1-2%*输入条件!$C$6)</f>
        <v>690.108962164309</v>
      </c>
      <c r="W168" s="7">
        <f>IF(原始巡检表!AP168=0,0,输入条件!$C$22*原始巡检表!AP168+输入条件!$C$23*原始巡检表!AL168+输入条件!$C$24*原始巡检表!AO168+输入条件!$C$25)/100*输入条件!$E$9*3.517*(1-2%*输入条件!$C$6)</f>
        <v>842.810772692269</v>
      </c>
      <c r="X168" s="7">
        <f>IF(原始巡检表!AX168=0,0,输入条件!$C$22*原始巡检表!AX168+输入条件!$C$23*原始巡检表!AT168+输入条件!$C$24*原始巡检表!AW168+输入条件!$C$25)/100*输入条件!$E$9*3.517*(1-2%*输入条件!$C$6)</f>
        <v>922.344689587351</v>
      </c>
    </row>
    <row r="169" ht="17.25" spans="1:24">
      <c r="A169">
        <f t="shared" si="5"/>
        <v>51.6081484748962</v>
      </c>
      <c r="B169">
        <f>IF(原始巡检表!I169=0,0,输入条件!$C$22*原始巡检表!I169+输入条件!$C$23*原始巡检表!E169+输入条件!$C$24*原始巡检表!H169+输入条件!$C$25)/100*输入条件!$E$9*3.517*(1-2%*输入条件!$C$6)*0.172*5/5</f>
        <v>118.698741492261</v>
      </c>
      <c r="C169">
        <v>22</v>
      </c>
      <c r="D169" s="10">
        <f>IF(原始巡检表!I169=0,0,输入条件!$C$22*原始巡检表!I169+输入条件!$C$23*原始巡检表!E169+输入条件!$C$24*原始巡检表!H169+输入条件!$C$25)/100*输入条件!$E$9*3.517*(1-2%*输入条件!$C$6)*0.172*5/(原始巡检表!F169-原始巡检表!E169)</f>
        <v>258.040742374481</v>
      </c>
      <c r="E169" s="10">
        <f>IF(原始巡检表!Q169=0,0,输入条件!$C$22*原始巡检表!Q169+输入条件!$C$23*原始巡检表!M169+输入条件!$C$24*原始巡检表!P169+输入条件!$C$25)/100*输入条件!$E$9*3.517*(1-2%*输入条件!$C$6)</f>
        <v>842.810772692269</v>
      </c>
      <c r="F169" s="7">
        <f>IF(原始巡检表!Y169=0,0,输入条件!$C$22*原始巡检表!Y169+输入条件!$C$23*原始巡检表!U169+输入条件!$C$24*原始巡检表!X169+输入条件!$C$25)/100*输入条件!$E$9*3.517*(1-2%*输入条件!$C$6)</f>
        <v>922.344689587351</v>
      </c>
      <c r="G169" s="13">
        <f>输入条件!$D$9*原始巡检表!I169</f>
        <v>174.7949</v>
      </c>
      <c r="H169" s="13">
        <f>输入条件!$D$9*原始巡检表!Q169</f>
        <v>214.1853</v>
      </c>
      <c r="I169" s="13">
        <f>输入条件!$D$9*原始巡检表!Y169</f>
        <v>231.4186</v>
      </c>
      <c r="J169" s="18">
        <f>IF(原始巡检表!I169=0,0,输入条件!$D$11*(40/50)^3/0.765)</f>
        <v>36.8104575163399</v>
      </c>
      <c r="K169" s="18">
        <f>IF(原始巡检表!Q169=0,0,输入条件!$D$11*(40/50)^3/0.765)</f>
        <v>36.8104575163399</v>
      </c>
      <c r="L169" s="19">
        <f>IF(原始巡检表!Y169=0,0,输入条件!$D$11*(40/50)^3/0.765)</f>
        <v>36.8104575163399</v>
      </c>
      <c r="M169" s="22">
        <f>IF(原始巡检表!I169=0,0,输入条件!$D$13*(40/50)^3/0.765)</f>
        <v>50.1960784313726</v>
      </c>
      <c r="N169" s="22">
        <f>IF(原始巡检表!Q169=0,0,输入条件!$D$13*(40/50)^3/0.765)</f>
        <v>50.1960784313726</v>
      </c>
      <c r="O169" s="23">
        <f>IF(原始巡检表!Y169=0,0,输入条件!$D$13*(40/50)^3/0.765)</f>
        <v>50.1960784313726</v>
      </c>
      <c r="P169" s="24">
        <f>IF(原始巡检表!I169=0,0,输入条件!$D$15*(35/50)^3/0.9)</f>
        <v>8.38444444444444</v>
      </c>
      <c r="Q169" s="24">
        <f>IF(原始巡检表!Q169=0,0,输入条件!$D$15*(35/50)^3/0.9)</f>
        <v>8.38444444444444</v>
      </c>
      <c r="R169" s="24">
        <f>IF(原始巡检表!Y169=0,0,输入条件!$D$15*(35/50)^3/0.9)</f>
        <v>8.38444444444444</v>
      </c>
      <c r="U169">
        <v>22</v>
      </c>
      <c r="V169" s="7">
        <f>IF(原始巡检表!AH169=0,0,输入条件!$C$22*原始巡检表!AH169+输入条件!$C$23*原始巡检表!AD169+输入条件!$C$24*原始巡检表!AG169+输入条件!$C$25)/100*输入条件!$E$9*3.517*(1-2%*输入条件!$C$6)</f>
        <v>690.108962164309</v>
      </c>
      <c r="W169" s="7">
        <f>IF(原始巡检表!AP169=0,0,输入条件!$C$22*原始巡检表!AP169+输入条件!$C$23*原始巡检表!AL169+输入条件!$C$24*原始巡检表!AO169+输入条件!$C$25)/100*输入条件!$E$9*3.517*(1-2%*输入条件!$C$6)</f>
        <v>842.810772692269</v>
      </c>
      <c r="X169" s="7">
        <f>IF(原始巡检表!AX169=0,0,输入条件!$C$22*原始巡检表!AX169+输入条件!$C$23*原始巡检表!AT169+输入条件!$C$24*原始巡检表!AW169+输入条件!$C$25)/100*输入条件!$E$9*3.517*(1-2%*输入条件!$C$6)</f>
        <v>922.344689587351</v>
      </c>
    </row>
    <row r="170" ht="17.25" spans="1:24">
      <c r="A170">
        <f t="shared" si="5"/>
        <v>51.6081484748962</v>
      </c>
      <c r="B170">
        <f>IF(原始巡检表!I170=0,0,输入条件!$C$22*原始巡检表!I170+输入条件!$C$23*原始巡检表!E170+输入条件!$C$24*原始巡检表!H170+输入条件!$C$25)/100*输入条件!$E$9*3.517*(1-2%*输入条件!$C$6)*0.172*5/5</f>
        <v>118.698741492261</v>
      </c>
      <c r="C170">
        <v>23</v>
      </c>
      <c r="D170" s="10">
        <f>IF(原始巡检表!I170=0,0,输入条件!$C$22*原始巡检表!I170+输入条件!$C$23*原始巡检表!E170+输入条件!$C$24*原始巡检表!H170+输入条件!$C$25)/100*输入条件!$E$9*3.517*(1-2%*输入条件!$C$6)*0.172*5/(原始巡检表!F170-原始巡检表!E170)</f>
        <v>258.040742374481</v>
      </c>
      <c r="E170" s="10">
        <f>IF(原始巡检表!Q170=0,0,输入条件!$C$22*原始巡检表!Q170+输入条件!$C$23*原始巡检表!M170+输入条件!$C$24*原始巡检表!P170+输入条件!$C$25)/100*输入条件!$E$9*3.517*(1-2%*输入条件!$C$6)</f>
        <v>842.810772692269</v>
      </c>
      <c r="F170" s="7">
        <f>IF(原始巡检表!Y170=0,0,输入条件!$C$22*原始巡检表!Y170+输入条件!$C$23*原始巡检表!U170+输入条件!$C$24*原始巡检表!X170+输入条件!$C$25)/100*输入条件!$E$9*3.517*(1-2%*输入条件!$C$6)</f>
        <v>922.344689587351</v>
      </c>
      <c r="G170" s="13">
        <f>输入条件!$D$9*原始巡检表!I170</f>
        <v>174.7949</v>
      </c>
      <c r="H170" s="13">
        <f>输入条件!$D$9*原始巡检表!Q170</f>
        <v>214.1853</v>
      </c>
      <c r="I170" s="13">
        <f>输入条件!$D$9*原始巡检表!Y170</f>
        <v>231.4186</v>
      </c>
      <c r="J170" s="18">
        <f>IF(原始巡检表!I170=0,0,输入条件!$D$11*(40/50)^3/0.765)</f>
        <v>36.8104575163399</v>
      </c>
      <c r="K170" s="18">
        <f>IF(原始巡检表!Q170=0,0,输入条件!$D$11*(40/50)^3/0.765)</f>
        <v>36.8104575163399</v>
      </c>
      <c r="L170" s="19">
        <f>IF(原始巡检表!Y170=0,0,输入条件!$D$11*(40/50)^3/0.765)</f>
        <v>36.8104575163399</v>
      </c>
      <c r="M170" s="22">
        <f>IF(原始巡检表!I170=0,0,输入条件!$D$13*(40/50)^3/0.765)</f>
        <v>50.1960784313726</v>
      </c>
      <c r="N170" s="22">
        <f>IF(原始巡检表!Q170=0,0,输入条件!$D$13*(40/50)^3/0.765)</f>
        <v>50.1960784313726</v>
      </c>
      <c r="O170" s="23">
        <f>IF(原始巡检表!Y170=0,0,输入条件!$D$13*(40/50)^3/0.765)</f>
        <v>50.1960784313726</v>
      </c>
      <c r="P170" s="24">
        <f>IF(原始巡检表!I170=0,0,输入条件!$D$15*(35/50)^3/0.9)</f>
        <v>8.38444444444444</v>
      </c>
      <c r="Q170" s="24">
        <f>IF(原始巡检表!Q170=0,0,输入条件!$D$15*(35/50)^3/0.9)</f>
        <v>8.38444444444444</v>
      </c>
      <c r="R170" s="24">
        <f>IF(原始巡检表!Y170=0,0,输入条件!$D$15*(35/50)^3/0.9)</f>
        <v>8.38444444444444</v>
      </c>
      <c r="U170">
        <v>23</v>
      </c>
      <c r="V170" s="7">
        <f>IF(原始巡检表!AH170=0,0,输入条件!$C$22*原始巡检表!AH170+输入条件!$C$23*原始巡检表!AD170+输入条件!$C$24*原始巡检表!AG170+输入条件!$C$25)/100*输入条件!$E$9*3.517*(1-2%*输入条件!$C$6)</f>
        <v>690.108962164309</v>
      </c>
      <c r="W170" s="7">
        <f>IF(原始巡检表!AP170=0,0,输入条件!$C$22*原始巡检表!AP170+输入条件!$C$23*原始巡检表!AL170+输入条件!$C$24*原始巡检表!AO170+输入条件!$C$25)/100*输入条件!$E$9*3.517*(1-2%*输入条件!$C$6)</f>
        <v>842.810772692269</v>
      </c>
      <c r="X170" s="7">
        <f>IF(原始巡检表!AX170=0,0,输入条件!$C$22*原始巡检表!AX170+输入条件!$C$23*原始巡检表!AT170+输入条件!$C$24*原始巡检表!AW170+输入条件!$C$25)/100*输入条件!$E$9*3.517*(1-2%*输入条件!$C$6)</f>
        <v>922.344689587351</v>
      </c>
    </row>
    <row r="171" spans="4:24">
      <c r="D171" s="7"/>
      <c r="E171" s="7"/>
      <c r="F171" s="7"/>
      <c r="G171" s="12"/>
      <c r="H171" s="12"/>
      <c r="I171" s="12"/>
      <c r="J171" s="16"/>
      <c r="K171" s="16"/>
      <c r="L171" s="17"/>
      <c r="V171" s="7"/>
      <c r="W171" s="7"/>
      <c r="X171" s="7"/>
    </row>
    <row r="172" spans="2:24">
      <c r="B172" t="s">
        <v>79</v>
      </c>
      <c r="D172" s="7"/>
      <c r="E172" s="7"/>
      <c r="F172" s="7"/>
      <c r="G172" s="12"/>
      <c r="H172" s="12"/>
      <c r="I172" s="12"/>
      <c r="J172" s="16"/>
      <c r="K172" s="16"/>
      <c r="L172" s="17"/>
      <c r="T172" t="s">
        <v>79</v>
      </c>
      <c r="V172" s="7"/>
      <c r="W172" s="7"/>
      <c r="X172" s="7"/>
    </row>
    <row r="173" spans="4:24">
      <c r="D173" s="7"/>
      <c r="E173" s="7"/>
      <c r="F173" s="7"/>
      <c r="G173" s="12"/>
      <c r="H173" s="12"/>
      <c r="I173" s="12"/>
      <c r="J173" s="16"/>
      <c r="K173" s="16"/>
      <c r="L173" s="17"/>
      <c r="V173" s="7"/>
      <c r="W173" s="7"/>
      <c r="X173" s="7"/>
    </row>
    <row r="174" spans="4:24">
      <c r="D174" s="7" t="s">
        <v>85</v>
      </c>
      <c r="E174" s="7"/>
      <c r="F174" s="7"/>
      <c r="G174" s="12"/>
      <c r="H174" s="12"/>
      <c r="I174" s="12"/>
      <c r="J174" s="16"/>
      <c r="K174" s="16"/>
      <c r="L174" s="17"/>
      <c r="V174" s="7"/>
      <c r="W174" s="7"/>
      <c r="X174" s="7"/>
    </row>
    <row r="175" ht="17.25" spans="1:24">
      <c r="A175" t="e">
        <f>50*D175/250</f>
        <v>#DIV/0!</v>
      </c>
      <c r="B175">
        <f>IF(原始巡检表!I175=0,0,输入条件!$C$22*原始巡检表!I175+输入条件!$C$23*原始巡检表!E175+输入条件!$C$24*原始巡检表!H175+输入条件!$C$25)/100*输入条件!$E$9*3.517*(1-2%*输入条件!$C$6)*0.172*5/5</f>
        <v>0</v>
      </c>
      <c r="C175">
        <v>0</v>
      </c>
      <c r="D175" s="10" t="e">
        <f>IF(原始巡检表!I175=0,0,输入条件!$C$22*原始巡检表!I175+输入条件!$C$23*原始巡检表!E175+输入条件!$C$24*原始巡检表!H175+输入条件!$C$25)/100*输入条件!$E$9*3.517*(1-2%*输入条件!$C$6)*0.172*5/(原始巡检表!F175-原始巡检表!E175)</f>
        <v>#DIV/0!</v>
      </c>
      <c r="E175" s="10">
        <f>IF(原始巡检表!Q175=0,0,输入条件!$C$22*原始巡检表!Q175+输入条件!$C$23*原始巡检表!M175+输入条件!$C$24*原始巡检表!P175+输入条件!$C$25)/100*输入条件!$E$9*3.517*(1-2%*输入条件!$C$6)</f>
        <v>0</v>
      </c>
      <c r="F175" s="7">
        <f>IF(原始巡检表!Y175=0,0,输入条件!$C$22*原始巡检表!Y175+输入条件!$C$23*原始巡检表!U175+输入条件!$C$24*原始巡检表!X175+输入条件!$C$25)/100*输入条件!$E$9*3.517*(1-2%*输入条件!$C$6)</f>
        <v>0</v>
      </c>
      <c r="G175" s="13">
        <f>输入条件!$D$9*原始巡检表!I175</f>
        <v>0</v>
      </c>
      <c r="H175" s="13">
        <f>输入条件!$D$9*原始巡检表!Q175</f>
        <v>0</v>
      </c>
      <c r="I175" s="13">
        <f>输入条件!$D$9*原始巡检表!Y175</f>
        <v>0</v>
      </c>
      <c r="J175" s="18">
        <f>IF(原始巡检表!I175=0,0,输入条件!$D$11*(40/50)^3/0.765)</f>
        <v>0</v>
      </c>
      <c r="K175" s="18">
        <f>IF(原始巡检表!Q175=0,0,输入条件!$D$11*(40/50)^3/0.765)</f>
        <v>0</v>
      </c>
      <c r="L175" s="19">
        <f>IF(原始巡检表!Y175=0,0,输入条件!$D$11*(40/50)^3/0.765)</f>
        <v>0</v>
      </c>
      <c r="M175" s="22">
        <f>IF(原始巡检表!I175=0,0,输入条件!$D$13*(40/50)^3/0.765)</f>
        <v>0</v>
      </c>
      <c r="N175" s="22">
        <f>IF(原始巡检表!Q175=0,0,输入条件!$D$13*(40/50)^3/0.765)</f>
        <v>0</v>
      </c>
      <c r="O175" s="23">
        <f>IF(原始巡检表!Y175=0,0,输入条件!$D$13*(40/50)^3/0.765)</f>
        <v>0</v>
      </c>
      <c r="P175" s="24">
        <f>IF(原始巡检表!I175=0,0,输入条件!$D$15*(35/50)^3/0.9)</f>
        <v>0</v>
      </c>
      <c r="Q175" s="24">
        <f>IF(原始巡检表!Q175=0,0,输入条件!$D$15*(35/50)^3/0.9)</f>
        <v>0</v>
      </c>
      <c r="R175" s="24">
        <f>IF(原始巡检表!Y175=0,0,输入条件!$D$15*(35/50)^3/0.9)</f>
        <v>0</v>
      </c>
      <c r="U175">
        <v>0</v>
      </c>
      <c r="V175" s="7">
        <f>IF(原始巡检表!AH175=0,0,输入条件!$C$22*原始巡检表!AH175+输入条件!$C$23*原始巡检表!AD175+输入条件!$C$24*原始巡检表!AG175+输入条件!$C$25)/100*输入条件!$E$9*3.517*(1-2%*输入条件!$C$6)</f>
        <v>0</v>
      </c>
      <c r="W175" s="7">
        <f>IF(原始巡检表!AP175=0,0,输入条件!$C$22*原始巡检表!AP175+输入条件!$C$23*原始巡检表!AL175+输入条件!$C$24*原始巡检表!AO175+输入条件!$C$25)/100*输入条件!$E$9*3.517*(1-2%*输入条件!$C$6)</f>
        <v>0</v>
      </c>
      <c r="X175" s="7"/>
    </row>
    <row r="176" ht="17.25" spans="1:24">
      <c r="A176" t="e">
        <f t="shared" ref="A176:A198" si="6">50*D176/250</f>
        <v>#DIV/0!</v>
      </c>
      <c r="B176">
        <f>IF(原始巡检表!I176=0,0,输入条件!$C$22*原始巡检表!I176+输入条件!$C$23*原始巡检表!E176+输入条件!$C$24*原始巡检表!H176+输入条件!$C$25)/100*输入条件!$E$9*3.517*(1-2%*输入条件!$C$6)*0.172*5/5</f>
        <v>0</v>
      </c>
      <c r="C176">
        <v>1</v>
      </c>
      <c r="D176" s="10" t="e">
        <f>IF(原始巡检表!I176=0,0,输入条件!$C$22*原始巡检表!I176+输入条件!$C$23*原始巡检表!E176+输入条件!$C$24*原始巡检表!H176+输入条件!$C$25)/100*输入条件!$E$9*3.517*(1-2%*输入条件!$C$6)*0.172*5/(原始巡检表!F176-原始巡检表!E176)</f>
        <v>#DIV/0!</v>
      </c>
      <c r="E176" s="10">
        <f>IF(原始巡检表!Q176=0,0,输入条件!$C$22*原始巡检表!Q176+输入条件!$C$23*原始巡检表!M176+输入条件!$C$24*原始巡检表!P176+输入条件!$C$25)/100*输入条件!$E$9*3.517*(1-2%*输入条件!$C$6)</f>
        <v>0</v>
      </c>
      <c r="F176" s="7">
        <f>IF(原始巡检表!Y176=0,0,输入条件!$C$22*原始巡检表!Y176+输入条件!$C$23*原始巡检表!U176+输入条件!$C$24*原始巡检表!X176+输入条件!$C$25)/100*输入条件!$E$9*3.517*(1-2%*输入条件!$C$6)</f>
        <v>0</v>
      </c>
      <c r="G176" s="13">
        <f>输入条件!$D$9*原始巡检表!I176</f>
        <v>0</v>
      </c>
      <c r="H176" s="13">
        <f>输入条件!$D$9*原始巡检表!Q176</f>
        <v>0</v>
      </c>
      <c r="I176" s="13">
        <f>输入条件!$D$9*原始巡检表!Y176</f>
        <v>0</v>
      </c>
      <c r="J176" s="18">
        <f>IF(原始巡检表!I176=0,0,输入条件!$D$11*(40/50)^3/0.765)</f>
        <v>0</v>
      </c>
      <c r="K176" s="18">
        <f>IF(原始巡检表!Q176=0,0,输入条件!$D$11*(40/50)^3/0.765)</f>
        <v>0</v>
      </c>
      <c r="L176" s="19">
        <f>IF(原始巡检表!Y176=0,0,输入条件!$D$11*(40/50)^3/0.765)</f>
        <v>0</v>
      </c>
      <c r="M176" s="22">
        <f>IF(原始巡检表!I176=0,0,输入条件!$D$13*(40/50)^3/0.765)</f>
        <v>0</v>
      </c>
      <c r="N176" s="22">
        <f>IF(原始巡检表!Q176=0,0,输入条件!$D$13*(40/50)^3/0.765)</f>
        <v>0</v>
      </c>
      <c r="O176" s="23">
        <f>IF(原始巡检表!Y176=0,0,输入条件!$D$13*(40/50)^3/0.765)</f>
        <v>0</v>
      </c>
      <c r="P176" s="24">
        <f>IF(原始巡检表!I176=0,0,输入条件!$D$15*(35/50)^3/0.9)</f>
        <v>0</v>
      </c>
      <c r="Q176" s="24">
        <f>IF(原始巡检表!Q176=0,0,输入条件!$D$15*(35/50)^3/0.9)</f>
        <v>0</v>
      </c>
      <c r="R176" s="24">
        <f>IF(原始巡检表!Y176=0,0,输入条件!$D$15*(35/50)^3/0.9)</f>
        <v>0</v>
      </c>
      <c r="U176">
        <v>1</v>
      </c>
      <c r="V176" s="7">
        <f>IF(原始巡检表!AH176=0,0,输入条件!$C$22*原始巡检表!AH176+输入条件!$C$23*原始巡检表!AD176+输入条件!$C$24*原始巡检表!AG176+输入条件!$C$25)/100*输入条件!$E$9*3.517*(1-2%*输入条件!$C$6)</f>
        <v>0</v>
      </c>
      <c r="W176" s="7">
        <f>IF(原始巡检表!AP176=0,0,输入条件!$C$22*原始巡检表!AP176+输入条件!$C$23*原始巡检表!AL176+输入条件!$C$24*原始巡检表!AO176+输入条件!$C$25)/100*输入条件!$E$9*3.517*(1-2%*输入条件!$C$6)</f>
        <v>0</v>
      </c>
      <c r="X176" s="7"/>
    </row>
    <row r="177" ht="17.25" spans="1:24">
      <c r="A177" t="e">
        <f t="shared" si="6"/>
        <v>#DIV/0!</v>
      </c>
      <c r="B177">
        <f>IF(原始巡检表!I177=0,0,输入条件!$C$22*原始巡检表!I177+输入条件!$C$23*原始巡检表!E177+输入条件!$C$24*原始巡检表!H177+输入条件!$C$25)/100*输入条件!$E$9*3.517*(1-2%*输入条件!$C$6)*0.172*5/5</f>
        <v>0</v>
      </c>
      <c r="C177">
        <v>2</v>
      </c>
      <c r="D177" s="10" t="e">
        <f>IF(原始巡检表!I177=0,0,输入条件!$C$22*原始巡检表!I177+输入条件!$C$23*原始巡检表!E177+输入条件!$C$24*原始巡检表!H177+输入条件!$C$25)/100*输入条件!$E$9*3.517*(1-2%*输入条件!$C$6)*0.172*5/(原始巡检表!F177-原始巡检表!E177)</f>
        <v>#DIV/0!</v>
      </c>
      <c r="E177" s="10">
        <f>IF(原始巡检表!Q177=0,0,输入条件!$C$22*原始巡检表!Q177+输入条件!$C$23*原始巡检表!M177+输入条件!$C$24*原始巡检表!P177+输入条件!$C$25)/100*输入条件!$E$9*3.517*(1-2%*输入条件!$C$6)</f>
        <v>0</v>
      </c>
      <c r="F177" s="7">
        <f>IF(原始巡检表!Y177=0,0,输入条件!$C$22*原始巡检表!Y177+输入条件!$C$23*原始巡检表!U177+输入条件!$C$24*原始巡检表!X177+输入条件!$C$25)/100*输入条件!$E$9*3.517*(1-2%*输入条件!$C$6)</f>
        <v>0</v>
      </c>
      <c r="G177" s="13">
        <f>输入条件!$D$9*原始巡检表!I177</f>
        <v>0</v>
      </c>
      <c r="H177" s="13">
        <f>输入条件!$D$9*原始巡检表!Q177</f>
        <v>0</v>
      </c>
      <c r="I177" s="13">
        <f>输入条件!$D$9*原始巡检表!Y177</f>
        <v>0</v>
      </c>
      <c r="J177" s="18">
        <f>IF(原始巡检表!I177=0,0,输入条件!$D$11*(40/50)^3/0.765)</f>
        <v>0</v>
      </c>
      <c r="K177" s="18">
        <f>IF(原始巡检表!Q177=0,0,输入条件!$D$11*(40/50)^3/0.765)</f>
        <v>0</v>
      </c>
      <c r="L177" s="19">
        <f>IF(原始巡检表!Y177=0,0,输入条件!$D$11*(40/50)^3/0.765)</f>
        <v>0</v>
      </c>
      <c r="M177" s="22">
        <f>IF(原始巡检表!I177=0,0,输入条件!$D$13*(40/50)^3/0.765)</f>
        <v>0</v>
      </c>
      <c r="N177" s="22">
        <f>IF(原始巡检表!Q177=0,0,输入条件!$D$13*(40/50)^3/0.765)</f>
        <v>0</v>
      </c>
      <c r="O177" s="23">
        <f>IF(原始巡检表!Y177=0,0,输入条件!$D$13*(40/50)^3/0.765)</f>
        <v>0</v>
      </c>
      <c r="P177" s="24">
        <f>IF(原始巡检表!I177=0,0,输入条件!$D$15*(35/50)^3/0.9)</f>
        <v>0</v>
      </c>
      <c r="Q177" s="24">
        <f>IF(原始巡检表!Q177=0,0,输入条件!$D$15*(35/50)^3/0.9)</f>
        <v>0</v>
      </c>
      <c r="R177" s="24">
        <f>IF(原始巡检表!Y177=0,0,输入条件!$D$15*(35/50)^3/0.9)</f>
        <v>0</v>
      </c>
      <c r="U177">
        <v>2</v>
      </c>
      <c r="V177" s="7">
        <f>IF(原始巡检表!AH177=0,0,输入条件!$C$22*原始巡检表!AH177+输入条件!$C$23*原始巡检表!AD177+输入条件!$C$24*原始巡检表!AG177+输入条件!$C$25)/100*输入条件!$E$9*3.517*(1-2%*输入条件!$C$6)</f>
        <v>0</v>
      </c>
      <c r="W177" s="7">
        <f>IF(原始巡检表!AP177=0,0,输入条件!$C$22*原始巡检表!AP177+输入条件!$C$23*原始巡检表!AL177+输入条件!$C$24*原始巡检表!AO177+输入条件!$C$25)/100*输入条件!$E$9*3.517*(1-2%*输入条件!$C$6)</f>
        <v>0</v>
      </c>
      <c r="X177" s="7"/>
    </row>
    <row r="178" ht="17.25" spans="1:24">
      <c r="A178" t="e">
        <f t="shared" si="6"/>
        <v>#DIV/0!</v>
      </c>
      <c r="B178">
        <f>IF(原始巡检表!I178=0,0,输入条件!$C$22*原始巡检表!I178+输入条件!$C$23*原始巡检表!E178+输入条件!$C$24*原始巡检表!H178+输入条件!$C$25)/100*输入条件!$E$9*3.517*(1-2%*输入条件!$C$6)*0.172*5/5</f>
        <v>0</v>
      </c>
      <c r="C178">
        <v>3</v>
      </c>
      <c r="D178" s="10" t="e">
        <f>IF(原始巡检表!I178=0,0,输入条件!$C$22*原始巡检表!I178+输入条件!$C$23*原始巡检表!E178+输入条件!$C$24*原始巡检表!H178+输入条件!$C$25)/100*输入条件!$E$9*3.517*(1-2%*输入条件!$C$6)*0.172*5/(原始巡检表!F178-原始巡检表!E178)</f>
        <v>#DIV/0!</v>
      </c>
      <c r="E178" s="10">
        <f>IF(原始巡检表!Q178=0,0,输入条件!$C$22*原始巡检表!Q178+输入条件!$C$23*原始巡检表!M178+输入条件!$C$24*原始巡检表!P178+输入条件!$C$25)/100*输入条件!$E$9*3.517*(1-2%*输入条件!$C$6)</f>
        <v>0</v>
      </c>
      <c r="F178" s="7">
        <f>IF(原始巡检表!Y178=0,0,输入条件!$C$22*原始巡检表!Y178+输入条件!$C$23*原始巡检表!U178+输入条件!$C$24*原始巡检表!X178+输入条件!$C$25)/100*输入条件!$E$9*3.517*(1-2%*输入条件!$C$6)</f>
        <v>0</v>
      </c>
      <c r="G178" s="13">
        <f>输入条件!$D$9*原始巡检表!I178</f>
        <v>0</v>
      </c>
      <c r="H178" s="13">
        <f>输入条件!$D$9*原始巡检表!Q178</f>
        <v>0</v>
      </c>
      <c r="I178" s="13">
        <f>输入条件!$D$9*原始巡检表!Y178</f>
        <v>0</v>
      </c>
      <c r="J178" s="18">
        <f>IF(原始巡检表!I178=0,0,输入条件!$D$11*(40/50)^3/0.765)</f>
        <v>0</v>
      </c>
      <c r="K178" s="18">
        <f>IF(原始巡检表!Q178=0,0,输入条件!$D$11*(40/50)^3/0.765)</f>
        <v>0</v>
      </c>
      <c r="L178" s="19">
        <f>IF(原始巡检表!Y178=0,0,输入条件!$D$11*(40/50)^3/0.765)</f>
        <v>0</v>
      </c>
      <c r="M178" s="22">
        <f>IF(原始巡检表!I178=0,0,输入条件!$D$13*(40/50)^3/0.765)</f>
        <v>0</v>
      </c>
      <c r="N178" s="22">
        <f>IF(原始巡检表!Q178=0,0,输入条件!$D$13*(40/50)^3/0.765)</f>
        <v>0</v>
      </c>
      <c r="O178" s="23">
        <f>IF(原始巡检表!Y178=0,0,输入条件!$D$13*(40/50)^3/0.765)</f>
        <v>0</v>
      </c>
      <c r="P178" s="24">
        <f>IF(原始巡检表!I178=0,0,输入条件!$D$15*(35/50)^3/0.9)</f>
        <v>0</v>
      </c>
      <c r="Q178" s="24">
        <f>IF(原始巡检表!Q178=0,0,输入条件!$D$15*(35/50)^3/0.9)</f>
        <v>0</v>
      </c>
      <c r="R178" s="24">
        <f>IF(原始巡检表!Y178=0,0,输入条件!$D$15*(35/50)^3/0.9)</f>
        <v>0</v>
      </c>
      <c r="U178">
        <v>3</v>
      </c>
      <c r="V178" s="7">
        <f>IF(原始巡检表!AH178=0,0,输入条件!$C$22*原始巡检表!AH178+输入条件!$C$23*原始巡检表!AD178+输入条件!$C$24*原始巡检表!AG178+输入条件!$C$25)/100*输入条件!$E$9*3.517*(1-2%*输入条件!$C$6)</f>
        <v>0</v>
      </c>
      <c r="W178" s="7">
        <f>IF(原始巡检表!AP178=0,0,输入条件!$C$22*原始巡检表!AP178+输入条件!$C$23*原始巡检表!AL178+输入条件!$C$24*原始巡检表!AO178+输入条件!$C$25)/100*输入条件!$E$9*3.517*(1-2%*输入条件!$C$6)</f>
        <v>0</v>
      </c>
      <c r="X178" s="7"/>
    </row>
    <row r="179" ht="17.25" spans="1:24">
      <c r="A179" t="e">
        <f t="shared" si="6"/>
        <v>#DIV/0!</v>
      </c>
      <c r="B179">
        <f>IF(原始巡检表!I179=0,0,输入条件!$C$22*原始巡检表!I179+输入条件!$C$23*原始巡检表!E179+输入条件!$C$24*原始巡检表!H179+输入条件!$C$25)/100*输入条件!$E$9*3.517*(1-2%*输入条件!$C$6)*0.172*5/5</f>
        <v>0</v>
      </c>
      <c r="C179">
        <v>4</v>
      </c>
      <c r="D179" s="10" t="e">
        <f>IF(原始巡检表!I179=0,0,输入条件!$C$22*原始巡检表!I179+输入条件!$C$23*原始巡检表!E179+输入条件!$C$24*原始巡检表!H179+输入条件!$C$25)/100*输入条件!$E$9*3.517*(1-2%*输入条件!$C$6)*0.172*5/(原始巡检表!F179-原始巡检表!E179)</f>
        <v>#DIV/0!</v>
      </c>
      <c r="E179" s="10">
        <f>IF(原始巡检表!Q179=0,0,输入条件!$C$22*原始巡检表!Q179+输入条件!$C$23*原始巡检表!M179+输入条件!$C$24*原始巡检表!P179+输入条件!$C$25)/100*输入条件!$E$9*3.517*(1-2%*输入条件!$C$6)</f>
        <v>0</v>
      </c>
      <c r="F179" s="7">
        <f>IF(原始巡检表!Y179=0,0,输入条件!$C$22*原始巡检表!Y179+输入条件!$C$23*原始巡检表!U179+输入条件!$C$24*原始巡检表!X179+输入条件!$C$25)/100*输入条件!$E$9*3.517*(1-2%*输入条件!$C$6)</f>
        <v>0</v>
      </c>
      <c r="G179" s="13">
        <f>输入条件!$D$9*原始巡检表!I179</f>
        <v>0</v>
      </c>
      <c r="H179" s="13">
        <f>输入条件!$D$9*原始巡检表!Q179</f>
        <v>0</v>
      </c>
      <c r="I179" s="13">
        <f>输入条件!$D$9*原始巡检表!Y179</f>
        <v>0</v>
      </c>
      <c r="J179" s="18">
        <f>IF(原始巡检表!I179=0,0,输入条件!$D$11*(40/50)^3/0.765)</f>
        <v>0</v>
      </c>
      <c r="K179" s="18">
        <f>IF(原始巡检表!Q179=0,0,输入条件!$D$11*(40/50)^3/0.765)</f>
        <v>0</v>
      </c>
      <c r="L179" s="19">
        <f>IF(原始巡检表!Y179=0,0,输入条件!$D$11*(40/50)^3/0.765)</f>
        <v>0</v>
      </c>
      <c r="M179" s="22">
        <f>IF(原始巡检表!I179=0,0,输入条件!$D$13*(40/50)^3/0.765)</f>
        <v>0</v>
      </c>
      <c r="N179" s="22">
        <f>IF(原始巡检表!Q179=0,0,输入条件!$D$13*(40/50)^3/0.765)</f>
        <v>0</v>
      </c>
      <c r="O179" s="23">
        <f>IF(原始巡检表!Y179=0,0,输入条件!$D$13*(40/50)^3/0.765)</f>
        <v>0</v>
      </c>
      <c r="P179" s="24">
        <f>IF(原始巡检表!I179=0,0,输入条件!$D$15*(35/50)^3/0.9)</f>
        <v>0</v>
      </c>
      <c r="Q179" s="24">
        <f>IF(原始巡检表!Q179=0,0,输入条件!$D$15*(35/50)^3/0.9)</f>
        <v>0</v>
      </c>
      <c r="R179" s="24">
        <f>IF(原始巡检表!Y179=0,0,输入条件!$D$15*(35/50)^3/0.9)</f>
        <v>0</v>
      </c>
      <c r="U179">
        <v>4</v>
      </c>
      <c r="V179" s="7">
        <f>IF(原始巡检表!AH179=0,0,输入条件!$C$22*原始巡检表!AH179+输入条件!$C$23*原始巡检表!AD179+输入条件!$C$24*原始巡检表!AG179+输入条件!$C$25)/100*输入条件!$E$9*3.517*(1-2%*输入条件!$C$6)</f>
        <v>0</v>
      </c>
      <c r="W179" s="7">
        <f>IF(原始巡检表!AP179=0,0,输入条件!$C$22*原始巡检表!AP179+输入条件!$C$23*原始巡检表!AL179+输入条件!$C$24*原始巡检表!AO179+输入条件!$C$25)/100*输入条件!$E$9*3.517*(1-2%*输入条件!$C$6)</f>
        <v>0</v>
      </c>
      <c r="X179" s="7"/>
    </row>
    <row r="180" ht="17.25" spans="1:24">
      <c r="A180" t="e">
        <f t="shared" si="6"/>
        <v>#DIV/0!</v>
      </c>
      <c r="B180">
        <f>IF(原始巡检表!I180=0,0,输入条件!$C$22*原始巡检表!I180+输入条件!$C$23*原始巡检表!E180+输入条件!$C$24*原始巡检表!H180+输入条件!$C$25)/100*输入条件!$E$9*3.517*(1-2%*输入条件!$C$6)*0.172*5/5</f>
        <v>0</v>
      </c>
      <c r="C180">
        <v>5</v>
      </c>
      <c r="D180" s="10" t="e">
        <f>IF(原始巡检表!I180=0,0,输入条件!$C$22*原始巡检表!I180+输入条件!$C$23*原始巡检表!E180+输入条件!$C$24*原始巡检表!H180+输入条件!$C$25)/100*输入条件!$E$9*3.517*(1-2%*输入条件!$C$6)*0.172*5/(原始巡检表!F180-原始巡检表!E180)</f>
        <v>#DIV/0!</v>
      </c>
      <c r="E180" s="10">
        <f>IF(原始巡检表!Q180=0,0,输入条件!$C$22*原始巡检表!Q180+输入条件!$C$23*原始巡检表!M180+输入条件!$C$24*原始巡检表!P180+输入条件!$C$25)/100*输入条件!$E$9*3.517*(1-2%*输入条件!$C$6)</f>
        <v>0</v>
      </c>
      <c r="F180" s="7">
        <f>IF(原始巡检表!Y180=0,0,输入条件!$C$22*原始巡检表!Y180+输入条件!$C$23*原始巡检表!U180+输入条件!$C$24*原始巡检表!X180+输入条件!$C$25)/100*输入条件!$E$9*3.517*(1-2%*输入条件!$C$6)</f>
        <v>0</v>
      </c>
      <c r="G180" s="13">
        <f>输入条件!$D$9*原始巡检表!I180</f>
        <v>0</v>
      </c>
      <c r="H180" s="13">
        <f>输入条件!$D$9*原始巡检表!Q180</f>
        <v>0</v>
      </c>
      <c r="I180" s="13">
        <f>输入条件!$D$9*原始巡检表!Y180</f>
        <v>0</v>
      </c>
      <c r="J180" s="18">
        <f>IF(原始巡检表!I180=0,0,输入条件!$D$11*(40/50)^3/0.765)</f>
        <v>0</v>
      </c>
      <c r="K180" s="18">
        <f>IF(原始巡检表!Q180=0,0,输入条件!$D$11*(40/50)^3/0.765)</f>
        <v>0</v>
      </c>
      <c r="L180" s="19">
        <f>IF(原始巡检表!Y180=0,0,输入条件!$D$11*(40/50)^3/0.765)</f>
        <v>0</v>
      </c>
      <c r="M180" s="22">
        <f>IF(原始巡检表!I180=0,0,输入条件!$D$13*(40/50)^3/0.765)</f>
        <v>0</v>
      </c>
      <c r="N180" s="22">
        <f>IF(原始巡检表!Q180=0,0,输入条件!$D$13*(40/50)^3/0.765)</f>
        <v>0</v>
      </c>
      <c r="O180" s="23">
        <f>IF(原始巡检表!Y180=0,0,输入条件!$D$13*(40/50)^3/0.765)</f>
        <v>0</v>
      </c>
      <c r="P180" s="24">
        <f>IF(原始巡检表!I180=0,0,输入条件!$D$15*(35/50)^3/0.9)</f>
        <v>0</v>
      </c>
      <c r="Q180" s="24">
        <f>IF(原始巡检表!Q180=0,0,输入条件!$D$15*(35/50)^3/0.9)</f>
        <v>0</v>
      </c>
      <c r="R180" s="24">
        <f>IF(原始巡检表!Y180=0,0,输入条件!$D$15*(35/50)^3/0.9)</f>
        <v>0</v>
      </c>
      <c r="U180">
        <v>5</v>
      </c>
      <c r="V180" s="7">
        <f>IF(原始巡检表!AH180=0,0,输入条件!$C$22*原始巡检表!AH180+输入条件!$C$23*原始巡检表!AD180+输入条件!$C$24*原始巡检表!AG180+输入条件!$C$25)/100*输入条件!$E$9*3.517*(1-2%*输入条件!$C$6)</f>
        <v>0</v>
      </c>
      <c r="W180" s="7">
        <f>IF(原始巡检表!AP180=0,0,输入条件!$C$22*原始巡检表!AP180+输入条件!$C$23*原始巡检表!AL180+输入条件!$C$24*原始巡检表!AO180+输入条件!$C$25)/100*输入条件!$E$9*3.517*(1-2%*输入条件!$C$6)</f>
        <v>0</v>
      </c>
      <c r="X180" s="7"/>
    </row>
    <row r="181" ht="17.25" spans="1:24">
      <c r="A181" t="e">
        <f t="shared" si="6"/>
        <v>#DIV/0!</v>
      </c>
      <c r="B181">
        <f>IF(原始巡检表!I181=0,0,输入条件!$C$22*原始巡检表!I181+输入条件!$C$23*原始巡检表!E181+输入条件!$C$24*原始巡检表!H181+输入条件!$C$25)/100*输入条件!$E$9*3.517*(1-2%*输入条件!$C$6)*0.172*5/5</f>
        <v>0</v>
      </c>
      <c r="C181">
        <v>6</v>
      </c>
      <c r="D181" s="10" t="e">
        <f>IF(原始巡检表!I181=0,0,输入条件!$C$22*原始巡检表!I181+输入条件!$C$23*原始巡检表!E181+输入条件!$C$24*原始巡检表!H181+输入条件!$C$25)/100*输入条件!$E$9*3.517*(1-2%*输入条件!$C$6)*0.172*5/(原始巡检表!F181-原始巡检表!E181)</f>
        <v>#DIV/0!</v>
      </c>
      <c r="E181" s="10">
        <f>IF(原始巡检表!Q181=0,0,输入条件!$C$22*原始巡检表!Q181+输入条件!$C$23*原始巡检表!M181+输入条件!$C$24*原始巡检表!P181+输入条件!$C$25)/100*输入条件!$E$9*3.517*(1-2%*输入条件!$C$6)</f>
        <v>0</v>
      </c>
      <c r="F181" s="7">
        <f>IF(原始巡检表!Y181=0,0,输入条件!$C$22*原始巡检表!Y181+输入条件!$C$23*原始巡检表!U181+输入条件!$C$24*原始巡检表!X181+输入条件!$C$25)/100*输入条件!$E$9*3.517*(1-2%*输入条件!$C$6)</f>
        <v>0</v>
      </c>
      <c r="G181" s="13">
        <f>输入条件!$D$9*原始巡检表!I181</f>
        <v>0</v>
      </c>
      <c r="H181" s="13">
        <f>输入条件!$D$9*原始巡检表!Q181</f>
        <v>0</v>
      </c>
      <c r="I181" s="13">
        <f>输入条件!$D$9*原始巡检表!Y181</f>
        <v>0</v>
      </c>
      <c r="J181" s="18">
        <f>IF(原始巡检表!I181=0,0,输入条件!$D$11*(40/50)^3/0.765)</f>
        <v>0</v>
      </c>
      <c r="K181" s="18">
        <f>IF(原始巡检表!Q181=0,0,输入条件!$D$11*(40/50)^3/0.765)</f>
        <v>0</v>
      </c>
      <c r="L181" s="19">
        <f>IF(原始巡检表!Y181=0,0,输入条件!$D$11*(40/50)^3/0.765)</f>
        <v>0</v>
      </c>
      <c r="M181" s="22">
        <f>IF(原始巡检表!I181=0,0,输入条件!$D$13*(40/50)^3/0.765)</f>
        <v>0</v>
      </c>
      <c r="N181" s="22">
        <f>IF(原始巡检表!Q181=0,0,输入条件!$D$13*(40/50)^3/0.765)</f>
        <v>0</v>
      </c>
      <c r="O181" s="23">
        <f>IF(原始巡检表!Y181=0,0,输入条件!$D$13*(40/50)^3/0.765)</f>
        <v>0</v>
      </c>
      <c r="P181" s="24">
        <f>IF(原始巡检表!I181=0,0,输入条件!$D$15*(35/50)^3/0.9)</f>
        <v>0</v>
      </c>
      <c r="Q181" s="24">
        <f>IF(原始巡检表!Q181=0,0,输入条件!$D$15*(35/50)^3/0.9)</f>
        <v>0</v>
      </c>
      <c r="R181" s="24">
        <f>IF(原始巡检表!Y181=0,0,输入条件!$D$15*(35/50)^3/0.9)</f>
        <v>0</v>
      </c>
      <c r="U181">
        <v>6</v>
      </c>
      <c r="V181" s="7">
        <f>IF(原始巡检表!AH181=0,0,输入条件!$C$22*原始巡检表!AH181+输入条件!$C$23*原始巡检表!AD181+输入条件!$C$24*原始巡检表!AG181+输入条件!$C$25)/100*输入条件!$E$9*3.517*(1-2%*输入条件!$C$6)</f>
        <v>0</v>
      </c>
      <c r="W181" s="7">
        <f>IF(原始巡检表!AP181=0,0,输入条件!$C$22*原始巡检表!AP181+输入条件!$C$23*原始巡检表!AL181+输入条件!$C$24*原始巡检表!AO181+输入条件!$C$25)/100*输入条件!$E$9*3.517*(1-2%*输入条件!$C$6)</f>
        <v>0</v>
      </c>
      <c r="X181" s="7"/>
    </row>
    <row r="182" ht="17.25" spans="1:24">
      <c r="A182">
        <f t="shared" si="6"/>
        <v>45.9765706862538</v>
      </c>
      <c r="B182">
        <f>IF(原始巡检表!I182=0,0,输入条件!$C$22*原始巡检表!I182+输入条件!$C$23*原始巡检表!E182+输入条件!$C$24*原始巡检表!H182+输入条件!$C$25)/100*输入条件!$E$9*3.517*(1-2%*输入条件!$C$6)*0.172*5/5</f>
        <v>137.929712058761</v>
      </c>
      <c r="C182">
        <v>7</v>
      </c>
      <c r="D182" s="10">
        <f>IF(原始巡检表!I182=0,0,输入条件!$C$22*原始巡检表!I182+输入条件!$C$23*原始巡检表!E182+输入条件!$C$24*原始巡检表!H182+输入条件!$C$25)/100*输入条件!$E$9*3.517*(1-2%*输入条件!$C$6)*0.172*5/(原始巡检表!F182-原始巡检表!E182)</f>
        <v>229.882853431269</v>
      </c>
      <c r="E182" s="10">
        <f>IF(原始巡检表!Q182=0,0,输入条件!$C$22*原始巡检表!Q182+输入条件!$C$23*原始巡检表!M182+输入条件!$C$24*原始巡检表!P182+输入条件!$C$25)/100*输入条件!$E$9*3.517*(1-2%*输入条件!$C$6)</f>
        <v>812.062152621045</v>
      </c>
      <c r="F182" s="7">
        <f>IF(原始巡检表!Y182=0,0,输入条件!$C$22*原始巡检表!Y182+输入条件!$C$23*原始巡检表!U182+输入条件!$C$24*原始巡检表!X182+输入条件!$C$25)/100*输入条件!$E$9*3.517*(1-2%*输入条件!$C$6)</f>
        <v>1001.60946350786</v>
      </c>
      <c r="G182" s="13">
        <f>输入条件!$D$9*原始巡检表!I182</f>
        <v>196.952</v>
      </c>
      <c r="H182" s="13">
        <f>输入条件!$D$9*原始巡检表!Q182</f>
        <v>204.3377</v>
      </c>
      <c r="I182" s="13">
        <f>输入条件!$D$9*原始巡检表!Y182</f>
        <v>238.8043</v>
      </c>
      <c r="J182" s="18">
        <f>IF(原始巡检表!I182=0,0,输入条件!$D$11*(40/50)^3/0.765)</f>
        <v>36.8104575163399</v>
      </c>
      <c r="K182" s="18">
        <f>IF(原始巡检表!Q182=0,0,输入条件!$D$11*(40/50)^3/0.765)</f>
        <v>36.8104575163399</v>
      </c>
      <c r="L182" s="19">
        <f>IF(原始巡检表!Y182=0,0,输入条件!$D$11*(40/50)^3/0.765)</f>
        <v>36.8104575163399</v>
      </c>
      <c r="M182" s="22">
        <f>IF(原始巡检表!I182=0,0,输入条件!$D$13*(40/50)^3/0.765)</f>
        <v>50.1960784313726</v>
      </c>
      <c r="N182" s="22">
        <f>IF(原始巡检表!Q182=0,0,输入条件!$D$13*(40/50)^3/0.765)</f>
        <v>50.1960784313726</v>
      </c>
      <c r="O182" s="23">
        <f>IF(原始巡检表!Y182=0,0,输入条件!$D$13*(40/50)^3/0.765)</f>
        <v>50.1960784313726</v>
      </c>
      <c r="P182" s="24">
        <f>IF(原始巡检表!I182=0,0,输入条件!$D$15*(35/50)^3/0.9)</f>
        <v>8.38444444444444</v>
      </c>
      <c r="Q182" s="24">
        <f>IF(原始巡检表!Q182=0,0,输入条件!$D$15*(35/50)^3/0.9)</f>
        <v>8.38444444444444</v>
      </c>
      <c r="R182" s="24">
        <f>IF(原始巡检表!Y182=0,0,输入条件!$D$15*(35/50)^3/0.9)</f>
        <v>8.38444444444444</v>
      </c>
      <c r="U182">
        <v>7</v>
      </c>
      <c r="V182" s="7">
        <f>IF(原始巡检表!AH182=0,0,输入条件!$C$22*原始巡检表!AH182+输入条件!$C$23*原始巡检表!AD182+输入条件!$C$24*原始巡检表!AG182+输入条件!$C$25)/100*输入条件!$E$9*3.517*(1-2%*输入条件!$C$6)</f>
        <v>801.916930574193</v>
      </c>
      <c r="W182" s="7">
        <f>IF(原始巡检表!AP182=0,0,输入条件!$C$22*原始巡检表!AP182+输入条件!$C$23*原始巡检表!AL182+输入条件!$C$24*原始巡检表!AO182+输入条件!$C$25)/100*输入条件!$E$9*3.517*(1-2%*输入条件!$C$6)</f>
        <v>812.062152621045</v>
      </c>
      <c r="X182" s="7"/>
    </row>
    <row r="183" ht="17.25" spans="1:24">
      <c r="A183">
        <f t="shared" si="6"/>
        <v>45.9765706862538</v>
      </c>
      <c r="B183">
        <f>IF(原始巡检表!I183=0,0,输入条件!$C$22*原始巡检表!I183+输入条件!$C$23*原始巡检表!E183+输入条件!$C$24*原始巡检表!H183+输入条件!$C$25)/100*输入条件!$E$9*3.517*(1-2%*输入条件!$C$6)*0.172*5/5</f>
        <v>137.929712058761</v>
      </c>
      <c r="C183">
        <v>8</v>
      </c>
      <c r="D183" s="10">
        <f>IF(原始巡检表!I183=0,0,输入条件!$C$22*原始巡检表!I183+输入条件!$C$23*原始巡检表!E183+输入条件!$C$24*原始巡检表!H183+输入条件!$C$25)/100*输入条件!$E$9*3.517*(1-2%*输入条件!$C$6)*0.172*5/(原始巡检表!F183-原始巡检表!E183)</f>
        <v>229.882853431269</v>
      </c>
      <c r="E183" s="10">
        <f>IF(原始巡检表!Q183=0,0,输入条件!$C$22*原始巡检表!Q183+输入条件!$C$23*原始巡检表!M183+输入条件!$C$24*原始巡检表!P183+输入条件!$C$25)/100*输入条件!$E$9*3.517*(1-2%*输入条件!$C$6)</f>
        <v>812.062152621045</v>
      </c>
      <c r="F183" s="7">
        <f>IF(原始巡检表!Y183=0,0,输入条件!$C$22*原始巡检表!Y183+输入条件!$C$23*原始巡检表!U183+输入条件!$C$24*原始巡检表!X183+输入条件!$C$25)/100*输入条件!$E$9*3.517*(1-2%*输入条件!$C$6)</f>
        <v>1001.60946350786</v>
      </c>
      <c r="G183" s="13">
        <f>输入条件!$D$9*原始巡检表!I183</f>
        <v>196.952</v>
      </c>
      <c r="H183" s="13">
        <f>输入条件!$D$9*原始巡检表!Q183</f>
        <v>204.3377</v>
      </c>
      <c r="I183" s="13">
        <f>输入条件!$D$9*原始巡检表!Y183</f>
        <v>238.8043</v>
      </c>
      <c r="J183" s="18">
        <f>IF(原始巡检表!I183=0,0,输入条件!$D$11*(40/50)^3/0.765)</f>
        <v>36.8104575163399</v>
      </c>
      <c r="K183" s="18">
        <f>IF(原始巡检表!Q183=0,0,输入条件!$D$11*(40/50)^3/0.765)</f>
        <v>36.8104575163399</v>
      </c>
      <c r="L183" s="19">
        <f>IF(原始巡检表!Y183=0,0,输入条件!$D$11*(40/50)^3/0.765)</f>
        <v>36.8104575163399</v>
      </c>
      <c r="M183" s="22">
        <f>IF(原始巡检表!I183=0,0,输入条件!$D$13*(40/50)^3/0.765)</f>
        <v>50.1960784313726</v>
      </c>
      <c r="N183" s="22">
        <f>IF(原始巡检表!Q183=0,0,输入条件!$D$13*(40/50)^3/0.765)</f>
        <v>50.1960784313726</v>
      </c>
      <c r="O183" s="23">
        <f>IF(原始巡检表!Y183=0,0,输入条件!$D$13*(40/50)^3/0.765)</f>
        <v>50.1960784313726</v>
      </c>
      <c r="P183" s="24">
        <f>IF(原始巡检表!I183=0,0,输入条件!$D$15*(35/50)^3/0.9)</f>
        <v>8.38444444444444</v>
      </c>
      <c r="Q183" s="24">
        <f>IF(原始巡检表!Q183=0,0,输入条件!$D$15*(35/50)^3/0.9)</f>
        <v>8.38444444444444</v>
      </c>
      <c r="R183" s="24">
        <f>IF(原始巡检表!Y183=0,0,输入条件!$D$15*(35/50)^3/0.9)</f>
        <v>8.38444444444444</v>
      </c>
      <c r="U183">
        <v>8</v>
      </c>
      <c r="V183" s="7">
        <f>IF(原始巡检表!AH183=0,0,输入条件!$C$22*原始巡检表!AH183+输入条件!$C$23*原始巡检表!AD183+输入条件!$C$24*原始巡检表!AG183+输入条件!$C$25)/100*输入条件!$E$9*3.517*(1-2%*输入条件!$C$6)</f>
        <v>801.916930574193</v>
      </c>
      <c r="W183" s="7">
        <f>IF(原始巡检表!AP183=0,0,输入条件!$C$22*原始巡检表!AP183+输入条件!$C$23*原始巡检表!AL183+输入条件!$C$24*原始巡检表!AO183+输入条件!$C$25)/100*输入条件!$E$9*3.517*(1-2%*输入条件!$C$6)</f>
        <v>812.062152621045</v>
      </c>
      <c r="X183" s="7"/>
    </row>
    <row r="184" ht="17.25" spans="1:24">
      <c r="A184">
        <f t="shared" si="6"/>
        <v>45.9765706862538</v>
      </c>
      <c r="B184">
        <f>IF(原始巡检表!I184=0,0,输入条件!$C$22*原始巡检表!I184+输入条件!$C$23*原始巡检表!E184+输入条件!$C$24*原始巡检表!H184+输入条件!$C$25)/100*输入条件!$E$9*3.517*(1-2%*输入条件!$C$6)*0.172*5/5</f>
        <v>137.929712058761</v>
      </c>
      <c r="C184">
        <v>9</v>
      </c>
      <c r="D184" s="10">
        <f>IF(原始巡检表!I184=0,0,输入条件!$C$22*原始巡检表!I184+输入条件!$C$23*原始巡检表!E184+输入条件!$C$24*原始巡检表!H184+输入条件!$C$25)/100*输入条件!$E$9*3.517*(1-2%*输入条件!$C$6)*0.172*5/(原始巡检表!F184-原始巡检表!E184)</f>
        <v>229.882853431269</v>
      </c>
      <c r="E184" s="10">
        <f>IF(原始巡检表!Q184=0,0,输入条件!$C$22*原始巡检表!Q184+输入条件!$C$23*原始巡检表!M184+输入条件!$C$24*原始巡检表!P184+输入条件!$C$25)/100*输入条件!$E$9*3.517*(1-2%*输入条件!$C$6)</f>
        <v>812.062152621045</v>
      </c>
      <c r="F184" s="7">
        <f>IF(原始巡检表!Y184=0,0,输入条件!$C$22*原始巡检表!Y184+输入条件!$C$23*原始巡检表!U184+输入条件!$C$24*原始巡检表!X184+输入条件!$C$25)/100*输入条件!$E$9*3.517*(1-2%*输入条件!$C$6)</f>
        <v>1001.60946350786</v>
      </c>
      <c r="G184" s="13">
        <f>输入条件!$D$9*原始巡检表!I184</f>
        <v>196.952</v>
      </c>
      <c r="H184" s="13">
        <f>输入条件!$D$9*原始巡检表!Q184</f>
        <v>204.3377</v>
      </c>
      <c r="I184" s="13">
        <f>输入条件!$D$9*原始巡检表!Y184</f>
        <v>238.8043</v>
      </c>
      <c r="J184" s="18">
        <f>IF(原始巡检表!I184=0,0,输入条件!$D$11*(40/50)^3/0.765)</f>
        <v>36.8104575163399</v>
      </c>
      <c r="K184" s="18">
        <f>IF(原始巡检表!Q184=0,0,输入条件!$D$11*(40/50)^3/0.765)</f>
        <v>36.8104575163399</v>
      </c>
      <c r="L184" s="19">
        <f>IF(原始巡检表!Y184=0,0,输入条件!$D$11*(40/50)^3/0.765)</f>
        <v>36.8104575163399</v>
      </c>
      <c r="M184" s="22">
        <f>IF(原始巡检表!I184=0,0,输入条件!$D$13*(40/50)^3/0.765)</f>
        <v>50.1960784313726</v>
      </c>
      <c r="N184" s="22">
        <f>IF(原始巡检表!Q184=0,0,输入条件!$D$13*(40/50)^3/0.765)</f>
        <v>50.1960784313726</v>
      </c>
      <c r="O184" s="23">
        <f>IF(原始巡检表!Y184=0,0,输入条件!$D$13*(40/50)^3/0.765)</f>
        <v>50.1960784313726</v>
      </c>
      <c r="P184" s="24">
        <f>IF(原始巡检表!I184=0,0,输入条件!$D$15*(35/50)^3/0.9)</f>
        <v>8.38444444444444</v>
      </c>
      <c r="Q184" s="24">
        <f>IF(原始巡检表!Q184=0,0,输入条件!$D$15*(35/50)^3/0.9)</f>
        <v>8.38444444444444</v>
      </c>
      <c r="R184" s="24">
        <f>IF(原始巡检表!Y184=0,0,输入条件!$D$15*(35/50)^3/0.9)</f>
        <v>8.38444444444444</v>
      </c>
      <c r="U184">
        <v>9</v>
      </c>
      <c r="V184" s="7">
        <f>IF(原始巡检表!AH184=0,0,输入条件!$C$22*原始巡检表!AH184+输入条件!$C$23*原始巡检表!AD184+输入条件!$C$24*原始巡检表!AG184+输入条件!$C$25)/100*输入条件!$E$9*3.517*(1-2%*输入条件!$C$6)</f>
        <v>801.916930574193</v>
      </c>
      <c r="W184" s="7">
        <f>IF(原始巡检表!AP184=0,0,输入条件!$C$22*原始巡检表!AP184+输入条件!$C$23*原始巡检表!AL184+输入条件!$C$24*原始巡检表!AO184+输入条件!$C$25)/100*输入条件!$E$9*3.517*(1-2%*输入条件!$C$6)</f>
        <v>812.062152621045</v>
      </c>
      <c r="X184" s="7"/>
    </row>
    <row r="185" ht="17.25" spans="1:24">
      <c r="A185">
        <f t="shared" si="6"/>
        <v>45.9765706862538</v>
      </c>
      <c r="B185">
        <f>IF(原始巡检表!I185=0,0,输入条件!$C$22*原始巡检表!I185+输入条件!$C$23*原始巡检表!E185+输入条件!$C$24*原始巡检表!H185+输入条件!$C$25)/100*输入条件!$E$9*3.517*(1-2%*输入条件!$C$6)*0.172*5/5</f>
        <v>137.929712058761</v>
      </c>
      <c r="C185">
        <v>10</v>
      </c>
      <c r="D185" s="10">
        <f>IF(原始巡检表!I185=0,0,输入条件!$C$22*原始巡检表!I185+输入条件!$C$23*原始巡检表!E185+输入条件!$C$24*原始巡检表!H185+输入条件!$C$25)/100*输入条件!$E$9*3.517*(1-2%*输入条件!$C$6)*0.172*5/(原始巡检表!F185-原始巡检表!E185)</f>
        <v>229.882853431269</v>
      </c>
      <c r="E185" s="10">
        <f>IF(原始巡检表!Q185=0,0,输入条件!$C$22*原始巡检表!Q185+输入条件!$C$23*原始巡检表!M185+输入条件!$C$24*原始巡检表!P185+输入条件!$C$25)/100*输入条件!$E$9*3.517*(1-2%*输入条件!$C$6)</f>
        <v>812.062152621045</v>
      </c>
      <c r="F185" s="7">
        <f>IF(原始巡检表!Y185=0,0,输入条件!$C$22*原始巡检表!Y185+输入条件!$C$23*原始巡检表!U185+输入条件!$C$24*原始巡检表!X185+输入条件!$C$25)/100*输入条件!$E$9*3.517*(1-2%*输入条件!$C$6)</f>
        <v>1001.60946350786</v>
      </c>
      <c r="G185" s="13">
        <f>输入条件!$D$9*原始巡检表!I185</f>
        <v>196.952</v>
      </c>
      <c r="H185" s="13">
        <f>输入条件!$D$9*原始巡检表!Q185</f>
        <v>204.3377</v>
      </c>
      <c r="I185" s="13">
        <f>输入条件!$D$9*原始巡检表!Y185</f>
        <v>238.8043</v>
      </c>
      <c r="J185" s="18">
        <f>IF(原始巡检表!I185=0,0,输入条件!$D$11*(40/50)^3/0.765)</f>
        <v>36.8104575163399</v>
      </c>
      <c r="K185" s="18">
        <f>IF(原始巡检表!Q185=0,0,输入条件!$D$11*(40/50)^3/0.765)</f>
        <v>36.8104575163399</v>
      </c>
      <c r="L185" s="19">
        <f>IF(原始巡检表!Y185=0,0,输入条件!$D$11*(40/50)^3/0.765)</f>
        <v>36.8104575163399</v>
      </c>
      <c r="M185" s="22">
        <f>IF(原始巡检表!I185=0,0,输入条件!$D$13*(40/50)^3/0.765)</f>
        <v>50.1960784313726</v>
      </c>
      <c r="N185" s="22">
        <f>IF(原始巡检表!Q185=0,0,输入条件!$D$13*(40/50)^3/0.765)</f>
        <v>50.1960784313726</v>
      </c>
      <c r="O185" s="23">
        <f>IF(原始巡检表!Y185=0,0,输入条件!$D$13*(40/50)^3/0.765)</f>
        <v>50.1960784313726</v>
      </c>
      <c r="P185" s="24">
        <f>IF(原始巡检表!I185=0,0,输入条件!$D$15*(35/50)^3/0.9)</f>
        <v>8.38444444444444</v>
      </c>
      <c r="Q185" s="24">
        <f>IF(原始巡检表!Q185=0,0,输入条件!$D$15*(35/50)^3/0.9)</f>
        <v>8.38444444444444</v>
      </c>
      <c r="R185" s="24">
        <f>IF(原始巡检表!Y185=0,0,输入条件!$D$15*(35/50)^3/0.9)</f>
        <v>8.38444444444444</v>
      </c>
      <c r="U185">
        <v>10</v>
      </c>
      <c r="V185" s="7">
        <f>IF(原始巡检表!AH185=0,0,输入条件!$C$22*原始巡检表!AH185+输入条件!$C$23*原始巡检表!AD185+输入条件!$C$24*原始巡检表!AG185+输入条件!$C$25)/100*输入条件!$E$9*3.517*(1-2%*输入条件!$C$6)</f>
        <v>801.916930574193</v>
      </c>
      <c r="W185" s="7">
        <f>IF(原始巡检表!AP185=0,0,输入条件!$C$22*原始巡检表!AP185+输入条件!$C$23*原始巡检表!AL185+输入条件!$C$24*原始巡检表!AO185+输入条件!$C$25)/100*输入条件!$E$9*3.517*(1-2%*输入条件!$C$6)</f>
        <v>812.062152621045</v>
      </c>
      <c r="X185" s="7"/>
    </row>
    <row r="186" ht="17.25" spans="1:24">
      <c r="A186">
        <f t="shared" si="6"/>
        <v>49.3297952967993</v>
      </c>
      <c r="B186">
        <f>IF(原始巡检表!I186=0,0,输入条件!$C$22*原始巡检表!I186+输入条件!$C$23*原始巡检表!E186+输入条件!$C$24*原始巡检表!H186+输入条件!$C$25)/100*输入条件!$E$9*3.517*(1-2%*输入条件!$C$6)*0.172*5/5</f>
        <v>128.257467771678</v>
      </c>
      <c r="C186">
        <v>11</v>
      </c>
      <c r="D186" s="10">
        <f>IF(原始巡检表!I186=0,0,输入条件!$C$22*原始巡检表!I186+输入条件!$C$23*原始巡检表!E186+输入条件!$C$24*原始巡检表!H186+输入条件!$C$25)/100*输入条件!$E$9*3.517*(1-2%*输入条件!$C$6)*0.172*5/(原始巡检表!F186-原始巡检表!E186)</f>
        <v>246.648976483996</v>
      </c>
      <c r="E186" s="10">
        <f>IF(原始巡检表!Q186=0,0,输入条件!$C$22*原始巡检表!Q186+输入条件!$C$23*原始巡检表!M186+输入条件!$C$24*原始巡检表!P186+输入条件!$C$25)/100*输入条件!$E$9*3.517*(1-2%*输入条件!$C$6)</f>
        <v>675.365125921449</v>
      </c>
      <c r="F186" s="7">
        <f>IF(原始巡检表!Y186=0,0,输入条件!$C$22*原始巡检表!Y186+输入条件!$C$23*原始巡检表!U186+输入条件!$C$24*原始巡检表!X186+输入条件!$C$25)/100*输入条件!$E$9*3.517*(1-2%*输入条件!$C$6)</f>
        <v>1001.60946350786</v>
      </c>
      <c r="G186" s="13">
        <f>输入条件!$D$9*原始巡检表!I186</f>
        <v>187.1044</v>
      </c>
      <c r="H186" s="13">
        <f>输入条件!$D$9*原始巡检表!Q186</f>
        <v>169.8711</v>
      </c>
      <c r="I186" s="13">
        <f>输入条件!$D$9*原始巡检表!Y186</f>
        <v>238.8043</v>
      </c>
      <c r="J186" s="18">
        <f>IF(原始巡检表!I186=0,0,输入条件!$D$11*(40/50)^3/0.765)</f>
        <v>36.8104575163399</v>
      </c>
      <c r="K186" s="18">
        <f>IF(原始巡检表!Q186=0,0,输入条件!$D$11*(40/50)^3/0.765)</f>
        <v>36.8104575163399</v>
      </c>
      <c r="L186" s="19">
        <f>IF(原始巡检表!Y186=0,0,输入条件!$D$11*(40/50)^3/0.765)</f>
        <v>36.8104575163399</v>
      </c>
      <c r="M186" s="22">
        <f>IF(原始巡检表!I186=0,0,输入条件!$D$13*(40/50)^3/0.765)</f>
        <v>50.1960784313726</v>
      </c>
      <c r="N186" s="22">
        <f>IF(原始巡检表!Q186=0,0,输入条件!$D$13*(40/50)^3/0.765)</f>
        <v>50.1960784313726</v>
      </c>
      <c r="O186" s="23">
        <f>IF(原始巡检表!Y186=0,0,输入条件!$D$13*(40/50)^3/0.765)</f>
        <v>50.1960784313726</v>
      </c>
      <c r="P186" s="24">
        <f>IF(原始巡检表!I186=0,0,输入条件!$D$15*(35/50)^3/0.9)</f>
        <v>8.38444444444444</v>
      </c>
      <c r="Q186" s="24">
        <f>IF(原始巡检表!Q186=0,0,输入条件!$D$15*(35/50)^3/0.9)</f>
        <v>8.38444444444444</v>
      </c>
      <c r="R186" s="24">
        <f>IF(原始巡检表!Y186=0,0,输入条件!$D$15*(35/50)^3/0.9)</f>
        <v>8.38444444444444</v>
      </c>
      <c r="U186">
        <v>11</v>
      </c>
      <c r="V186" s="7">
        <f>IF(原始巡检表!AH186=0,0,输入条件!$C$22*原始巡检表!AH186+输入条件!$C$23*原始巡检表!AD186+输入条件!$C$24*原始巡检表!AG186+输入条件!$C$25)/100*输入条件!$E$9*3.517*(1-2%*输入条件!$C$6)</f>
        <v>745.68295216092</v>
      </c>
      <c r="W186" s="7">
        <f>IF(原始巡检表!AP186=0,0,输入条件!$C$22*原始巡检表!AP186+输入条件!$C$23*原始巡检表!AL186+输入条件!$C$24*原始巡检表!AO186+输入条件!$C$25)/100*输入条件!$E$9*3.517*(1-2%*输入条件!$C$6)</f>
        <v>675.365125921449</v>
      </c>
      <c r="X186" s="7"/>
    </row>
    <row r="187" ht="17.25" spans="1:24">
      <c r="A187">
        <f t="shared" si="6"/>
        <v>49.3297952967993</v>
      </c>
      <c r="B187">
        <f>IF(原始巡检表!I187=0,0,输入条件!$C$22*原始巡检表!I187+输入条件!$C$23*原始巡检表!E187+输入条件!$C$24*原始巡检表!H187+输入条件!$C$25)/100*输入条件!$E$9*3.517*(1-2%*输入条件!$C$6)*0.172*5/5</f>
        <v>128.257467771678</v>
      </c>
      <c r="C187">
        <v>12</v>
      </c>
      <c r="D187" s="10">
        <f>IF(原始巡检表!I187=0,0,输入条件!$C$22*原始巡检表!I187+输入条件!$C$23*原始巡检表!E187+输入条件!$C$24*原始巡检表!H187+输入条件!$C$25)/100*输入条件!$E$9*3.517*(1-2%*输入条件!$C$6)*0.172*5/(原始巡检表!F187-原始巡检表!E187)</f>
        <v>246.648976483996</v>
      </c>
      <c r="E187" s="10">
        <f>IF(原始巡检表!Q187=0,0,输入条件!$C$22*原始巡检表!Q187+输入条件!$C$23*原始巡检表!M187+输入条件!$C$24*原始巡检表!P187+输入条件!$C$25)/100*输入条件!$E$9*3.517*(1-2%*输入条件!$C$6)</f>
        <v>675.365125921449</v>
      </c>
      <c r="F187" s="7">
        <f>IF(原始巡检表!Y187=0,0,输入条件!$C$22*原始巡检表!Y187+输入条件!$C$23*原始巡检表!U187+输入条件!$C$24*原始巡检表!X187+输入条件!$C$25)/100*输入条件!$E$9*3.517*(1-2%*输入条件!$C$6)</f>
        <v>1001.60946350786</v>
      </c>
      <c r="G187" s="13">
        <f>输入条件!$D$9*原始巡检表!I187</f>
        <v>187.1044</v>
      </c>
      <c r="H187" s="13">
        <f>输入条件!$D$9*原始巡检表!Q187</f>
        <v>169.8711</v>
      </c>
      <c r="I187" s="13">
        <f>输入条件!$D$9*原始巡检表!Y187</f>
        <v>238.8043</v>
      </c>
      <c r="J187" s="18">
        <f>IF(原始巡检表!I187=0,0,输入条件!$D$11*(40/50)^3/0.765)</f>
        <v>36.8104575163399</v>
      </c>
      <c r="K187" s="18">
        <f>IF(原始巡检表!Q187=0,0,输入条件!$D$11*(40/50)^3/0.765)</f>
        <v>36.8104575163399</v>
      </c>
      <c r="L187" s="19">
        <f>IF(原始巡检表!Y187=0,0,输入条件!$D$11*(40/50)^3/0.765)</f>
        <v>36.8104575163399</v>
      </c>
      <c r="M187" s="22">
        <f>IF(原始巡检表!I187=0,0,输入条件!$D$13*(40/50)^3/0.765)</f>
        <v>50.1960784313726</v>
      </c>
      <c r="N187" s="22">
        <f>IF(原始巡检表!Q187=0,0,输入条件!$D$13*(40/50)^3/0.765)</f>
        <v>50.1960784313726</v>
      </c>
      <c r="O187" s="23">
        <f>IF(原始巡检表!Y187=0,0,输入条件!$D$13*(40/50)^3/0.765)</f>
        <v>50.1960784313726</v>
      </c>
      <c r="P187" s="24">
        <f>IF(原始巡检表!I187=0,0,输入条件!$D$15*(35/50)^3/0.9)</f>
        <v>8.38444444444444</v>
      </c>
      <c r="Q187" s="24">
        <f>IF(原始巡检表!Q187=0,0,输入条件!$D$15*(35/50)^3/0.9)</f>
        <v>8.38444444444444</v>
      </c>
      <c r="R187" s="24">
        <f>IF(原始巡检表!Y187=0,0,输入条件!$D$15*(35/50)^3/0.9)</f>
        <v>8.38444444444444</v>
      </c>
      <c r="U187">
        <v>12</v>
      </c>
      <c r="V187" s="7">
        <f>IF(原始巡检表!AH187=0,0,输入条件!$C$22*原始巡检表!AH187+输入条件!$C$23*原始巡检表!AD187+输入条件!$C$24*原始巡检表!AG187+输入条件!$C$25)/100*输入条件!$E$9*3.517*(1-2%*输入条件!$C$6)</f>
        <v>745.68295216092</v>
      </c>
      <c r="W187" s="7">
        <f>IF(原始巡检表!AP187=0,0,输入条件!$C$22*原始巡检表!AP187+输入条件!$C$23*原始巡检表!AL187+输入条件!$C$24*原始巡检表!AO187+输入条件!$C$25)/100*输入条件!$E$9*3.517*(1-2%*输入条件!$C$6)</f>
        <v>675.365125921449</v>
      </c>
      <c r="X187" s="7"/>
    </row>
    <row r="188" ht="17.25" spans="1:24">
      <c r="A188">
        <f t="shared" si="6"/>
        <v>49.3297952967993</v>
      </c>
      <c r="B188">
        <f>IF(原始巡检表!I188=0,0,输入条件!$C$22*原始巡检表!I188+输入条件!$C$23*原始巡检表!E188+输入条件!$C$24*原始巡检表!H188+输入条件!$C$25)/100*输入条件!$E$9*3.517*(1-2%*输入条件!$C$6)*0.172*5/5</f>
        <v>128.257467771678</v>
      </c>
      <c r="C188">
        <v>13</v>
      </c>
      <c r="D188" s="10">
        <f>IF(原始巡检表!I188=0,0,输入条件!$C$22*原始巡检表!I188+输入条件!$C$23*原始巡检表!E188+输入条件!$C$24*原始巡检表!H188+输入条件!$C$25)/100*输入条件!$E$9*3.517*(1-2%*输入条件!$C$6)*0.172*5/(原始巡检表!F188-原始巡检表!E188)</f>
        <v>246.648976483996</v>
      </c>
      <c r="E188" s="10">
        <f>IF(原始巡检表!Q188=0,0,输入条件!$C$22*原始巡检表!Q188+输入条件!$C$23*原始巡检表!M188+输入条件!$C$24*原始巡检表!P188+输入条件!$C$25)/100*输入条件!$E$9*3.517*(1-2%*输入条件!$C$6)</f>
        <v>675.365125921449</v>
      </c>
      <c r="F188" s="7">
        <f>IF(原始巡检表!Y188=0,0,输入条件!$C$22*原始巡检表!Y188+输入条件!$C$23*原始巡检表!U188+输入条件!$C$24*原始巡检表!X188+输入条件!$C$25)/100*输入条件!$E$9*3.517*(1-2%*输入条件!$C$6)</f>
        <v>1001.60946350786</v>
      </c>
      <c r="G188" s="13">
        <f>输入条件!$D$9*原始巡检表!I188</f>
        <v>187.1044</v>
      </c>
      <c r="H188" s="13">
        <f>输入条件!$D$9*原始巡检表!Q188</f>
        <v>169.8711</v>
      </c>
      <c r="I188" s="13">
        <f>输入条件!$D$9*原始巡检表!Y188</f>
        <v>238.8043</v>
      </c>
      <c r="J188" s="18">
        <f>IF(原始巡检表!I188=0,0,输入条件!$D$11*(40/50)^3/0.765)</f>
        <v>36.8104575163399</v>
      </c>
      <c r="K188" s="18">
        <f>IF(原始巡检表!Q188=0,0,输入条件!$D$11*(40/50)^3/0.765)</f>
        <v>36.8104575163399</v>
      </c>
      <c r="L188" s="19">
        <f>IF(原始巡检表!Y188=0,0,输入条件!$D$11*(40/50)^3/0.765)</f>
        <v>36.8104575163399</v>
      </c>
      <c r="M188" s="22">
        <f>IF(原始巡检表!I188=0,0,输入条件!$D$13*(40/50)^3/0.765)</f>
        <v>50.1960784313726</v>
      </c>
      <c r="N188" s="22">
        <f>IF(原始巡检表!Q188=0,0,输入条件!$D$13*(40/50)^3/0.765)</f>
        <v>50.1960784313726</v>
      </c>
      <c r="O188" s="23">
        <f>IF(原始巡检表!Y188=0,0,输入条件!$D$13*(40/50)^3/0.765)</f>
        <v>50.1960784313726</v>
      </c>
      <c r="P188" s="24">
        <f>IF(原始巡检表!I188=0,0,输入条件!$D$15*(35/50)^3/0.9)</f>
        <v>8.38444444444444</v>
      </c>
      <c r="Q188" s="24">
        <f>IF(原始巡检表!Q188=0,0,输入条件!$D$15*(35/50)^3/0.9)</f>
        <v>8.38444444444444</v>
      </c>
      <c r="R188" s="24">
        <f>IF(原始巡检表!Y188=0,0,输入条件!$D$15*(35/50)^3/0.9)</f>
        <v>8.38444444444444</v>
      </c>
      <c r="U188">
        <v>13</v>
      </c>
      <c r="V188" s="7">
        <f>IF(原始巡检表!AH188=0,0,输入条件!$C$22*原始巡检表!AH188+输入条件!$C$23*原始巡检表!AD188+输入条件!$C$24*原始巡检表!AG188+输入条件!$C$25)/100*输入条件!$E$9*3.517*(1-2%*输入条件!$C$6)</f>
        <v>745.68295216092</v>
      </c>
      <c r="W188" s="7">
        <f>IF(原始巡检表!AP188=0,0,输入条件!$C$22*原始巡检表!AP188+输入条件!$C$23*原始巡检表!AL188+输入条件!$C$24*原始巡检表!AO188+输入条件!$C$25)/100*输入条件!$E$9*3.517*(1-2%*输入条件!$C$6)</f>
        <v>675.365125921449</v>
      </c>
      <c r="X188" s="7"/>
    </row>
    <row r="189" ht="17.25" spans="1:24">
      <c r="A189">
        <f t="shared" si="6"/>
        <v>49.3297952967993</v>
      </c>
      <c r="B189">
        <f>IF(原始巡检表!I189=0,0,输入条件!$C$22*原始巡检表!I189+输入条件!$C$23*原始巡检表!E189+输入条件!$C$24*原始巡检表!H189+输入条件!$C$25)/100*输入条件!$E$9*3.517*(1-2%*输入条件!$C$6)*0.172*5/5</f>
        <v>128.257467771678</v>
      </c>
      <c r="C189">
        <v>14</v>
      </c>
      <c r="D189" s="10">
        <f>IF(原始巡检表!I189=0,0,输入条件!$C$22*原始巡检表!I189+输入条件!$C$23*原始巡检表!E189+输入条件!$C$24*原始巡检表!H189+输入条件!$C$25)/100*输入条件!$E$9*3.517*(1-2%*输入条件!$C$6)*0.172*5/(原始巡检表!F189-原始巡检表!E189)</f>
        <v>246.648976483996</v>
      </c>
      <c r="E189" s="10">
        <f>IF(原始巡检表!Q189=0,0,输入条件!$C$22*原始巡检表!Q189+输入条件!$C$23*原始巡检表!M189+输入条件!$C$24*原始巡检表!P189+输入条件!$C$25)/100*输入条件!$E$9*3.517*(1-2%*输入条件!$C$6)</f>
        <v>675.365125921449</v>
      </c>
      <c r="F189" s="7">
        <f>IF(原始巡检表!Y189=0,0,输入条件!$C$22*原始巡检表!Y189+输入条件!$C$23*原始巡检表!U189+输入条件!$C$24*原始巡检表!X189+输入条件!$C$25)/100*输入条件!$E$9*3.517*(1-2%*输入条件!$C$6)</f>
        <v>1001.60946350786</v>
      </c>
      <c r="G189" s="13">
        <f>输入条件!$D$9*原始巡检表!I189</f>
        <v>187.1044</v>
      </c>
      <c r="H189" s="13">
        <f>输入条件!$D$9*原始巡检表!Q189</f>
        <v>169.8711</v>
      </c>
      <c r="I189" s="13">
        <f>输入条件!$D$9*原始巡检表!Y189</f>
        <v>238.8043</v>
      </c>
      <c r="J189" s="18">
        <f>IF(原始巡检表!I189=0,0,输入条件!$D$11*(40/50)^3/0.765)</f>
        <v>36.8104575163399</v>
      </c>
      <c r="K189" s="18">
        <f>IF(原始巡检表!Q189=0,0,输入条件!$D$11*(40/50)^3/0.765)</f>
        <v>36.8104575163399</v>
      </c>
      <c r="L189" s="19">
        <f>IF(原始巡检表!Y189=0,0,输入条件!$D$11*(40/50)^3/0.765)</f>
        <v>36.8104575163399</v>
      </c>
      <c r="M189" s="22">
        <f>IF(原始巡检表!I189=0,0,输入条件!$D$13*(40/50)^3/0.765)</f>
        <v>50.1960784313726</v>
      </c>
      <c r="N189" s="22">
        <f>IF(原始巡检表!Q189=0,0,输入条件!$D$13*(40/50)^3/0.765)</f>
        <v>50.1960784313726</v>
      </c>
      <c r="O189" s="23">
        <f>IF(原始巡检表!Y189=0,0,输入条件!$D$13*(40/50)^3/0.765)</f>
        <v>50.1960784313726</v>
      </c>
      <c r="P189" s="24">
        <f>IF(原始巡检表!I189=0,0,输入条件!$D$15*(35/50)^3/0.9)</f>
        <v>8.38444444444444</v>
      </c>
      <c r="Q189" s="24">
        <f>IF(原始巡检表!Q189=0,0,输入条件!$D$15*(35/50)^3/0.9)</f>
        <v>8.38444444444444</v>
      </c>
      <c r="R189" s="24">
        <f>IF(原始巡检表!Y189=0,0,输入条件!$D$15*(35/50)^3/0.9)</f>
        <v>8.38444444444444</v>
      </c>
      <c r="U189">
        <v>14</v>
      </c>
      <c r="V189" s="7">
        <f>IF(原始巡检表!AH189=0,0,输入条件!$C$22*原始巡检表!AH189+输入条件!$C$23*原始巡检表!AD189+输入条件!$C$24*原始巡检表!AG189+输入条件!$C$25)/100*输入条件!$E$9*3.517*(1-2%*输入条件!$C$6)</f>
        <v>745.68295216092</v>
      </c>
      <c r="W189" s="7">
        <f>IF(原始巡检表!AP189=0,0,输入条件!$C$22*原始巡检表!AP189+输入条件!$C$23*原始巡检表!AL189+输入条件!$C$24*原始巡检表!AO189+输入条件!$C$25)/100*输入条件!$E$9*3.517*(1-2%*输入条件!$C$6)</f>
        <v>675.365125921449</v>
      </c>
      <c r="X189" s="7"/>
    </row>
    <row r="190" ht="17.25" spans="1:24">
      <c r="A190">
        <f t="shared" si="6"/>
        <v>49.3297952967993</v>
      </c>
      <c r="B190">
        <f>IF(原始巡检表!I190=0,0,输入条件!$C$22*原始巡检表!I190+输入条件!$C$23*原始巡检表!E190+输入条件!$C$24*原始巡检表!H190+输入条件!$C$25)/100*输入条件!$E$9*3.517*(1-2%*输入条件!$C$6)*0.172*5/5</f>
        <v>128.257467771678</v>
      </c>
      <c r="C190">
        <v>15</v>
      </c>
      <c r="D190" s="10">
        <f>IF(原始巡检表!I190=0,0,输入条件!$C$22*原始巡检表!I190+输入条件!$C$23*原始巡检表!E190+输入条件!$C$24*原始巡检表!H190+输入条件!$C$25)/100*输入条件!$E$9*3.517*(1-2%*输入条件!$C$6)*0.172*5/(原始巡检表!F190-原始巡检表!E190)</f>
        <v>246.648976483996</v>
      </c>
      <c r="E190" s="10">
        <f>IF(原始巡检表!Q190=0,0,输入条件!$C$22*原始巡检表!Q190+输入条件!$C$23*原始巡检表!M190+输入条件!$C$24*原始巡检表!P190+输入条件!$C$25)/100*输入条件!$E$9*3.517*(1-2%*输入条件!$C$6)</f>
        <v>675.365125921449</v>
      </c>
      <c r="F190" s="7">
        <f>IF(原始巡检表!Y190=0,0,输入条件!$C$22*原始巡检表!Y190+输入条件!$C$23*原始巡检表!U190+输入条件!$C$24*原始巡检表!X190+输入条件!$C$25)/100*输入条件!$E$9*3.517*(1-2%*输入条件!$C$6)</f>
        <v>1001.60946350786</v>
      </c>
      <c r="G190" s="13">
        <f>输入条件!$D$9*原始巡检表!I190</f>
        <v>187.1044</v>
      </c>
      <c r="H190" s="13">
        <f>输入条件!$D$9*原始巡检表!Q190</f>
        <v>169.8711</v>
      </c>
      <c r="I190" s="13">
        <f>输入条件!$D$9*原始巡检表!Y190</f>
        <v>238.8043</v>
      </c>
      <c r="J190" s="18">
        <f>IF(原始巡检表!I190=0,0,输入条件!$D$11*(40/50)^3/0.765)</f>
        <v>36.8104575163399</v>
      </c>
      <c r="K190" s="18">
        <f>IF(原始巡检表!Q190=0,0,输入条件!$D$11*(40/50)^3/0.765)</f>
        <v>36.8104575163399</v>
      </c>
      <c r="L190" s="19">
        <f>IF(原始巡检表!Y190=0,0,输入条件!$D$11*(40/50)^3/0.765)</f>
        <v>36.8104575163399</v>
      </c>
      <c r="M190" s="22">
        <f>IF(原始巡检表!I190=0,0,输入条件!$D$13*(40/50)^3/0.765)</f>
        <v>50.1960784313726</v>
      </c>
      <c r="N190" s="22">
        <f>IF(原始巡检表!Q190=0,0,输入条件!$D$13*(40/50)^3/0.765)</f>
        <v>50.1960784313726</v>
      </c>
      <c r="O190" s="23">
        <f>IF(原始巡检表!Y190=0,0,输入条件!$D$13*(40/50)^3/0.765)</f>
        <v>50.1960784313726</v>
      </c>
      <c r="P190" s="24">
        <f>IF(原始巡检表!I190=0,0,输入条件!$D$15*(35/50)^3/0.9)</f>
        <v>8.38444444444444</v>
      </c>
      <c r="Q190" s="24">
        <f>IF(原始巡检表!Q190=0,0,输入条件!$D$15*(35/50)^3/0.9)</f>
        <v>8.38444444444444</v>
      </c>
      <c r="R190" s="24">
        <f>IF(原始巡检表!Y190=0,0,输入条件!$D$15*(35/50)^3/0.9)</f>
        <v>8.38444444444444</v>
      </c>
      <c r="U190">
        <v>15</v>
      </c>
      <c r="V190" s="7">
        <f>IF(原始巡检表!AH190=0,0,输入条件!$C$22*原始巡检表!AH190+输入条件!$C$23*原始巡检表!AD190+输入条件!$C$24*原始巡检表!AG190+输入条件!$C$25)/100*输入条件!$E$9*3.517*(1-2%*输入条件!$C$6)</f>
        <v>745.68295216092</v>
      </c>
      <c r="W190" s="7">
        <f>IF(原始巡检表!AP190=0,0,输入条件!$C$22*原始巡检表!AP190+输入条件!$C$23*原始巡检表!AL190+输入条件!$C$24*原始巡检表!AO190+输入条件!$C$25)/100*输入条件!$E$9*3.517*(1-2%*输入条件!$C$6)</f>
        <v>675.365125921449</v>
      </c>
      <c r="X190" s="7"/>
    </row>
    <row r="191" ht="17.25" spans="1:24">
      <c r="A191">
        <f t="shared" si="6"/>
        <v>49.3297952967993</v>
      </c>
      <c r="B191">
        <f>IF(原始巡检表!I191=0,0,输入条件!$C$22*原始巡检表!I191+输入条件!$C$23*原始巡检表!E191+输入条件!$C$24*原始巡检表!H191+输入条件!$C$25)/100*输入条件!$E$9*3.517*(1-2%*输入条件!$C$6)*0.172*5/5</f>
        <v>128.257467771678</v>
      </c>
      <c r="C191">
        <v>16</v>
      </c>
      <c r="D191" s="10">
        <f>IF(原始巡检表!I191=0,0,输入条件!$C$22*原始巡检表!I191+输入条件!$C$23*原始巡检表!E191+输入条件!$C$24*原始巡检表!H191+输入条件!$C$25)/100*输入条件!$E$9*3.517*(1-2%*输入条件!$C$6)*0.172*5/(原始巡检表!F191-原始巡检表!E191)</f>
        <v>246.648976483996</v>
      </c>
      <c r="E191" s="10">
        <f>IF(原始巡检表!Q191=0,0,输入条件!$C$22*原始巡检表!Q191+输入条件!$C$23*原始巡检表!M191+输入条件!$C$24*原始巡检表!P191+输入条件!$C$25)/100*输入条件!$E$9*3.517*(1-2%*输入条件!$C$6)</f>
        <v>675.365125921449</v>
      </c>
      <c r="F191" s="7">
        <f>IF(原始巡检表!Y191=0,0,输入条件!$C$22*原始巡检表!Y191+输入条件!$C$23*原始巡检表!U191+输入条件!$C$24*原始巡检表!X191+输入条件!$C$25)/100*输入条件!$E$9*3.517*(1-2%*输入条件!$C$6)</f>
        <v>1001.60946350786</v>
      </c>
      <c r="G191" s="13">
        <f>输入条件!$D$9*原始巡检表!I191</f>
        <v>187.1044</v>
      </c>
      <c r="H191" s="13">
        <f>输入条件!$D$9*原始巡检表!Q191</f>
        <v>169.8711</v>
      </c>
      <c r="I191" s="13">
        <f>输入条件!$D$9*原始巡检表!Y191</f>
        <v>238.8043</v>
      </c>
      <c r="J191" s="18">
        <f>IF(原始巡检表!I191=0,0,输入条件!$D$11*(40/50)^3/0.765)</f>
        <v>36.8104575163399</v>
      </c>
      <c r="K191" s="18">
        <f>IF(原始巡检表!Q191=0,0,输入条件!$D$11*(40/50)^3/0.765)</f>
        <v>36.8104575163399</v>
      </c>
      <c r="L191" s="19">
        <f>IF(原始巡检表!Y191=0,0,输入条件!$D$11*(40/50)^3/0.765)</f>
        <v>36.8104575163399</v>
      </c>
      <c r="M191" s="22">
        <f>IF(原始巡检表!I191=0,0,输入条件!$D$13*(40/50)^3/0.765)</f>
        <v>50.1960784313726</v>
      </c>
      <c r="N191" s="22">
        <f>IF(原始巡检表!Q191=0,0,输入条件!$D$13*(40/50)^3/0.765)</f>
        <v>50.1960784313726</v>
      </c>
      <c r="O191" s="23">
        <f>IF(原始巡检表!Y191=0,0,输入条件!$D$13*(40/50)^3/0.765)</f>
        <v>50.1960784313726</v>
      </c>
      <c r="P191" s="24">
        <f>IF(原始巡检表!I191=0,0,输入条件!$D$15*(35/50)^3/0.9)</f>
        <v>8.38444444444444</v>
      </c>
      <c r="Q191" s="24">
        <f>IF(原始巡检表!Q191=0,0,输入条件!$D$15*(35/50)^3/0.9)</f>
        <v>8.38444444444444</v>
      </c>
      <c r="R191" s="24">
        <f>IF(原始巡检表!Y191=0,0,输入条件!$D$15*(35/50)^3/0.9)</f>
        <v>8.38444444444444</v>
      </c>
      <c r="U191">
        <v>16</v>
      </c>
      <c r="V191" s="7">
        <f>IF(原始巡检表!AH191=0,0,输入条件!$C$22*原始巡检表!AH191+输入条件!$C$23*原始巡检表!AD191+输入条件!$C$24*原始巡检表!AG191+输入条件!$C$25)/100*输入条件!$E$9*3.517*(1-2%*输入条件!$C$6)</f>
        <v>745.68295216092</v>
      </c>
      <c r="W191" s="7">
        <f>IF(原始巡检表!AP191=0,0,输入条件!$C$22*原始巡检表!AP191+输入条件!$C$23*原始巡检表!AL191+输入条件!$C$24*原始巡检表!AO191+输入条件!$C$25)/100*输入条件!$E$9*3.517*(1-2%*输入条件!$C$6)</f>
        <v>675.365125921449</v>
      </c>
      <c r="X191" s="7"/>
    </row>
    <row r="192" ht="17.25" spans="1:24">
      <c r="A192">
        <f t="shared" si="6"/>
        <v>50.1033270746867</v>
      </c>
      <c r="B192">
        <f>IF(原始巡检表!I192=0,0,输入条件!$C$22*原始巡检表!I192+输入条件!$C$23*原始巡检表!E192+输入条件!$C$24*原始巡检表!H192+输入条件!$C$25)/100*输入条件!$E$9*3.517*(1-2%*输入条件!$C$6)*0.172*5/5</f>
        <v>125.258317686717</v>
      </c>
      <c r="C192">
        <v>17</v>
      </c>
      <c r="D192" s="10">
        <f>IF(原始巡检表!I192=0,0,输入条件!$C$22*原始巡检表!I192+输入条件!$C$23*原始巡检表!E192+输入条件!$C$24*原始巡检表!H192+输入条件!$C$25)/100*输入条件!$E$9*3.517*(1-2%*输入条件!$C$6)*0.172*5/(原始巡检表!F192-原始巡检表!E192)</f>
        <v>250.516635373433</v>
      </c>
      <c r="E192" s="10">
        <f>IF(原始巡检表!Q192=0,0,输入条件!$C$22*原始巡检表!Q192+输入条件!$C$23*原始巡检表!M192+输入条件!$C$24*原始巡检表!P192+输入条件!$C$25)/100*输入条件!$E$9*3.517*(1-2%*输入条件!$C$6)</f>
        <v>675.365125921449</v>
      </c>
      <c r="F192" s="7">
        <f>IF(原始巡检表!Y192=0,0,输入条件!$C$22*原始巡检表!Y192+输入条件!$C$23*原始巡检表!U192+输入条件!$C$24*原始巡检表!X192+输入条件!$C$25)/100*输入条件!$E$9*3.517*(1-2%*输入条件!$C$6)</f>
        <v>1001.60946350786</v>
      </c>
      <c r="G192" s="13">
        <f>输入条件!$D$9*原始巡检表!I192</f>
        <v>184.6425</v>
      </c>
      <c r="H192" s="13">
        <f>输入条件!$D$9*原始巡检表!Q192</f>
        <v>169.8711</v>
      </c>
      <c r="I192" s="13">
        <f>输入条件!$D$9*原始巡检表!Y192</f>
        <v>238.8043</v>
      </c>
      <c r="J192" s="18">
        <f>IF(原始巡检表!I192=0,0,输入条件!$D$11*(40/50)^3/0.765)</f>
        <v>36.8104575163399</v>
      </c>
      <c r="K192" s="18">
        <f>IF(原始巡检表!Q192=0,0,输入条件!$D$11*(40/50)^3/0.765)</f>
        <v>36.8104575163399</v>
      </c>
      <c r="L192" s="19">
        <f>IF(原始巡检表!Y192=0,0,输入条件!$D$11*(40/50)^3/0.765)</f>
        <v>36.8104575163399</v>
      </c>
      <c r="M192" s="22">
        <f>IF(原始巡检表!I192=0,0,输入条件!$D$13*(40/50)^3/0.765)</f>
        <v>50.1960784313726</v>
      </c>
      <c r="N192" s="22">
        <f>IF(原始巡检表!Q192=0,0,输入条件!$D$13*(40/50)^3/0.765)</f>
        <v>50.1960784313726</v>
      </c>
      <c r="O192" s="23">
        <f>IF(原始巡检表!Y192=0,0,输入条件!$D$13*(40/50)^3/0.765)</f>
        <v>50.1960784313726</v>
      </c>
      <c r="P192" s="24">
        <f>IF(原始巡检表!I192=0,0,输入条件!$D$15*(35/50)^3/0.9)</f>
        <v>8.38444444444444</v>
      </c>
      <c r="Q192" s="24">
        <f>IF(原始巡检表!Q192=0,0,输入条件!$D$15*(35/50)^3/0.9)</f>
        <v>8.38444444444444</v>
      </c>
      <c r="R192" s="24">
        <f>IF(原始巡检表!Y192=0,0,输入条件!$D$15*(35/50)^3/0.9)</f>
        <v>8.38444444444444</v>
      </c>
      <c r="U192">
        <v>17</v>
      </c>
      <c r="V192" s="7">
        <f>IF(原始巡检表!AH192=0,0,输入条件!$C$22*原始巡检表!AH192+输入条件!$C$23*原始巡检表!AD192+输入条件!$C$24*原始巡检表!AG192+输入条件!$C$25)/100*输入条件!$E$9*3.517*(1-2%*输入条件!$C$6)</f>
        <v>728.246033062307</v>
      </c>
      <c r="W192" s="7">
        <f>IF(原始巡检表!AP192=0,0,输入条件!$C$22*原始巡检表!AP192+输入条件!$C$23*原始巡检表!AL192+输入条件!$C$24*原始巡检表!AO192+输入条件!$C$25)/100*输入条件!$E$9*3.517*(1-2%*输入条件!$C$6)</f>
        <v>675.365125921449</v>
      </c>
      <c r="X192" s="7"/>
    </row>
    <row r="193" ht="17.25" spans="1:24">
      <c r="A193">
        <f t="shared" si="6"/>
        <v>50.1033270746867</v>
      </c>
      <c r="B193">
        <f>IF(原始巡检表!I193=0,0,输入条件!$C$22*原始巡检表!I193+输入条件!$C$23*原始巡检表!E193+输入条件!$C$24*原始巡检表!H193+输入条件!$C$25)/100*输入条件!$E$9*3.517*(1-2%*输入条件!$C$6)*0.172*5/5</f>
        <v>125.258317686717</v>
      </c>
      <c r="C193">
        <v>18</v>
      </c>
      <c r="D193" s="10">
        <f>IF(原始巡检表!I193=0,0,输入条件!$C$22*原始巡检表!I193+输入条件!$C$23*原始巡检表!E193+输入条件!$C$24*原始巡检表!H193+输入条件!$C$25)/100*输入条件!$E$9*3.517*(1-2%*输入条件!$C$6)*0.172*5/(原始巡检表!F193-原始巡检表!E193)</f>
        <v>250.516635373433</v>
      </c>
      <c r="E193" s="10">
        <f>IF(原始巡检表!Q193=0,0,输入条件!$C$22*原始巡检表!Q193+输入条件!$C$23*原始巡检表!M193+输入条件!$C$24*原始巡检表!P193+输入条件!$C$25)/100*输入条件!$E$9*3.517*(1-2%*输入条件!$C$6)</f>
        <v>675.365125921449</v>
      </c>
      <c r="F193" s="7">
        <f>IF(原始巡检表!Y193=0,0,输入条件!$C$22*原始巡检表!Y193+输入条件!$C$23*原始巡检表!U193+输入条件!$C$24*原始巡检表!X193+输入条件!$C$25)/100*输入条件!$E$9*3.517*(1-2%*输入条件!$C$6)</f>
        <v>1001.60946350786</v>
      </c>
      <c r="G193" s="13">
        <f>输入条件!$D$9*原始巡检表!I193</f>
        <v>184.6425</v>
      </c>
      <c r="H193" s="13">
        <f>输入条件!$D$9*原始巡检表!Q193</f>
        <v>169.8711</v>
      </c>
      <c r="I193" s="13">
        <f>输入条件!$D$9*原始巡检表!Y193</f>
        <v>238.8043</v>
      </c>
      <c r="J193" s="18">
        <f>IF(原始巡检表!I193=0,0,输入条件!$D$11*(40/50)^3/0.765)</f>
        <v>36.8104575163399</v>
      </c>
      <c r="K193" s="18">
        <f>IF(原始巡检表!Q193=0,0,输入条件!$D$11*(40/50)^3/0.765)</f>
        <v>36.8104575163399</v>
      </c>
      <c r="L193" s="19">
        <f>IF(原始巡检表!Y193=0,0,输入条件!$D$11*(40/50)^3/0.765)</f>
        <v>36.8104575163399</v>
      </c>
      <c r="M193" s="22">
        <f>IF(原始巡检表!I193=0,0,输入条件!$D$13*(40/50)^3/0.765)</f>
        <v>50.1960784313726</v>
      </c>
      <c r="N193" s="22">
        <f>IF(原始巡检表!Q193=0,0,输入条件!$D$13*(40/50)^3/0.765)</f>
        <v>50.1960784313726</v>
      </c>
      <c r="O193" s="23">
        <f>IF(原始巡检表!Y193=0,0,输入条件!$D$13*(40/50)^3/0.765)</f>
        <v>50.1960784313726</v>
      </c>
      <c r="P193" s="24">
        <f>IF(原始巡检表!I193=0,0,输入条件!$D$15*(35/50)^3/0.9)</f>
        <v>8.38444444444444</v>
      </c>
      <c r="Q193" s="24">
        <f>IF(原始巡检表!Q193=0,0,输入条件!$D$15*(35/50)^3/0.9)</f>
        <v>8.38444444444444</v>
      </c>
      <c r="R193" s="24">
        <f>IF(原始巡检表!Y193=0,0,输入条件!$D$15*(35/50)^3/0.9)</f>
        <v>8.38444444444444</v>
      </c>
      <c r="U193">
        <v>18</v>
      </c>
      <c r="V193" s="7">
        <f>IF(原始巡检表!AH193=0,0,输入条件!$C$22*原始巡检表!AH193+输入条件!$C$23*原始巡检表!AD193+输入条件!$C$24*原始巡检表!AG193+输入条件!$C$25)/100*输入条件!$E$9*3.517*(1-2%*输入条件!$C$6)</f>
        <v>728.246033062307</v>
      </c>
      <c r="W193" s="7">
        <f>IF(原始巡检表!AP193=0,0,输入条件!$C$22*原始巡检表!AP193+输入条件!$C$23*原始巡检表!AL193+输入条件!$C$24*原始巡检表!AO193+输入条件!$C$25)/100*输入条件!$E$9*3.517*(1-2%*输入条件!$C$6)</f>
        <v>675.365125921449</v>
      </c>
      <c r="X193" s="7"/>
    </row>
    <row r="194" ht="17.25" spans="1:24">
      <c r="A194">
        <f t="shared" si="6"/>
        <v>50.1033270746867</v>
      </c>
      <c r="B194">
        <f>IF(原始巡检表!I194=0,0,输入条件!$C$22*原始巡检表!I194+输入条件!$C$23*原始巡检表!E194+输入条件!$C$24*原始巡检表!H194+输入条件!$C$25)/100*输入条件!$E$9*3.517*(1-2%*输入条件!$C$6)*0.172*5/5</f>
        <v>125.258317686717</v>
      </c>
      <c r="C194">
        <v>19</v>
      </c>
      <c r="D194" s="10">
        <f>IF(原始巡检表!I194=0,0,输入条件!$C$22*原始巡检表!I194+输入条件!$C$23*原始巡检表!E194+输入条件!$C$24*原始巡检表!H194+输入条件!$C$25)/100*输入条件!$E$9*3.517*(1-2%*输入条件!$C$6)*0.172*5/(原始巡检表!F194-原始巡检表!E194)</f>
        <v>250.516635373433</v>
      </c>
      <c r="E194" s="10">
        <f>IF(原始巡检表!Q194=0,0,输入条件!$C$22*原始巡检表!Q194+输入条件!$C$23*原始巡检表!M194+输入条件!$C$24*原始巡检表!P194+输入条件!$C$25)/100*输入条件!$E$9*3.517*(1-2%*输入条件!$C$6)</f>
        <v>675.365125921449</v>
      </c>
      <c r="F194" s="7">
        <f>IF(原始巡检表!Y194=0,0,输入条件!$C$22*原始巡检表!Y194+输入条件!$C$23*原始巡检表!U194+输入条件!$C$24*原始巡检表!X194+输入条件!$C$25)/100*输入条件!$E$9*3.517*(1-2%*输入条件!$C$6)</f>
        <v>1001.60946350786</v>
      </c>
      <c r="G194" s="13">
        <f>输入条件!$D$9*原始巡检表!I194</f>
        <v>184.6425</v>
      </c>
      <c r="H194" s="13">
        <f>输入条件!$D$9*原始巡检表!Q194</f>
        <v>169.8711</v>
      </c>
      <c r="I194" s="13">
        <f>输入条件!$D$9*原始巡检表!Y194</f>
        <v>238.8043</v>
      </c>
      <c r="J194" s="18">
        <f>IF(原始巡检表!I194=0,0,输入条件!$D$11*(40/50)^3/0.765)</f>
        <v>36.8104575163399</v>
      </c>
      <c r="K194" s="18">
        <f>IF(原始巡检表!Q194=0,0,输入条件!$D$11*(40/50)^3/0.765)</f>
        <v>36.8104575163399</v>
      </c>
      <c r="L194" s="19">
        <f>IF(原始巡检表!Y194=0,0,输入条件!$D$11*(40/50)^3/0.765)</f>
        <v>36.8104575163399</v>
      </c>
      <c r="M194" s="22">
        <f>IF(原始巡检表!I194=0,0,输入条件!$D$13*(40/50)^3/0.765)</f>
        <v>50.1960784313726</v>
      </c>
      <c r="N194" s="22">
        <f>IF(原始巡检表!Q194=0,0,输入条件!$D$13*(40/50)^3/0.765)</f>
        <v>50.1960784313726</v>
      </c>
      <c r="O194" s="23">
        <f>IF(原始巡检表!Y194=0,0,输入条件!$D$13*(40/50)^3/0.765)</f>
        <v>50.1960784313726</v>
      </c>
      <c r="P194" s="24">
        <f>IF(原始巡检表!I194=0,0,输入条件!$D$15*(35/50)^3/0.9)</f>
        <v>8.38444444444444</v>
      </c>
      <c r="Q194" s="24">
        <f>IF(原始巡检表!Q194=0,0,输入条件!$D$15*(35/50)^3/0.9)</f>
        <v>8.38444444444444</v>
      </c>
      <c r="R194" s="24">
        <f>IF(原始巡检表!Y194=0,0,输入条件!$D$15*(35/50)^3/0.9)</f>
        <v>8.38444444444444</v>
      </c>
      <c r="U194">
        <v>19</v>
      </c>
      <c r="V194" s="7">
        <f>IF(原始巡检表!AH194=0,0,输入条件!$C$22*原始巡检表!AH194+输入条件!$C$23*原始巡检表!AD194+输入条件!$C$24*原始巡检表!AG194+输入条件!$C$25)/100*输入条件!$E$9*3.517*(1-2%*输入条件!$C$6)</f>
        <v>728.246033062307</v>
      </c>
      <c r="W194" s="7">
        <f>IF(原始巡检表!AP194=0,0,输入条件!$C$22*原始巡检表!AP194+输入条件!$C$23*原始巡检表!AL194+输入条件!$C$24*原始巡检表!AO194+输入条件!$C$25)/100*输入条件!$E$9*3.517*(1-2%*输入条件!$C$6)</f>
        <v>675.365125921449</v>
      </c>
      <c r="X194" s="7"/>
    </row>
    <row r="195" ht="17.25" spans="1:24">
      <c r="A195">
        <f t="shared" si="6"/>
        <v>50.1033270746867</v>
      </c>
      <c r="B195">
        <f>IF(原始巡检表!I195=0,0,输入条件!$C$22*原始巡检表!I195+输入条件!$C$23*原始巡检表!E195+输入条件!$C$24*原始巡检表!H195+输入条件!$C$25)/100*输入条件!$E$9*3.517*(1-2%*输入条件!$C$6)*0.172*5/5</f>
        <v>125.258317686717</v>
      </c>
      <c r="C195">
        <v>20</v>
      </c>
      <c r="D195" s="10">
        <f>IF(原始巡检表!I195=0,0,输入条件!$C$22*原始巡检表!I195+输入条件!$C$23*原始巡检表!E195+输入条件!$C$24*原始巡检表!H195+输入条件!$C$25)/100*输入条件!$E$9*3.517*(1-2%*输入条件!$C$6)*0.172*5/(原始巡检表!F195-原始巡检表!E195)</f>
        <v>250.516635373433</v>
      </c>
      <c r="E195" s="10">
        <f>IF(原始巡检表!Q195=0,0,输入条件!$C$22*原始巡检表!Q195+输入条件!$C$23*原始巡检表!M195+输入条件!$C$24*原始巡检表!P195+输入条件!$C$25)/100*输入条件!$E$9*3.517*(1-2%*输入条件!$C$6)</f>
        <v>675.365125921449</v>
      </c>
      <c r="F195" s="7">
        <f>IF(原始巡检表!Y195=0,0,输入条件!$C$22*原始巡检表!Y195+输入条件!$C$23*原始巡检表!U195+输入条件!$C$24*原始巡检表!X195+输入条件!$C$25)/100*输入条件!$E$9*3.517*(1-2%*输入条件!$C$6)</f>
        <v>1001.60946350786</v>
      </c>
      <c r="G195" s="13">
        <f>输入条件!$D$9*原始巡检表!I195</f>
        <v>184.6425</v>
      </c>
      <c r="H195" s="13">
        <f>输入条件!$D$9*原始巡检表!Q195</f>
        <v>169.8711</v>
      </c>
      <c r="I195" s="13">
        <f>输入条件!$D$9*原始巡检表!Y195</f>
        <v>238.8043</v>
      </c>
      <c r="J195" s="18">
        <f>IF(原始巡检表!I195=0,0,输入条件!$D$11*(40/50)^3/0.765)</f>
        <v>36.8104575163399</v>
      </c>
      <c r="K195" s="18">
        <f>IF(原始巡检表!Q195=0,0,输入条件!$D$11*(40/50)^3/0.765)</f>
        <v>36.8104575163399</v>
      </c>
      <c r="L195" s="19">
        <f>IF(原始巡检表!Y195=0,0,输入条件!$D$11*(40/50)^3/0.765)</f>
        <v>36.8104575163399</v>
      </c>
      <c r="M195" s="22">
        <f>IF(原始巡检表!I195=0,0,输入条件!$D$13*(40/50)^3/0.765)</f>
        <v>50.1960784313726</v>
      </c>
      <c r="N195" s="22">
        <f>IF(原始巡检表!Q195=0,0,输入条件!$D$13*(40/50)^3/0.765)</f>
        <v>50.1960784313726</v>
      </c>
      <c r="O195" s="23">
        <f>IF(原始巡检表!Y195=0,0,输入条件!$D$13*(40/50)^3/0.765)</f>
        <v>50.1960784313726</v>
      </c>
      <c r="P195" s="24">
        <f>IF(原始巡检表!I195=0,0,输入条件!$D$15*(35/50)^3/0.9)</f>
        <v>8.38444444444444</v>
      </c>
      <c r="Q195" s="24">
        <f>IF(原始巡检表!Q195=0,0,输入条件!$D$15*(35/50)^3/0.9)</f>
        <v>8.38444444444444</v>
      </c>
      <c r="R195" s="24">
        <f>IF(原始巡检表!Y195=0,0,输入条件!$D$15*(35/50)^3/0.9)</f>
        <v>8.38444444444444</v>
      </c>
      <c r="U195">
        <v>20</v>
      </c>
      <c r="V195" s="7">
        <f>IF(原始巡检表!AH195=0,0,输入条件!$C$22*原始巡检表!AH195+输入条件!$C$23*原始巡检表!AD195+输入条件!$C$24*原始巡检表!AG195+输入条件!$C$25)/100*输入条件!$E$9*3.517*(1-2%*输入条件!$C$6)</f>
        <v>728.246033062307</v>
      </c>
      <c r="W195" s="7">
        <f>IF(原始巡检表!AP195=0,0,输入条件!$C$22*原始巡检表!AP195+输入条件!$C$23*原始巡检表!AL195+输入条件!$C$24*原始巡检表!AO195+输入条件!$C$25)/100*输入条件!$E$9*3.517*(1-2%*输入条件!$C$6)</f>
        <v>675.365125921449</v>
      </c>
      <c r="X195" s="7"/>
    </row>
    <row r="196" ht="17.25" spans="1:24">
      <c r="A196">
        <f t="shared" si="6"/>
        <v>50.1033270746867</v>
      </c>
      <c r="B196">
        <f>IF(原始巡检表!I196=0,0,输入条件!$C$22*原始巡检表!I196+输入条件!$C$23*原始巡检表!E196+输入条件!$C$24*原始巡检表!H196+输入条件!$C$25)/100*输入条件!$E$9*3.517*(1-2%*输入条件!$C$6)*0.172*5/5</f>
        <v>125.258317686717</v>
      </c>
      <c r="C196">
        <v>21</v>
      </c>
      <c r="D196" s="10">
        <f>IF(原始巡检表!I196=0,0,输入条件!$C$22*原始巡检表!I196+输入条件!$C$23*原始巡检表!E196+输入条件!$C$24*原始巡检表!H196+输入条件!$C$25)/100*输入条件!$E$9*3.517*(1-2%*输入条件!$C$6)*0.172*5/(原始巡检表!F196-原始巡检表!E196)</f>
        <v>250.516635373433</v>
      </c>
      <c r="E196" s="10">
        <f>IF(原始巡检表!Q196=0,0,输入条件!$C$22*原始巡检表!Q196+输入条件!$C$23*原始巡检表!M196+输入条件!$C$24*原始巡检表!P196+输入条件!$C$25)/100*输入条件!$E$9*3.517*(1-2%*输入条件!$C$6)</f>
        <v>675.365125921449</v>
      </c>
      <c r="F196" s="7">
        <f>IF(原始巡检表!Y196=0,0,输入条件!$C$22*原始巡检表!Y196+输入条件!$C$23*原始巡检表!U196+输入条件!$C$24*原始巡检表!X196+输入条件!$C$25)/100*输入条件!$E$9*3.517*(1-2%*输入条件!$C$6)</f>
        <v>1001.60946350786</v>
      </c>
      <c r="G196" s="13">
        <f>输入条件!$D$9*原始巡检表!I196</f>
        <v>184.6425</v>
      </c>
      <c r="H196" s="13">
        <f>输入条件!$D$9*原始巡检表!Q196</f>
        <v>169.8711</v>
      </c>
      <c r="I196" s="13">
        <f>输入条件!$D$9*原始巡检表!Y196</f>
        <v>238.8043</v>
      </c>
      <c r="J196" s="18">
        <f>IF(原始巡检表!I196=0,0,输入条件!$D$11*(40/50)^3/0.765)</f>
        <v>36.8104575163399</v>
      </c>
      <c r="K196" s="18">
        <f>IF(原始巡检表!Q196=0,0,输入条件!$D$11*(40/50)^3/0.765)</f>
        <v>36.8104575163399</v>
      </c>
      <c r="L196" s="19">
        <f>IF(原始巡检表!Y196=0,0,输入条件!$D$11*(40/50)^3/0.765)</f>
        <v>36.8104575163399</v>
      </c>
      <c r="M196" s="22">
        <f>IF(原始巡检表!I196=0,0,输入条件!$D$13*(40/50)^3/0.765)</f>
        <v>50.1960784313726</v>
      </c>
      <c r="N196" s="22">
        <f>IF(原始巡检表!Q196=0,0,输入条件!$D$13*(40/50)^3/0.765)</f>
        <v>50.1960784313726</v>
      </c>
      <c r="O196" s="23">
        <f>IF(原始巡检表!Y196=0,0,输入条件!$D$13*(40/50)^3/0.765)</f>
        <v>50.1960784313726</v>
      </c>
      <c r="P196" s="24">
        <f>IF(原始巡检表!I196=0,0,输入条件!$D$15*(35/50)^3/0.9)</f>
        <v>8.38444444444444</v>
      </c>
      <c r="Q196" s="24">
        <f>IF(原始巡检表!Q196=0,0,输入条件!$D$15*(35/50)^3/0.9)</f>
        <v>8.38444444444444</v>
      </c>
      <c r="R196" s="24">
        <f>IF(原始巡检表!Y196=0,0,输入条件!$D$15*(35/50)^3/0.9)</f>
        <v>8.38444444444444</v>
      </c>
      <c r="U196">
        <v>21</v>
      </c>
      <c r="V196" s="7">
        <f>IF(原始巡检表!AH196=0,0,输入条件!$C$22*原始巡检表!AH196+输入条件!$C$23*原始巡检表!AD196+输入条件!$C$24*原始巡检表!AG196+输入条件!$C$25)/100*输入条件!$E$9*3.517*(1-2%*输入条件!$C$6)</f>
        <v>728.246033062307</v>
      </c>
      <c r="W196" s="7">
        <f>IF(原始巡检表!AP196=0,0,输入条件!$C$22*原始巡检表!AP196+输入条件!$C$23*原始巡检表!AL196+输入条件!$C$24*原始巡检表!AO196+输入条件!$C$25)/100*输入条件!$E$9*3.517*(1-2%*输入条件!$C$6)</f>
        <v>675.365125921449</v>
      </c>
      <c r="X196" s="7"/>
    </row>
    <row r="197" ht="17.25" spans="1:24">
      <c r="A197">
        <f t="shared" si="6"/>
        <v>50.1033270746867</v>
      </c>
      <c r="B197">
        <f>IF(原始巡检表!I197=0,0,输入条件!$C$22*原始巡检表!I197+输入条件!$C$23*原始巡检表!E197+输入条件!$C$24*原始巡检表!H197+输入条件!$C$25)/100*输入条件!$E$9*3.517*(1-2%*输入条件!$C$6)*0.172*5/5</f>
        <v>125.258317686717</v>
      </c>
      <c r="C197">
        <v>22</v>
      </c>
      <c r="D197" s="10">
        <f>IF(原始巡检表!I197=0,0,输入条件!$C$22*原始巡检表!I197+输入条件!$C$23*原始巡检表!E197+输入条件!$C$24*原始巡检表!H197+输入条件!$C$25)/100*输入条件!$E$9*3.517*(1-2%*输入条件!$C$6)*0.172*5/(原始巡检表!F197-原始巡检表!E197)</f>
        <v>250.516635373433</v>
      </c>
      <c r="E197" s="10">
        <f>IF(原始巡检表!Q197=0,0,输入条件!$C$22*原始巡检表!Q197+输入条件!$C$23*原始巡检表!M197+输入条件!$C$24*原始巡检表!P197+输入条件!$C$25)/100*输入条件!$E$9*3.517*(1-2%*输入条件!$C$6)</f>
        <v>675.365125921449</v>
      </c>
      <c r="F197" s="7">
        <f>IF(原始巡检表!Y197=0,0,输入条件!$C$22*原始巡检表!Y197+输入条件!$C$23*原始巡检表!U197+输入条件!$C$24*原始巡检表!X197+输入条件!$C$25)/100*输入条件!$E$9*3.517*(1-2%*输入条件!$C$6)</f>
        <v>1001.60946350786</v>
      </c>
      <c r="G197" s="13">
        <f>输入条件!$D$9*原始巡检表!I197</f>
        <v>184.6425</v>
      </c>
      <c r="H197" s="13">
        <f>输入条件!$D$9*原始巡检表!Q197</f>
        <v>169.8711</v>
      </c>
      <c r="I197" s="13">
        <f>输入条件!$D$9*原始巡检表!Y197</f>
        <v>238.8043</v>
      </c>
      <c r="J197" s="18">
        <f>IF(原始巡检表!I197=0,0,输入条件!$D$11*(40/50)^3/0.765)</f>
        <v>36.8104575163399</v>
      </c>
      <c r="K197" s="18">
        <f>IF(原始巡检表!Q197=0,0,输入条件!$D$11*(40/50)^3/0.765)</f>
        <v>36.8104575163399</v>
      </c>
      <c r="L197" s="19">
        <f>IF(原始巡检表!Y197=0,0,输入条件!$D$11*(40/50)^3/0.765)</f>
        <v>36.8104575163399</v>
      </c>
      <c r="M197" s="22">
        <f>IF(原始巡检表!I197=0,0,输入条件!$D$13*(40/50)^3/0.765)</f>
        <v>50.1960784313726</v>
      </c>
      <c r="N197" s="22">
        <f>IF(原始巡检表!Q197=0,0,输入条件!$D$13*(40/50)^3/0.765)</f>
        <v>50.1960784313726</v>
      </c>
      <c r="O197" s="23">
        <f>IF(原始巡检表!Y197=0,0,输入条件!$D$13*(40/50)^3/0.765)</f>
        <v>50.1960784313726</v>
      </c>
      <c r="P197" s="24">
        <f>IF(原始巡检表!I197=0,0,输入条件!$D$15*(35/50)^3/0.9)</f>
        <v>8.38444444444444</v>
      </c>
      <c r="Q197" s="24">
        <f>IF(原始巡检表!Q197=0,0,输入条件!$D$15*(35/50)^3/0.9)</f>
        <v>8.38444444444444</v>
      </c>
      <c r="R197" s="24">
        <f>IF(原始巡检表!Y197=0,0,输入条件!$D$15*(35/50)^3/0.9)</f>
        <v>8.38444444444444</v>
      </c>
      <c r="U197">
        <v>22</v>
      </c>
      <c r="V197" s="7">
        <f>IF(原始巡检表!AH197=0,0,输入条件!$C$22*原始巡检表!AH197+输入条件!$C$23*原始巡检表!AD197+输入条件!$C$24*原始巡检表!AG197+输入条件!$C$25)/100*输入条件!$E$9*3.517*(1-2%*输入条件!$C$6)</f>
        <v>728.246033062307</v>
      </c>
      <c r="W197" s="7">
        <f>IF(原始巡检表!AP197=0,0,输入条件!$C$22*原始巡检表!AP197+输入条件!$C$23*原始巡检表!AL197+输入条件!$C$24*原始巡检表!AO197+输入条件!$C$25)/100*输入条件!$E$9*3.517*(1-2%*输入条件!$C$6)</f>
        <v>675.365125921449</v>
      </c>
      <c r="X197" s="7"/>
    </row>
    <row r="198" ht="17.25" spans="1:24">
      <c r="A198">
        <f t="shared" si="6"/>
        <v>50.1033270746867</v>
      </c>
      <c r="B198">
        <f>IF(原始巡检表!I198=0,0,输入条件!$C$22*原始巡检表!I198+输入条件!$C$23*原始巡检表!E198+输入条件!$C$24*原始巡检表!H198+输入条件!$C$25)/100*输入条件!$E$9*3.517*(1-2%*输入条件!$C$6)*0.172*5/5</f>
        <v>125.258317686717</v>
      </c>
      <c r="C198">
        <v>23</v>
      </c>
      <c r="D198" s="10">
        <f>IF(原始巡检表!I198=0,0,输入条件!$C$22*原始巡检表!I198+输入条件!$C$23*原始巡检表!E198+输入条件!$C$24*原始巡检表!H198+输入条件!$C$25)/100*输入条件!$E$9*3.517*(1-2%*输入条件!$C$6)*0.172*5/(原始巡检表!F198-原始巡检表!E198)</f>
        <v>250.516635373433</v>
      </c>
      <c r="E198" s="10">
        <f>IF(原始巡检表!Q198=0,0,输入条件!$C$22*原始巡检表!Q198+输入条件!$C$23*原始巡检表!M198+输入条件!$C$24*原始巡检表!P198+输入条件!$C$25)/100*输入条件!$E$9*3.517*(1-2%*输入条件!$C$6)</f>
        <v>675.365125921449</v>
      </c>
      <c r="F198" s="7">
        <f>IF(原始巡检表!Y198=0,0,输入条件!$C$22*原始巡检表!Y198+输入条件!$C$23*原始巡检表!U198+输入条件!$C$24*原始巡检表!X198+输入条件!$C$25)/100*输入条件!$E$9*3.517*(1-2%*输入条件!$C$6)</f>
        <v>1001.60946350786</v>
      </c>
      <c r="G198" s="13">
        <f>输入条件!$D$9*原始巡检表!I198</f>
        <v>184.6425</v>
      </c>
      <c r="H198" s="13">
        <f>输入条件!$D$9*原始巡检表!Q198</f>
        <v>169.8711</v>
      </c>
      <c r="I198" s="13">
        <f>输入条件!$D$9*原始巡检表!Y198</f>
        <v>238.8043</v>
      </c>
      <c r="J198" s="18">
        <f>IF(原始巡检表!I198=0,0,输入条件!$D$11*(40/50)^3/0.765)</f>
        <v>36.8104575163399</v>
      </c>
      <c r="K198" s="18">
        <f>IF(原始巡检表!Q198=0,0,输入条件!$D$11*(40/50)^3/0.765)</f>
        <v>36.8104575163399</v>
      </c>
      <c r="L198" s="19">
        <f>IF(原始巡检表!Y198=0,0,输入条件!$D$11*(40/50)^3/0.765)</f>
        <v>36.8104575163399</v>
      </c>
      <c r="M198" s="22">
        <f>IF(原始巡检表!I198=0,0,输入条件!$D$13*(40/50)^3/0.765)</f>
        <v>50.1960784313726</v>
      </c>
      <c r="N198" s="22">
        <f>IF(原始巡检表!Q198=0,0,输入条件!$D$13*(40/50)^3/0.765)</f>
        <v>50.1960784313726</v>
      </c>
      <c r="O198" s="23">
        <f>IF(原始巡检表!Y198=0,0,输入条件!$D$13*(40/50)^3/0.765)</f>
        <v>50.1960784313726</v>
      </c>
      <c r="P198" s="24">
        <f>IF(原始巡检表!I198=0,0,输入条件!$D$15*(35/50)^3/0.9)</f>
        <v>8.38444444444444</v>
      </c>
      <c r="Q198" s="24">
        <f>IF(原始巡检表!Q198=0,0,输入条件!$D$15*(35/50)^3/0.9)</f>
        <v>8.38444444444444</v>
      </c>
      <c r="R198" s="24">
        <f>IF(原始巡检表!Y198=0,0,输入条件!$D$15*(35/50)^3/0.9)</f>
        <v>8.38444444444444</v>
      </c>
      <c r="U198">
        <v>23</v>
      </c>
      <c r="V198" s="7">
        <f>IF(原始巡检表!AH198=0,0,输入条件!$C$22*原始巡检表!AH198+输入条件!$C$23*原始巡检表!AD198+输入条件!$C$24*原始巡检表!AG198+输入条件!$C$25)/100*输入条件!$E$9*3.517*(1-2%*输入条件!$C$6)</f>
        <v>728.246033062307</v>
      </c>
      <c r="W198" s="7">
        <f>IF(原始巡检表!AP198=0,0,输入条件!$C$22*原始巡检表!AP198+输入条件!$C$23*原始巡检表!AL198+输入条件!$C$24*原始巡检表!AO198+输入条件!$C$25)/100*输入条件!$E$9*3.517*(1-2%*输入条件!$C$6)</f>
        <v>675.365125921449</v>
      </c>
      <c r="X198" s="7"/>
    </row>
    <row r="199" spans="4:24">
      <c r="D199" s="7"/>
      <c r="E199" s="7"/>
      <c r="F199" s="7"/>
      <c r="G199" s="12"/>
      <c r="H199" s="12"/>
      <c r="I199" s="12"/>
      <c r="J199" s="16"/>
      <c r="K199" s="16"/>
      <c r="L199" s="17"/>
      <c r="V199" s="7"/>
      <c r="W199" s="7"/>
      <c r="X199" s="7"/>
    </row>
    <row r="200" spans="2:24">
      <c r="B200" t="s">
        <v>80</v>
      </c>
      <c r="D200" s="7"/>
      <c r="E200" s="7"/>
      <c r="F200" s="7"/>
      <c r="G200" s="12"/>
      <c r="H200" s="12"/>
      <c r="I200" s="12"/>
      <c r="J200" s="16"/>
      <c r="K200" s="16"/>
      <c r="L200" s="17"/>
      <c r="T200" t="s">
        <v>80</v>
      </c>
      <c r="V200" s="7"/>
      <c r="W200" s="7"/>
      <c r="X200" s="7"/>
    </row>
    <row r="201" spans="4:24">
      <c r="D201" s="7"/>
      <c r="E201" s="7"/>
      <c r="F201" s="7"/>
      <c r="G201" s="12"/>
      <c r="H201" s="12"/>
      <c r="I201" s="12"/>
      <c r="J201" s="16"/>
      <c r="K201" s="16"/>
      <c r="L201" s="17"/>
      <c r="V201" s="7"/>
      <c r="W201" s="7"/>
      <c r="X201" s="7"/>
    </row>
    <row r="202" spans="4:24">
      <c r="D202" s="7" t="s">
        <v>85</v>
      </c>
      <c r="E202" s="7"/>
      <c r="F202" s="7"/>
      <c r="G202" s="12"/>
      <c r="H202" s="12"/>
      <c r="I202" s="12"/>
      <c r="J202" s="16"/>
      <c r="K202" s="16"/>
      <c r="L202" s="17"/>
      <c r="V202" s="7"/>
      <c r="W202" s="7"/>
      <c r="X202" s="7"/>
    </row>
    <row r="203" ht="17.25" spans="1:24">
      <c r="A203" t="e">
        <f>50*D203/250</f>
        <v>#DIV/0!</v>
      </c>
      <c r="B203">
        <f>IF(原始巡检表!I203=0,0,输入条件!$C$22*原始巡检表!I203+输入条件!$C$23*原始巡检表!E203+输入条件!$C$24*原始巡检表!H203+输入条件!$C$25)/100*输入条件!$E$9*3.517*(1-2%*输入条件!$C$6)*0.172*5/5</f>
        <v>0</v>
      </c>
      <c r="C203">
        <v>0</v>
      </c>
      <c r="D203" s="10" t="e">
        <f>IF(原始巡检表!I203=0,0,输入条件!$C$22*原始巡检表!I203+输入条件!$C$23*原始巡检表!E203+输入条件!$C$24*原始巡检表!H203+输入条件!$C$25)/100*输入条件!$E$9*3.517*(1-2%*输入条件!$C$6)*0.172*5/(原始巡检表!F203-原始巡检表!E203)</f>
        <v>#DIV/0!</v>
      </c>
      <c r="E203" s="10">
        <f>IF(原始巡检表!Q203=0,0,输入条件!$C$22*原始巡检表!Q203+输入条件!$C$23*原始巡检表!M203+输入条件!$C$24*原始巡检表!P203+输入条件!$C$25)/100*输入条件!$E$9*3.517*(1-2%*输入条件!$C$6)</f>
        <v>0</v>
      </c>
      <c r="F203" s="7">
        <f>IF(原始巡检表!Y203=0,0,输入条件!$C$22*原始巡检表!Y203+输入条件!$C$23*原始巡检表!U203+输入条件!$C$24*原始巡检表!X203+输入条件!$C$25)/100*输入条件!$E$9*3.517*(1-2%*输入条件!$C$6)</f>
        <v>0</v>
      </c>
      <c r="G203" s="13">
        <f>输入条件!$D$9*原始巡检表!I203</f>
        <v>0</v>
      </c>
      <c r="H203" s="13">
        <f>输入条件!$D$9*原始巡检表!Q203</f>
        <v>0</v>
      </c>
      <c r="I203" s="13">
        <f>输入条件!$D$9*原始巡检表!Y203</f>
        <v>0</v>
      </c>
      <c r="J203" s="18">
        <f>IF(原始巡检表!I203=0,0,输入条件!$D$11*(40/50)^3/0.765)</f>
        <v>0</v>
      </c>
      <c r="K203" s="18">
        <f>IF(原始巡检表!Q203=0,0,输入条件!$D$11*(40/50)^3/0.765)</f>
        <v>0</v>
      </c>
      <c r="L203" s="19">
        <f>IF(原始巡检表!Y203=0,0,输入条件!$D$11*(40/50)^3/0.765)</f>
        <v>0</v>
      </c>
      <c r="M203" s="22">
        <f>IF(原始巡检表!I203=0,0,输入条件!$D$13*(40/50)^3/0.765)</f>
        <v>0</v>
      </c>
      <c r="N203" s="22">
        <f>IF(原始巡检表!Q203=0,0,输入条件!$D$13*(40/50)^3/0.765)</f>
        <v>0</v>
      </c>
      <c r="O203" s="23">
        <f>IF(原始巡检表!Y203=0,0,输入条件!$D$13*(40/50)^3/0.765)</f>
        <v>0</v>
      </c>
      <c r="P203" s="24">
        <f>IF(原始巡检表!I203=0,0,输入条件!$D$15*(35/50)^3/0.9)</f>
        <v>0</v>
      </c>
      <c r="Q203" s="24">
        <f>IF(原始巡检表!Q203=0,0,输入条件!$D$15*(35/50)^3/0.9)</f>
        <v>0</v>
      </c>
      <c r="R203" s="24">
        <f>IF(原始巡检表!Y203=0,0,输入条件!$D$15*(35/50)^3/0.9)</f>
        <v>0</v>
      </c>
      <c r="V203" s="7"/>
      <c r="W203" s="7"/>
      <c r="X203" s="7"/>
    </row>
    <row r="204" ht="17.25" spans="1:24">
      <c r="A204" t="e">
        <f t="shared" ref="A204:A226" si="7">50*D204/250</f>
        <v>#DIV/0!</v>
      </c>
      <c r="B204">
        <f>IF(原始巡检表!I204=0,0,输入条件!$C$22*原始巡检表!I204+输入条件!$C$23*原始巡检表!E204+输入条件!$C$24*原始巡检表!H204+输入条件!$C$25)/100*输入条件!$E$9*3.517*(1-2%*输入条件!$C$6)*0.172*5/5</f>
        <v>0</v>
      </c>
      <c r="C204">
        <v>1</v>
      </c>
      <c r="D204" s="10" t="e">
        <f>IF(原始巡检表!I204=0,0,输入条件!$C$22*原始巡检表!I204+输入条件!$C$23*原始巡检表!E204+输入条件!$C$24*原始巡检表!H204+输入条件!$C$25)/100*输入条件!$E$9*3.517*(1-2%*输入条件!$C$6)*0.172*5/(原始巡检表!F204-原始巡检表!E204)</f>
        <v>#DIV/0!</v>
      </c>
      <c r="E204" s="10">
        <f>IF(原始巡检表!Q204=0,0,输入条件!$C$22*原始巡检表!Q204+输入条件!$C$23*原始巡检表!M204+输入条件!$C$24*原始巡检表!P204+输入条件!$C$25)/100*输入条件!$E$9*3.517*(1-2%*输入条件!$C$6)</f>
        <v>0</v>
      </c>
      <c r="F204" s="7">
        <f>IF(原始巡检表!Y204=0,0,输入条件!$C$22*原始巡检表!Y204+输入条件!$C$23*原始巡检表!U204+输入条件!$C$24*原始巡检表!X204+输入条件!$C$25)/100*输入条件!$E$9*3.517*(1-2%*输入条件!$C$6)</f>
        <v>0</v>
      </c>
      <c r="G204" s="13">
        <f>输入条件!$D$9*原始巡检表!I204</f>
        <v>0</v>
      </c>
      <c r="H204" s="13">
        <f>输入条件!$D$9*原始巡检表!Q204</f>
        <v>0</v>
      </c>
      <c r="I204" s="13">
        <f>输入条件!$D$9*原始巡检表!Y204</f>
        <v>0</v>
      </c>
      <c r="J204" s="18">
        <f>IF(原始巡检表!I204=0,0,输入条件!$D$11*(40/50)^3/0.765)</f>
        <v>0</v>
      </c>
      <c r="K204" s="18">
        <f>IF(原始巡检表!Q204=0,0,输入条件!$D$11*(40/50)^3/0.765)</f>
        <v>0</v>
      </c>
      <c r="L204" s="19">
        <f>IF(原始巡检表!Y204=0,0,输入条件!$D$11*(40/50)^3/0.765)</f>
        <v>0</v>
      </c>
      <c r="M204" s="22">
        <f>IF(原始巡检表!I204=0,0,输入条件!$D$13*(40/50)^3/0.765)</f>
        <v>0</v>
      </c>
      <c r="N204" s="22">
        <f>IF(原始巡检表!Q204=0,0,输入条件!$D$13*(40/50)^3/0.765)</f>
        <v>0</v>
      </c>
      <c r="O204" s="23">
        <f>IF(原始巡检表!Y204=0,0,输入条件!$D$13*(40/50)^3/0.765)</f>
        <v>0</v>
      </c>
      <c r="P204" s="24">
        <f>IF(原始巡检表!I204=0,0,输入条件!$D$15*(35/50)^3/0.9)</f>
        <v>0</v>
      </c>
      <c r="Q204" s="24">
        <f>IF(原始巡检表!Q204=0,0,输入条件!$D$15*(35/50)^3/0.9)</f>
        <v>0</v>
      </c>
      <c r="R204" s="24">
        <f>IF(原始巡检表!Y204=0,0,输入条件!$D$15*(35/50)^3/0.9)</f>
        <v>0</v>
      </c>
      <c r="V204" s="7"/>
      <c r="W204" s="7"/>
      <c r="X204" s="7"/>
    </row>
    <row r="205" ht="17.25" spans="1:24">
      <c r="A205" t="e">
        <f t="shared" si="7"/>
        <v>#DIV/0!</v>
      </c>
      <c r="B205">
        <f>IF(原始巡检表!I205=0,0,输入条件!$C$22*原始巡检表!I205+输入条件!$C$23*原始巡检表!E205+输入条件!$C$24*原始巡检表!H205+输入条件!$C$25)/100*输入条件!$E$9*3.517*(1-2%*输入条件!$C$6)*0.172*5/5</f>
        <v>0</v>
      </c>
      <c r="C205">
        <v>2</v>
      </c>
      <c r="D205" s="10" t="e">
        <f>IF(原始巡检表!I205=0,0,输入条件!$C$22*原始巡检表!I205+输入条件!$C$23*原始巡检表!E205+输入条件!$C$24*原始巡检表!H205+输入条件!$C$25)/100*输入条件!$E$9*3.517*(1-2%*输入条件!$C$6)*0.172*5/(原始巡检表!F205-原始巡检表!E205)</f>
        <v>#DIV/0!</v>
      </c>
      <c r="E205" s="10">
        <f>IF(原始巡检表!Q205=0,0,输入条件!$C$22*原始巡检表!Q205+输入条件!$C$23*原始巡检表!M205+输入条件!$C$24*原始巡检表!P205+输入条件!$C$25)/100*输入条件!$E$9*3.517*(1-2%*输入条件!$C$6)</f>
        <v>0</v>
      </c>
      <c r="F205" s="7">
        <f>IF(原始巡检表!Y205=0,0,输入条件!$C$22*原始巡检表!Y205+输入条件!$C$23*原始巡检表!U205+输入条件!$C$24*原始巡检表!X205+输入条件!$C$25)/100*输入条件!$E$9*3.517*(1-2%*输入条件!$C$6)</f>
        <v>0</v>
      </c>
      <c r="G205" s="13">
        <f>输入条件!$D$9*原始巡检表!I205</f>
        <v>0</v>
      </c>
      <c r="H205" s="13">
        <f>输入条件!$D$9*原始巡检表!Q205</f>
        <v>0</v>
      </c>
      <c r="I205" s="13">
        <f>输入条件!$D$9*原始巡检表!Y205</f>
        <v>0</v>
      </c>
      <c r="J205" s="18">
        <f>IF(原始巡检表!I205=0,0,输入条件!$D$11*(40/50)^3/0.765)</f>
        <v>0</v>
      </c>
      <c r="K205" s="18">
        <f>IF(原始巡检表!Q205=0,0,输入条件!$D$11*(40/50)^3/0.765)</f>
        <v>0</v>
      </c>
      <c r="L205" s="19">
        <f>IF(原始巡检表!Y205=0,0,输入条件!$D$11*(40/50)^3/0.765)</f>
        <v>0</v>
      </c>
      <c r="M205" s="22">
        <f>IF(原始巡检表!I205=0,0,输入条件!$D$13*(40/50)^3/0.765)</f>
        <v>0</v>
      </c>
      <c r="N205" s="22">
        <f>IF(原始巡检表!Q205=0,0,输入条件!$D$13*(40/50)^3/0.765)</f>
        <v>0</v>
      </c>
      <c r="O205" s="23">
        <f>IF(原始巡检表!Y205=0,0,输入条件!$D$13*(40/50)^3/0.765)</f>
        <v>0</v>
      </c>
      <c r="P205" s="24">
        <f>IF(原始巡检表!I205=0,0,输入条件!$D$15*(35/50)^3/0.9)</f>
        <v>0</v>
      </c>
      <c r="Q205" s="24">
        <f>IF(原始巡检表!Q205=0,0,输入条件!$D$15*(35/50)^3/0.9)</f>
        <v>0</v>
      </c>
      <c r="R205" s="24">
        <f>IF(原始巡检表!Y205=0,0,输入条件!$D$15*(35/50)^3/0.9)</f>
        <v>0</v>
      </c>
      <c r="V205" s="7"/>
      <c r="W205" s="7"/>
      <c r="X205" s="7"/>
    </row>
    <row r="206" ht="17.25" spans="1:24">
      <c r="A206" t="e">
        <f t="shared" si="7"/>
        <v>#DIV/0!</v>
      </c>
      <c r="B206">
        <f>IF(原始巡检表!I206=0,0,输入条件!$C$22*原始巡检表!I206+输入条件!$C$23*原始巡检表!E206+输入条件!$C$24*原始巡检表!H206+输入条件!$C$25)/100*输入条件!$E$9*3.517*(1-2%*输入条件!$C$6)*0.172*5/5</f>
        <v>0</v>
      </c>
      <c r="C206">
        <v>3</v>
      </c>
      <c r="D206" s="10" t="e">
        <f>IF(原始巡检表!I206=0,0,输入条件!$C$22*原始巡检表!I206+输入条件!$C$23*原始巡检表!E206+输入条件!$C$24*原始巡检表!H206+输入条件!$C$25)/100*输入条件!$E$9*3.517*(1-2%*输入条件!$C$6)*0.172*5/(原始巡检表!F206-原始巡检表!E206)</f>
        <v>#DIV/0!</v>
      </c>
      <c r="E206" s="10">
        <f>IF(原始巡检表!Q206=0,0,输入条件!$C$22*原始巡检表!Q206+输入条件!$C$23*原始巡检表!M206+输入条件!$C$24*原始巡检表!P206+输入条件!$C$25)/100*输入条件!$E$9*3.517*(1-2%*输入条件!$C$6)</f>
        <v>0</v>
      </c>
      <c r="F206" s="7">
        <f>IF(原始巡检表!Y206=0,0,输入条件!$C$22*原始巡检表!Y206+输入条件!$C$23*原始巡检表!U206+输入条件!$C$24*原始巡检表!X206+输入条件!$C$25)/100*输入条件!$E$9*3.517*(1-2%*输入条件!$C$6)</f>
        <v>0</v>
      </c>
      <c r="G206" s="13">
        <f>输入条件!$D$9*原始巡检表!I206</f>
        <v>0</v>
      </c>
      <c r="H206" s="13">
        <f>输入条件!$D$9*原始巡检表!Q206</f>
        <v>0</v>
      </c>
      <c r="I206" s="13">
        <f>输入条件!$D$9*原始巡检表!Y206</f>
        <v>0</v>
      </c>
      <c r="J206" s="18">
        <f>IF(原始巡检表!I206=0,0,输入条件!$D$11*(40/50)^3/0.765)</f>
        <v>0</v>
      </c>
      <c r="K206" s="18">
        <f>IF(原始巡检表!Q206=0,0,输入条件!$D$11*(40/50)^3/0.765)</f>
        <v>0</v>
      </c>
      <c r="L206" s="19">
        <f>IF(原始巡检表!Y206=0,0,输入条件!$D$11*(40/50)^3/0.765)</f>
        <v>0</v>
      </c>
      <c r="M206" s="22">
        <f>IF(原始巡检表!I206=0,0,输入条件!$D$13*(40/50)^3/0.765)</f>
        <v>0</v>
      </c>
      <c r="N206" s="22">
        <f>IF(原始巡检表!Q206=0,0,输入条件!$D$13*(40/50)^3/0.765)</f>
        <v>0</v>
      </c>
      <c r="O206" s="23">
        <f>IF(原始巡检表!Y206=0,0,输入条件!$D$13*(40/50)^3/0.765)</f>
        <v>0</v>
      </c>
      <c r="P206" s="24">
        <f>IF(原始巡检表!I206=0,0,输入条件!$D$15*(35/50)^3/0.9)</f>
        <v>0</v>
      </c>
      <c r="Q206" s="24">
        <f>IF(原始巡检表!Q206=0,0,输入条件!$D$15*(35/50)^3/0.9)</f>
        <v>0</v>
      </c>
      <c r="R206" s="24">
        <f>IF(原始巡检表!Y206=0,0,输入条件!$D$15*(35/50)^3/0.9)</f>
        <v>0</v>
      </c>
      <c r="V206" s="7"/>
      <c r="W206" s="7"/>
      <c r="X206" s="7"/>
    </row>
    <row r="207" ht="17.25" spans="1:24">
      <c r="A207" t="e">
        <f t="shared" si="7"/>
        <v>#DIV/0!</v>
      </c>
      <c r="B207">
        <f>IF(原始巡检表!I207=0,0,输入条件!$C$22*原始巡检表!I207+输入条件!$C$23*原始巡检表!E207+输入条件!$C$24*原始巡检表!H207+输入条件!$C$25)/100*输入条件!$E$9*3.517*(1-2%*输入条件!$C$6)*0.172*5/5</f>
        <v>0</v>
      </c>
      <c r="C207">
        <v>4</v>
      </c>
      <c r="D207" s="10" t="e">
        <f>IF(原始巡检表!I207=0,0,输入条件!$C$22*原始巡检表!I207+输入条件!$C$23*原始巡检表!E207+输入条件!$C$24*原始巡检表!H207+输入条件!$C$25)/100*输入条件!$E$9*3.517*(1-2%*输入条件!$C$6)*0.172*5/(原始巡检表!F207-原始巡检表!E207)</f>
        <v>#DIV/0!</v>
      </c>
      <c r="E207" s="10">
        <f>IF(原始巡检表!Q207=0,0,输入条件!$C$22*原始巡检表!Q207+输入条件!$C$23*原始巡检表!M207+输入条件!$C$24*原始巡检表!P207+输入条件!$C$25)/100*输入条件!$E$9*3.517*(1-2%*输入条件!$C$6)</f>
        <v>0</v>
      </c>
      <c r="F207" s="7">
        <f>IF(原始巡检表!Y207=0,0,输入条件!$C$22*原始巡检表!Y207+输入条件!$C$23*原始巡检表!U207+输入条件!$C$24*原始巡检表!X207+输入条件!$C$25)/100*输入条件!$E$9*3.517*(1-2%*输入条件!$C$6)</f>
        <v>0</v>
      </c>
      <c r="G207" s="13">
        <f>输入条件!$D$9*原始巡检表!I207</f>
        <v>0</v>
      </c>
      <c r="H207" s="13">
        <f>输入条件!$D$9*原始巡检表!Q207</f>
        <v>0</v>
      </c>
      <c r="I207" s="13">
        <f>输入条件!$D$9*原始巡检表!Y207</f>
        <v>0</v>
      </c>
      <c r="J207" s="18">
        <f>IF(原始巡检表!I207=0,0,输入条件!$D$11*(40/50)^3/0.765)</f>
        <v>0</v>
      </c>
      <c r="K207" s="18">
        <f>IF(原始巡检表!Q207=0,0,输入条件!$D$11*(40/50)^3/0.765)</f>
        <v>0</v>
      </c>
      <c r="L207" s="19">
        <f>IF(原始巡检表!Y207=0,0,输入条件!$D$11*(40/50)^3/0.765)</f>
        <v>0</v>
      </c>
      <c r="M207" s="22">
        <f>IF(原始巡检表!I207=0,0,输入条件!$D$13*(40/50)^3/0.765)</f>
        <v>0</v>
      </c>
      <c r="N207" s="22">
        <f>IF(原始巡检表!Q207=0,0,输入条件!$D$13*(40/50)^3/0.765)</f>
        <v>0</v>
      </c>
      <c r="O207" s="23">
        <f>IF(原始巡检表!Y207=0,0,输入条件!$D$13*(40/50)^3/0.765)</f>
        <v>0</v>
      </c>
      <c r="P207" s="24">
        <f>IF(原始巡检表!I207=0,0,输入条件!$D$15*(35/50)^3/0.9)</f>
        <v>0</v>
      </c>
      <c r="Q207" s="24">
        <f>IF(原始巡检表!Q207=0,0,输入条件!$D$15*(35/50)^3/0.9)</f>
        <v>0</v>
      </c>
      <c r="R207" s="24">
        <f>IF(原始巡检表!Y207=0,0,输入条件!$D$15*(35/50)^3/0.9)</f>
        <v>0</v>
      </c>
      <c r="V207" s="7"/>
      <c r="W207" s="7"/>
      <c r="X207" s="7"/>
    </row>
    <row r="208" ht="17.25" spans="1:24">
      <c r="A208" t="e">
        <f t="shared" si="7"/>
        <v>#DIV/0!</v>
      </c>
      <c r="B208">
        <f>IF(原始巡检表!I208=0,0,输入条件!$C$22*原始巡检表!I208+输入条件!$C$23*原始巡检表!E208+输入条件!$C$24*原始巡检表!H208+输入条件!$C$25)/100*输入条件!$E$9*3.517*(1-2%*输入条件!$C$6)*0.172*5/5</f>
        <v>0</v>
      </c>
      <c r="C208">
        <v>5</v>
      </c>
      <c r="D208" s="10" t="e">
        <f>IF(原始巡检表!I208=0,0,输入条件!$C$22*原始巡检表!I208+输入条件!$C$23*原始巡检表!E208+输入条件!$C$24*原始巡检表!H208+输入条件!$C$25)/100*输入条件!$E$9*3.517*(1-2%*输入条件!$C$6)*0.172*5/(原始巡检表!F208-原始巡检表!E208)</f>
        <v>#DIV/0!</v>
      </c>
      <c r="E208" s="10">
        <f>IF(原始巡检表!Q208=0,0,输入条件!$C$22*原始巡检表!Q208+输入条件!$C$23*原始巡检表!M208+输入条件!$C$24*原始巡检表!P208+输入条件!$C$25)/100*输入条件!$E$9*3.517*(1-2%*输入条件!$C$6)</f>
        <v>0</v>
      </c>
      <c r="F208" s="7">
        <f>IF(原始巡检表!Y208=0,0,输入条件!$C$22*原始巡检表!Y208+输入条件!$C$23*原始巡检表!U208+输入条件!$C$24*原始巡检表!X208+输入条件!$C$25)/100*输入条件!$E$9*3.517*(1-2%*输入条件!$C$6)</f>
        <v>0</v>
      </c>
      <c r="G208" s="13">
        <f>输入条件!$D$9*原始巡检表!I208</f>
        <v>0</v>
      </c>
      <c r="H208" s="13">
        <f>输入条件!$D$9*原始巡检表!Q208</f>
        <v>0</v>
      </c>
      <c r="I208" s="13">
        <f>输入条件!$D$9*原始巡检表!Y208</f>
        <v>0</v>
      </c>
      <c r="J208" s="18">
        <f>IF(原始巡检表!I208=0,0,输入条件!$D$11*(40/50)^3/0.765)</f>
        <v>0</v>
      </c>
      <c r="K208" s="18">
        <f>IF(原始巡检表!Q208=0,0,输入条件!$D$11*(40/50)^3/0.765)</f>
        <v>0</v>
      </c>
      <c r="L208" s="19">
        <f>IF(原始巡检表!Y208=0,0,输入条件!$D$11*(40/50)^3/0.765)</f>
        <v>0</v>
      </c>
      <c r="M208" s="22">
        <f>IF(原始巡检表!I208=0,0,输入条件!$D$13*(40/50)^3/0.765)</f>
        <v>0</v>
      </c>
      <c r="N208" s="22">
        <f>IF(原始巡检表!Q208=0,0,输入条件!$D$13*(40/50)^3/0.765)</f>
        <v>0</v>
      </c>
      <c r="O208" s="23">
        <f>IF(原始巡检表!Y208=0,0,输入条件!$D$13*(40/50)^3/0.765)</f>
        <v>0</v>
      </c>
      <c r="P208" s="24">
        <f>IF(原始巡检表!I208=0,0,输入条件!$D$15*(35/50)^3/0.9)</f>
        <v>0</v>
      </c>
      <c r="Q208" s="24">
        <f>IF(原始巡检表!Q208=0,0,输入条件!$D$15*(35/50)^3/0.9)</f>
        <v>0</v>
      </c>
      <c r="R208" s="24">
        <f>IF(原始巡检表!Y208=0,0,输入条件!$D$15*(35/50)^3/0.9)</f>
        <v>0</v>
      </c>
      <c r="V208" s="7"/>
      <c r="W208" s="7"/>
      <c r="X208" s="7"/>
    </row>
    <row r="209" ht="17.25" spans="1:24">
      <c r="A209" t="e">
        <f t="shared" si="7"/>
        <v>#DIV/0!</v>
      </c>
      <c r="B209">
        <f>IF(原始巡检表!I209=0,0,输入条件!$C$22*原始巡检表!I209+输入条件!$C$23*原始巡检表!E209+输入条件!$C$24*原始巡检表!H209+输入条件!$C$25)/100*输入条件!$E$9*3.517*(1-2%*输入条件!$C$6)*0.172*5/5</f>
        <v>0</v>
      </c>
      <c r="C209">
        <v>6</v>
      </c>
      <c r="D209" s="10" t="e">
        <f>IF(原始巡检表!I209=0,0,输入条件!$C$22*原始巡检表!I209+输入条件!$C$23*原始巡检表!E209+输入条件!$C$24*原始巡检表!H209+输入条件!$C$25)/100*输入条件!$E$9*3.517*(1-2%*输入条件!$C$6)*0.172*5/(原始巡检表!F209-原始巡检表!E209)</f>
        <v>#DIV/0!</v>
      </c>
      <c r="E209" s="10">
        <f>IF(原始巡检表!Q209=0,0,输入条件!$C$22*原始巡检表!Q209+输入条件!$C$23*原始巡检表!M209+输入条件!$C$24*原始巡检表!P209+输入条件!$C$25)/100*输入条件!$E$9*3.517*(1-2%*输入条件!$C$6)</f>
        <v>0</v>
      </c>
      <c r="F209" s="7">
        <f>IF(原始巡检表!Y209=0,0,输入条件!$C$22*原始巡检表!Y209+输入条件!$C$23*原始巡检表!U209+输入条件!$C$24*原始巡检表!X209+输入条件!$C$25)/100*输入条件!$E$9*3.517*(1-2%*输入条件!$C$6)</f>
        <v>0</v>
      </c>
      <c r="G209" s="13">
        <f>输入条件!$D$9*原始巡检表!I209</f>
        <v>0</v>
      </c>
      <c r="H209" s="13">
        <f>输入条件!$D$9*原始巡检表!Q209</f>
        <v>0</v>
      </c>
      <c r="I209" s="13">
        <f>输入条件!$D$9*原始巡检表!Y209</f>
        <v>0</v>
      </c>
      <c r="J209" s="18">
        <f>IF(原始巡检表!I209=0,0,输入条件!$D$11*(40/50)^3/0.765)</f>
        <v>0</v>
      </c>
      <c r="K209" s="18">
        <f>IF(原始巡检表!Q209=0,0,输入条件!$D$11*(40/50)^3/0.765)</f>
        <v>0</v>
      </c>
      <c r="L209" s="19">
        <f>IF(原始巡检表!Y209=0,0,输入条件!$D$11*(40/50)^3/0.765)</f>
        <v>0</v>
      </c>
      <c r="M209" s="22">
        <f>IF(原始巡检表!I209=0,0,输入条件!$D$13*(40/50)^3/0.765)</f>
        <v>0</v>
      </c>
      <c r="N209" s="22">
        <f>IF(原始巡检表!Q209=0,0,输入条件!$D$13*(40/50)^3/0.765)</f>
        <v>0</v>
      </c>
      <c r="O209" s="23">
        <f>IF(原始巡检表!Y209=0,0,输入条件!$D$13*(40/50)^3/0.765)</f>
        <v>0</v>
      </c>
      <c r="P209" s="24">
        <f>IF(原始巡检表!I209=0,0,输入条件!$D$15*(35/50)^3/0.9)</f>
        <v>0</v>
      </c>
      <c r="Q209" s="24">
        <f>IF(原始巡检表!Q209=0,0,输入条件!$D$15*(35/50)^3/0.9)</f>
        <v>0</v>
      </c>
      <c r="R209" s="24">
        <f>IF(原始巡检表!Y209=0,0,输入条件!$D$15*(35/50)^3/0.9)</f>
        <v>0</v>
      </c>
      <c r="V209" s="7"/>
      <c r="W209" s="7"/>
      <c r="X209" s="7"/>
    </row>
    <row r="210" ht="17.25" spans="1:24">
      <c r="A210">
        <f t="shared" si="7"/>
        <v>55.1351289949424</v>
      </c>
      <c r="B210">
        <f>IF(原始巡检表!I210=0,0,输入条件!$C$22*原始巡检表!I210+输入条件!$C$23*原始巡检表!E210+输入条件!$C$24*原始巡检表!H210+输入条件!$C$25)/100*输入条件!$E$9*3.517*(1-2%*输入条件!$C$6)*0.172*5/5</f>
        <v>126.810796688367</v>
      </c>
      <c r="C210">
        <v>7</v>
      </c>
      <c r="D210" s="10">
        <f>IF(原始巡检表!I210=0,0,输入条件!$C$22*原始巡检表!I210+输入条件!$C$23*原始巡检表!E210+输入条件!$C$24*原始巡检表!H210+输入条件!$C$25)/100*输入条件!$E$9*3.517*(1-2%*输入条件!$C$6)*0.172*5/(原始巡检表!F210-原始巡检表!E210)</f>
        <v>275.675644974712</v>
      </c>
      <c r="E210" s="10">
        <f>IF(原始巡检表!Q210=0,0,输入条件!$C$22*原始巡检表!Q210+输入条件!$C$23*原始巡检表!M210+输入条件!$C$24*原始巡检表!P210+输入条件!$C$25)/100*输入条件!$E$9*3.517*(1-2%*输入条件!$C$6)</f>
        <v>1011.94837947491</v>
      </c>
      <c r="F210" s="7">
        <f>IF(原始巡检表!Y210=0,0,输入条件!$C$22*原始巡检表!Y210+输入条件!$C$23*原始巡检表!U210+输入条件!$C$24*原始巡检表!X210+输入条件!$C$25)/100*输入条件!$E$9*3.517*(1-2%*输入条件!$C$6)</f>
        <v>722.647497537185</v>
      </c>
      <c r="G210" s="13">
        <f>输入条件!$D$9*原始巡检表!I210</f>
        <v>182.1806</v>
      </c>
      <c r="H210" s="13">
        <f>输入条件!$D$9*原始巡检表!Q210</f>
        <v>236.3424</v>
      </c>
      <c r="I210" s="13">
        <f>输入条件!$D$9*原始巡检表!Y210</f>
        <v>174.7949</v>
      </c>
      <c r="J210" s="18">
        <f>IF(原始巡检表!I210=0,0,输入条件!$D$11*(40/50)^3/0.765)</f>
        <v>36.8104575163399</v>
      </c>
      <c r="K210" s="18">
        <f>IF(原始巡检表!Q210=0,0,输入条件!$D$11*(40/50)^3/0.765)</f>
        <v>36.8104575163399</v>
      </c>
      <c r="L210" s="19">
        <f>IF(原始巡检表!Y210=0,0,输入条件!$D$11*(40/50)^3/0.765)</f>
        <v>36.8104575163399</v>
      </c>
      <c r="M210" s="22">
        <f>IF(原始巡检表!I210=0,0,输入条件!$D$13*(40/50)^3/0.765)</f>
        <v>50.1960784313726</v>
      </c>
      <c r="N210" s="22">
        <f>IF(原始巡检表!Q210=0,0,输入条件!$D$13*(40/50)^3/0.765)</f>
        <v>50.1960784313726</v>
      </c>
      <c r="O210" s="23">
        <f>IF(原始巡检表!Y210=0,0,输入条件!$D$13*(40/50)^3/0.765)</f>
        <v>50.1960784313726</v>
      </c>
      <c r="P210" s="24">
        <f>IF(原始巡检表!I210=0,0,输入条件!$D$15*(35/50)^3/0.9)</f>
        <v>8.38444444444444</v>
      </c>
      <c r="Q210" s="24">
        <f>IF(原始巡检表!Q210=0,0,输入条件!$D$15*(35/50)^3/0.9)</f>
        <v>8.38444444444444</v>
      </c>
      <c r="R210" s="24">
        <f>IF(原始巡检表!Y210=0,0,输入条件!$D$15*(35/50)^3/0.9)</f>
        <v>8.38444444444444</v>
      </c>
      <c r="V210" s="7"/>
      <c r="W210" s="7"/>
      <c r="X210" s="7"/>
    </row>
    <row r="211" ht="17.25" spans="1:24">
      <c r="A211">
        <f t="shared" si="7"/>
        <v>55.1351289949424</v>
      </c>
      <c r="B211">
        <f>IF(原始巡检表!I211=0,0,输入条件!$C$22*原始巡检表!I211+输入条件!$C$23*原始巡检表!E211+输入条件!$C$24*原始巡检表!H211+输入条件!$C$25)/100*输入条件!$E$9*3.517*(1-2%*输入条件!$C$6)*0.172*5/5</f>
        <v>126.810796688367</v>
      </c>
      <c r="C211">
        <v>8</v>
      </c>
      <c r="D211" s="10">
        <f>IF(原始巡检表!I211=0,0,输入条件!$C$22*原始巡检表!I211+输入条件!$C$23*原始巡检表!E211+输入条件!$C$24*原始巡检表!H211+输入条件!$C$25)/100*输入条件!$E$9*3.517*(1-2%*输入条件!$C$6)*0.172*5/(原始巡检表!F211-原始巡检表!E211)</f>
        <v>275.675644974712</v>
      </c>
      <c r="E211" s="10">
        <f>IF(原始巡检表!Q211=0,0,输入条件!$C$22*原始巡检表!Q211+输入条件!$C$23*原始巡检表!M211+输入条件!$C$24*原始巡检表!P211+输入条件!$C$25)/100*输入条件!$E$9*3.517*(1-2%*输入条件!$C$6)</f>
        <v>1011.94837947491</v>
      </c>
      <c r="F211" s="7">
        <f>IF(原始巡检表!Y211=0,0,输入条件!$C$22*原始巡检表!Y211+输入条件!$C$23*原始巡检表!U211+输入条件!$C$24*原始巡检表!X211+输入条件!$C$25)/100*输入条件!$E$9*3.517*(1-2%*输入条件!$C$6)</f>
        <v>722.647497537185</v>
      </c>
      <c r="G211" s="13">
        <f>输入条件!$D$9*原始巡检表!I211</f>
        <v>182.1806</v>
      </c>
      <c r="H211" s="13">
        <f>输入条件!$D$9*原始巡检表!Q211</f>
        <v>236.3424</v>
      </c>
      <c r="I211" s="13">
        <f>输入条件!$D$9*原始巡检表!Y211</f>
        <v>174.7949</v>
      </c>
      <c r="J211" s="18">
        <f>IF(原始巡检表!I211=0,0,输入条件!$D$11*(40/50)^3/0.765)</f>
        <v>36.8104575163399</v>
      </c>
      <c r="K211" s="18">
        <f>IF(原始巡检表!Q211=0,0,输入条件!$D$11*(40/50)^3/0.765)</f>
        <v>36.8104575163399</v>
      </c>
      <c r="L211" s="19">
        <f>IF(原始巡检表!Y211=0,0,输入条件!$D$11*(40/50)^3/0.765)</f>
        <v>36.8104575163399</v>
      </c>
      <c r="M211" s="22">
        <f>IF(原始巡检表!I211=0,0,输入条件!$D$13*(40/50)^3/0.765)</f>
        <v>50.1960784313726</v>
      </c>
      <c r="N211" s="22">
        <f>IF(原始巡检表!Q211=0,0,输入条件!$D$13*(40/50)^3/0.765)</f>
        <v>50.1960784313726</v>
      </c>
      <c r="O211" s="23">
        <f>IF(原始巡检表!Y211=0,0,输入条件!$D$13*(40/50)^3/0.765)</f>
        <v>50.1960784313726</v>
      </c>
      <c r="P211" s="24">
        <f>IF(原始巡检表!I211=0,0,输入条件!$D$15*(35/50)^3/0.9)</f>
        <v>8.38444444444444</v>
      </c>
      <c r="Q211" s="24">
        <f>IF(原始巡检表!Q211=0,0,输入条件!$D$15*(35/50)^3/0.9)</f>
        <v>8.38444444444444</v>
      </c>
      <c r="R211" s="24">
        <f>IF(原始巡检表!Y211=0,0,输入条件!$D$15*(35/50)^3/0.9)</f>
        <v>8.38444444444444</v>
      </c>
      <c r="V211" s="7"/>
      <c r="W211" s="7"/>
      <c r="X211" s="7"/>
    </row>
    <row r="212" ht="17.25" spans="1:24">
      <c r="A212">
        <f t="shared" si="7"/>
        <v>55.1351289949424</v>
      </c>
      <c r="B212">
        <f>IF(原始巡检表!I212=0,0,输入条件!$C$22*原始巡检表!I212+输入条件!$C$23*原始巡检表!E212+输入条件!$C$24*原始巡检表!H212+输入条件!$C$25)/100*输入条件!$E$9*3.517*(1-2%*输入条件!$C$6)*0.172*5/5</f>
        <v>126.810796688367</v>
      </c>
      <c r="C212">
        <v>9</v>
      </c>
      <c r="D212" s="10">
        <f>IF(原始巡检表!I212=0,0,输入条件!$C$22*原始巡检表!I212+输入条件!$C$23*原始巡检表!E212+输入条件!$C$24*原始巡检表!H212+输入条件!$C$25)/100*输入条件!$E$9*3.517*(1-2%*输入条件!$C$6)*0.172*5/(原始巡检表!F212-原始巡检表!E212)</f>
        <v>275.675644974712</v>
      </c>
      <c r="E212" s="10">
        <f>IF(原始巡检表!Q212=0,0,输入条件!$C$22*原始巡检表!Q212+输入条件!$C$23*原始巡检表!M212+输入条件!$C$24*原始巡检表!P212+输入条件!$C$25)/100*输入条件!$E$9*3.517*(1-2%*输入条件!$C$6)</f>
        <v>1011.94837947491</v>
      </c>
      <c r="F212" s="7">
        <f>IF(原始巡检表!Y212=0,0,输入条件!$C$22*原始巡检表!Y212+输入条件!$C$23*原始巡检表!U212+输入条件!$C$24*原始巡检表!X212+输入条件!$C$25)/100*输入条件!$E$9*3.517*(1-2%*输入条件!$C$6)</f>
        <v>722.647497537185</v>
      </c>
      <c r="G212" s="13">
        <f>输入条件!$D$9*原始巡检表!I212</f>
        <v>182.1806</v>
      </c>
      <c r="H212" s="13">
        <f>输入条件!$D$9*原始巡检表!Q212</f>
        <v>236.3424</v>
      </c>
      <c r="I212" s="13">
        <f>输入条件!$D$9*原始巡检表!Y212</f>
        <v>174.7949</v>
      </c>
      <c r="J212" s="18">
        <f>IF(原始巡检表!I212=0,0,输入条件!$D$11*(40/50)^3/0.765)</f>
        <v>36.8104575163399</v>
      </c>
      <c r="K212" s="18">
        <f>IF(原始巡检表!Q212=0,0,输入条件!$D$11*(40/50)^3/0.765)</f>
        <v>36.8104575163399</v>
      </c>
      <c r="L212" s="19">
        <f>IF(原始巡检表!Y212=0,0,输入条件!$D$11*(40/50)^3/0.765)</f>
        <v>36.8104575163399</v>
      </c>
      <c r="M212" s="22">
        <f>IF(原始巡检表!I212=0,0,输入条件!$D$13*(40/50)^3/0.765)</f>
        <v>50.1960784313726</v>
      </c>
      <c r="N212" s="22">
        <f>IF(原始巡检表!Q212=0,0,输入条件!$D$13*(40/50)^3/0.765)</f>
        <v>50.1960784313726</v>
      </c>
      <c r="O212" s="23">
        <f>IF(原始巡检表!Y212=0,0,输入条件!$D$13*(40/50)^3/0.765)</f>
        <v>50.1960784313726</v>
      </c>
      <c r="P212" s="24">
        <f>IF(原始巡检表!I212=0,0,输入条件!$D$15*(35/50)^3/0.9)</f>
        <v>8.38444444444444</v>
      </c>
      <c r="Q212" s="24">
        <f>IF(原始巡检表!Q212=0,0,输入条件!$D$15*(35/50)^3/0.9)</f>
        <v>8.38444444444444</v>
      </c>
      <c r="R212" s="24">
        <f>IF(原始巡检表!Y212=0,0,输入条件!$D$15*(35/50)^3/0.9)</f>
        <v>8.38444444444444</v>
      </c>
      <c r="V212" s="7"/>
      <c r="W212" s="7"/>
      <c r="X212" s="7"/>
    </row>
    <row r="213" ht="17.25" spans="1:24">
      <c r="A213">
        <f t="shared" si="7"/>
        <v>55.1351289949424</v>
      </c>
      <c r="B213">
        <f>IF(原始巡检表!I213=0,0,输入条件!$C$22*原始巡检表!I213+输入条件!$C$23*原始巡检表!E213+输入条件!$C$24*原始巡检表!H213+输入条件!$C$25)/100*输入条件!$E$9*3.517*(1-2%*输入条件!$C$6)*0.172*5/5</f>
        <v>126.810796688367</v>
      </c>
      <c r="C213">
        <v>10</v>
      </c>
      <c r="D213" s="10">
        <f>IF(原始巡检表!I213=0,0,输入条件!$C$22*原始巡检表!I213+输入条件!$C$23*原始巡检表!E213+输入条件!$C$24*原始巡检表!H213+输入条件!$C$25)/100*输入条件!$E$9*3.517*(1-2%*输入条件!$C$6)*0.172*5/(原始巡检表!F213-原始巡检表!E213)</f>
        <v>275.675644974712</v>
      </c>
      <c r="E213" s="10">
        <f>IF(原始巡检表!Q213=0,0,输入条件!$C$22*原始巡检表!Q213+输入条件!$C$23*原始巡检表!M213+输入条件!$C$24*原始巡检表!P213+输入条件!$C$25)/100*输入条件!$E$9*3.517*(1-2%*输入条件!$C$6)</f>
        <v>1011.94837947491</v>
      </c>
      <c r="F213" s="7">
        <f>IF(原始巡检表!Y213=0,0,输入条件!$C$22*原始巡检表!Y213+输入条件!$C$23*原始巡检表!U213+输入条件!$C$24*原始巡检表!X213+输入条件!$C$25)/100*输入条件!$E$9*3.517*(1-2%*输入条件!$C$6)</f>
        <v>722.647497537185</v>
      </c>
      <c r="G213" s="13">
        <f>输入条件!$D$9*原始巡检表!I213</f>
        <v>182.1806</v>
      </c>
      <c r="H213" s="13">
        <f>输入条件!$D$9*原始巡检表!Q213</f>
        <v>236.3424</v>
      </c>
      <c r="I213" s="13">
        <f>输入条件!$D$9*原始巡检表!Y213</f>
        <v>174.7949</v>
      </c>
      <c r="J213" s="18">
        <f>IF(原始巡检表!I213=0,0,输入条件!$D$11*(40/50)^3/0.765)</f>
        <v>36.8104575163399</v>
      </c>
      <c r="K213" s="18">
        <f>IF(原始巡检表!Q213=0,0,输入条件!$D$11*(40/50)^3/0.765)</f>
        <v>36.8104575163399</v>
      </c>
      <c r="L213" s="19">
        <f>IF(原始巡检表!Y213=0,0,输入条件!$D$11*(40/50)^3/0.765)</f>
        <v>36.8104575163399</v>
      </c>
      <c r="M213" s="22">
        <f>IF(原始巡检表!I213=0,0,输入条件!$D$13*(40/50)^3/0.765)</f>
        <v>50.1960784313726</v>
      </c>
      <c r="N213" s="22">
        <f>IF(原始巡检表!Q213=0,0,输入条件!$D$13*(40/50)^3/0.765)</f>
        <v>50.1960784313726</v>
      </c>
      <c r="O213" s="23">
        <f>IF(原始巡检表!Y213=0,0,输入条件!$D$13*(40/50)^3/0.765)</f>
        <v>50.1960784313726</v>
      </c>
      <c r="P213" s="24">
        <f>IF(原始巡检表!I213=0,0,输入条件!$D$15*(35/50)^3/0.9)</f>
        <v>8.38444444444444</v>
      </c>
      <c r="Q213" s="24">
        <f>IF(原始巡检表!Q213=0,0,输入条件!$D$15*(35/50)^3/0.9)</f>
        <v>8.38444444444444</v>
      </c>
      <c r="R213" s="24">
        <f>IF(原始巡检表!Y213=0,0,输入条件!$D$15*(35/50)^3/0.9)</f>
        <v>8.38444444444444</v>
      </c>
      <c r="V213" s="7"/>
      <c r="W213" s="7"/>
      <c r="X213" s="7"/>
    </row>
    <row r="214" ht="17.25" spans="1:24">
      <c r="A214">
        <f t="shared" si="7"/>
        <v>47.9992675859026</v>
      </c>
      <c r="B214">
        <f>IF(原始巡检表!I214=0,0,输入条件!$C$22*原始巡检表!I214+输入条件!$C$23*原始巡检表!E214+输入条件!$C$24*原始巡检表!H214+输入条件!$C$25)/100*输入条件!$E$9*3.517*(1-2%*输入条件!$C$6)*0.172*5/5</f>
        <v>139.197875999117</v>
      </c>
      <c r="C214">
        <v>11</v>
      </c>
      <c r="D214" s="10">
        <f>IF(原始巡检表!I214=0,0,输入条件!$C$22*原始巡检表!I214+输入条件!$C$23*原始巡检表!E214+输入条件!$C$24*原始巡检表!H214+输入条件!$C$25)/100*输入条件!$E$9*3.517*(1-2%*输入条件!$C$6)*0.172*5/(原始巡检表!F214-原始巡检表!E214)</f>
        <v>239.996337929513</v>
      </c>
      <c r="E214" s="10">
        <f>IF(原始巡检表!Q214=0,0,输入条件!$C$22*原始巡检表!Q214+输入条件!$C$23*原始巡检表!M214+输入条件!$C$24*原始巡检表!P214+输入条件!$C$25)/100*输入条件!$E$9*3.517*(1-2%*输入条件!$C$6)</f>
        <v>1011.94837947491</v>
      </c>
      <c r="F214" s="7">
        <f>IF(原始巡检表!Y214=0,0,输入条件!$C$22*原始巡检表!Y214+输入条件!$C$23*原始巡检表!U214+输入条件!$C$24*原始巡检表!X214+输入条件!$C$25)/100*输入条件!$E$9*3.517*(1-2%*输入条件!$C$6)</f>
        <v>1006.41353231412</v>
      </c>
      <c r="G214" s="13">
        <f>输入条件!$D$9*原始巡检表!I214</f>
        <v>199.4139</v>
      </c>
      <c r="H214" s="13">
        <f>输入条件!$D$9*原始巡检表!Q214</f>
        <v>236.3424</v>
      </c>
      <c r="I214" s="13">
        <f>输入条件!$D$9*原始巡检表!Y214</f>
        <v>236.3424</v>
      </c>
      <c r="J214" s="18">
        <f>IF(原始巡检表!I214=0,0,输入条件!$D$11*(40/50)^3/0.765)</f>
        <v>36.8104575163399</v>
      </c>
      <c r="K214" s="18">
        <f>IF(原始巡检表!Q214=0,0,输入条件!$D$11*(40/50)^3/0.765)</f>
        <v>36.8104575163399</v>
      </c>
      <c r="L214" s="19">
        <f>IF(原始巡检表!Y214=0,0,输入条件!$D$11*(40/50)^3/0.765)</f>
        <v>36.8104575163399</v>
      </c>
      <c r="M214" s="22">
        <f>IF(原始巡检表!I214=0,0,输入条件!$D$13*(40/50)^3/0.765)</f>
        <v>50.1960784313726</v>
      </c>
      <c r="N214" s="22">
        <f>IF(原始巡检表!Q214=0,0,输入条件!$D$13*(40/50)^3/0.765)</f>
        <v>50.1960784313726</v>
      </c>
      <c r="O214" s="23">
        <f>IF(原始巡检表!Y214=0,0,输入条件!$D$13*(40/50)^3/0.765)</f>
        <v>50.1960784313726</v>
      </c>
      <c r="P214" s="24">
        <f>IF(原始巡检表!I214=0,0,输入条件!$D$15*(35/50)^3/0.9)</f>
        <v>8.38444444444444</v>
      </c>
      <c r="Q214" s="24">
        <f>IF(原始巡检表!Q214=0,0,输入条件!$D$15*(35/50)^3/0.9)</f>
        <v>8.38444444444444</v>
      </c>
      <c r="R214" s="24">
        <f>IF(原始巡检表!Y214=0,0,输入条件!$D$15*(35/50)^3/0.9)</f>
        <v>8.38444444444444</v>
      </c>
      <c r="V214" s="7"/>
      <c r="W214" s="7"/>
      <c r="X214" s="7"/>
    </row>
    <row r="215" ht="17.25" spans="1:24">
      <c r="A215">
        <f t="shared" si="7"/>
        <v>47.9992675859026</v>
      </c>
      <c r="B215">
        <f>IF(原始巡检表!I215=0,0,输入条件!$C$22*原始巡检表!I215+输入条件!$C$23*原始巡检表!E215+输入条件!$C$24*原始巡检表!H215+输入条件!$C$25)/100*输入条件!$E$9*3.517*(1-2%*输入条件!$C$6)*0.172*5/5</f>
        <v>139.197875999117</v>
      </c>
      <c r="C215">
        <v>12</v>
      </c>
      <c r="D215" s="10">
        <f>IF(原始巡检表!I215=0,0,输入条件!$C$22*原始巡检表!I215+输入条件!$C$23*原始巡检表!E215+输入条件!$C$24*原始巡检表!H215+输入条件!$C$25)/100*输入条件!$E$9*3.517*(1-2%*输入条件!$C$6)*0.172*5/(原始巡检表!F215-原始巡检表!E215)</f>
        <v>239.996337929513</v>
      </c>
      <c r="E215" s="10">
        <f>IF(原始巡检表!Q215=0,0,输入条件!$C$22*原始巡检表!Q215+输入条件!$C$23*原始巡检表!M215+输入条件!$C$24*原始巡检表!P215+输入条件!$C$25)/100*输入条件!$E$9*3.517*(1-2%*输入条件!$C$6)</f>
        <v>1011.94837947491</v>
      </c>
      <c r="F215" s="7">
        <f>IF(原始巡检表!Y215=0,0,输入条件!$C$22*原始巡检表!Y215+输入条件!$C$23*原始巡检表!U215+输入条件!$C$24*原始巡检表!X215+输入条件!$C$25)/100*输入条件!$E$9*3.517*(1-2%*输入条件!$C$6)</f>
        <v>1006.41353231412</v>
      </c>
      <c r="G215" s="13">
        <f>输入条件!$D$9*原始巡检表!I215</f>
        <v>199.4139</v>
      </c>
      <c r="H215" s="13">
        <f>输入条件!$D$9*原始巡检表!Q215</f>
        <v>236.3424</v>
      </c>
      <c r="I215" s="13">
        <f>输入条件!$D$9*原始巡检表!Y215</f>
        <v>236.3424</v>
      </c>
      <c r="J215" s="18">
        <f>IF(原始巡检表!I215=0,0,输入条件!$D$11*(40/50)^3/0.765)</f>
        <v>36.8104575163399</v>
      </c>
      <c r="K215" s="18">
        <f>IF(原始巡检表!Q215=0,0,输入条件!$D$11*(40/50)^3/0.765)</f>
        <v>36.8104575163399</v>
      </c>
      <c r="L215" s="19">
        <f>IF(原始巡检表!Y215=0,0,输入条件!$D$11*(40/50)^3/0.765)</f>
        <v>36.8104575163399</v>
      </c>
      <c r="M215" s="22">
        <f>IF(原始巡检表!I215=0,0,输入条件!$D$13*(40/50)^3/0.765)</f>
        <v>50.1960784313726</v>
      </c>
      <c r="N215" s="22">
        <f>IF(原始巡检表!Q215=0,0,输入条件!$D$13*(40/50)^3/0.765)</f>
        <v>50.1960784313726</v>
      </c>
      <c r="O215" s="23">
        <f>IF(原始巡检表!Y215=0,0,输入条件!$D$13*(40/50)^3/0.765)</f>
        <v>50.1960784313726</v>
      </c>
      <c r="P215" s="24">
        <f>IF(原始巡检表!I215=0,0,输入条件!$D$15*(35/50)^3/0.9)</f>
        <v>8.38444444444444</v>
      </c>
      <c r="Q215" s="24">
        <f>IF(原始巡检表!Q215=0,0,输入条件!$D$15*(35/50)^3/0.9)</f>
        <v>8.38444444444444</v>
      </c>
      <c r="R215" s="24">
        <f>IF(原始巡检表!Y215=0,0,输入条件!$D$15*(35/50)^3/0.9)</f>
        <v>8.38444444444444</v>
      </c>
      <c r="V215" s="7"/>
      <c r="W215" s="7"/>
      <c r="X215" s="7"/>
    </row>
    <row r="216" ht="17.25" spans="1:24">
      <c r="A216">
        <f t="shared" si="7"/>
        <v>47.9992675859026</v>
      </c>
      <c r="B216">
        <f>IF(原始巡检表!I216=0,0,输入条件!$C$22*原始巡检表!I216+输入条件!$C$23*原始巡检表!E216+输入条件!$C$24*原始巡检表!H216+输入条件!$C$25)/100*输入条件!$E$9*3.517*(1-2%*输入条件!$C$6)*0.172*5/5</f>
        <v>139.197875999117</v>
      </c>
      <c r="C216">
        <v>13</v>
      </c>
      <c r="D216" s="10">
        <f>IF(原始巡检表!I216=0,0,输入条件!$C$22*原始巡检表!I216+输入条件!$C$23*原始巡检表!E216+输入条件!$C$24*原始巡检表!H216+输入条件!$C$25)/100*输入条件!$E$9*3.517*(1-2%*输入条件!$C$6)*0.172*5/(原始巡检表!F216-原始巡检表!E216)</f>
        <v>239.996337929513</v>
      </c>
      <c r="E216" s="10">
        <f>IF(原始巡检表!Q216=0,0,输入条件!$C$22*原始巡检表!Q216+输入条件!$C$23*原始巡检表!M216+输入条件!$C$24*原始巡检表!P216+输入条件!$C$25)/100*输入条件!$E$9*3.517*(1-2%*输入条件!$C$6)</f>
        <v>1011.94837947491</v>
      </c>
      <c r="F216" s="7">
        <f>IF(原始巡检表!Y216=0,0,输入条件!$C$22*原始巡检表!Y216+输入条件!$C$23*原始巡检表!U216+输入条件!$C$24*原始巡检表!X216+输入条件!$C$25)/100*输入条件!$E$9*3.517*(1-2%*输入条件!$C$6)</f>
        <v>1006.41353231412</v>
      </c>
      <c r="G216" s="13">
        <f>输入条件!$D$9*原始巡检表!I216</f>
        <v>199.4139</v>
      </c>
      <c r="H216" s="13">
        <f>输入条件!$D$9*原始巡检表!Q216</f>
        <v>236.3424</v>
      </c>
      <c r="I216" s="13">
        <f>输入条件!$D$9*原始巡检表!Y216</f>
        <v>236.3424</v>
      </c>
      <c r="J216" s="18">
        <f>IF(原始巡检表!I216=0,0,输入条件!$D$11*(40/50)^3/0.765)</f>
        <v>36.8104575163399</v>
      </c>
      <c r="K216" s="18">
        <f>IF(原始巡检表!Q216=0,0,输入条件!$D$11*(40/50)^3/0.765)</f>
        <v>36.8104575163399</v>
      </c>
      <c r="L216" s="19">
        <f>IF(原始巡检表!Y216=0,0,输入条件!$D$11*(40/50)^3/0.765)</f>
        <v>36.8104575163399</v>
      </c>
      <c r="M216" s="22">
        <f>IF(原始巡检表!I216=0,0,输入条件!$D$13*(40/50)^3/0.765)</f>
        <v>50.1960784313726</v>
      </c>
      <c r="N216" s="22">
        <f>IF(原始巡检表!Q216=0,0,输入条件!$D$13*(40/50)^3/0.765)</f>
        <v>50.1960784313726</v>
      </c>
      <c r="O216" s="23">
        <f>IF(原始巡检表!Y216=0,0,输入条件!$D$13*(40/50)^3/0.765)</f>
        <v>50.1960784313726</v>
      </c>
      <c r="P216" s="24">
        <f>IF(原始巡检表!I216=0,0,输入条件!$D$15*(35/50)^3/0.9)</f>
        <v>8.38444444444444</v>
      </c>
      <c r="Q216" s="24">
        <f>IF(原始巡检表!Q216=0,0,输入条件!$D$15*(35/50)^3/0.9)</f>
        <v>8.38444444444444</v>
      </c>
      <c r="R216" s="24">
        <f>IF(原始巡检表!Y216=0,0,输入条件!$D$15*(35/50)^3/0.9)</f>
        <v>8.38444444444444</v>
      </c>
      <c r="V216" s="7"/>
      <c r="W216" s="7"/>
      <c r="X216" s="7"/>
    </row>
    <row r="217" ht="17.25" spans="1:24">
      <c r="A217">
        <f t="shared" si="7"/>
        <v>47.9992675859026</v>
      </c>
      <c r="B217">
        <f>IF(原始巡检表!I217=0,0,输入条件!$C$22*原始巡检表!I217+输入条件!$C$23*原始巡检表!E217+输入条件!$C$24*原始巡检表!H217+输入条件!$C$25)/100*输入条件!$E$9*3.517*(1-2%*输入条件!$C$6)*0.172*5/5</f>
        <v>139.197875999117</v>
      </c>
      <c r="C217">
        <v>14</v>
      </c>
      <c r="D217" s="10">
        <f>IF(原始巡检表!I217=0,0,输入条件!$C$22*原始巡检表!I217+输入条件!$C$23*原始巡检表!E217+输入条件!$C$24*原始巡检表!H217+输入条件!$C$25)/100*输入条件!$E$9*3.517*(1-2%*输入条件!$C$6)*0.172*5/(原始巡检表!F217-原始巡检表!E217)</f>
        <v>239.996337929513</v>
      </c>
      <c r="E217" s="10">
        <f>IF(原始巡检表!Q217=0,0,输入条件!$C$22*原始巡检表!Q217+输入条件!$C$23*原始巡检表!M217+输入条件!$C$24*原始巡检表!P217+输入条件!$C$25)/100*输入条件!$E$9*3.517*(1-2%*输入条件!$C$6)</f>
        <v>1011.94837947491</v>
      </c>
      <c r="F217" s="7">
        <f>IF(原始巡检表!Y217=0,0,输入条件!$C$22*原始巡检表!Y217+输入条件!$C$23*原始巡检表!U217+输入条件!$C$24*原始巡检表!X217+输入条件!$C$25)/100*输入条件!$E$9*3.517*(1-2%*输入条件!$C$6)</f>
        <v>1006.41353231412</v>
      </c>
      <c r="G217" s="13">
        <f>输入条件!$D$9*原始巡检表!I217</f>
        <v>199.4139</v>
      </c>
      <c r="H217" s="13">
        <f>输入条件!$D$9*原始巡检表!Q217</f>
        <v>236.3424</v>
      </c>
      <c r="I217" s="13">
        <f>输入条件!$D$9*原始巡检表!Y217</f>
        <v>236.3424</v>
      </c>
      <c r="J217" s="18">
        <f>IF(原始巡检表!I217=0,0,输入条件!$D$11*(40/50)^3/0.765)</f>
        <v>36.8104575163399</v>
      </c>
      <c r="K217" s="18">
        <f>IF(原始巡检表!Q217=0,0,输入条件!$D$11*(40/50)^3/0.765)</f>
        <v>36.8104575163399</v>
      </c>
      <c r="L217" s="19">
        <f>IF(原始巡检表!Y217=0,0,输入条件!$D$11*(40/50)^3/0.765)</f>
        <v>36.8104575163399</v>
      </c>
      <c r="M217" s="22">
        <f>IF(原始巡检表!I217=0,0,输入条件!$D$13*(40/50)^3/0.765)</f>
        <v>50.1960784313726</v>
      </c>
      <c r="N217" s="22">
        <f>IF(原始巡检表!Q217=0,0,输入条件!$D$13*(40/50)^3/0.765)</f>
        <v>50.1960784313726</v>
      </c>
      <c r="O217" s="23">
        <f>IF(原始巡检表!Y217=0,0,输入条件!$D$13*(40/50)^3/0.765)</f>
        <v>50.1960784313726</v>
      </c>
      <c r="P217" s="24">
        <f>IF(原始巡检表!I217=0,0,输入条件!$D$15*(35/50)^3/0.9)</f>
        <v>8.38444444444444</v>
      </c>
      <c r="Q217" s="24">
        <f>IF(原始巡检表!Q217=0,0,输入条件!$D$15*(35/50)^3/0.9)</f>
        <v>8.38444444444444</v>
      </c>
      <c r="R217" s="24">
        <f>IF(原始巡检表!Y217=0,0,输入条件!$D$15*(35/50)^3/0.9)</f>
        <v>8.38444444444444</v>
      </c>
      <c r="V217" s="7"/>
      <c r="W217" s="7"/>
      <c r="X217" s="7"/>
    </row>
    <row r="218" ht="17.25" spans="1:24">
      <c r="A218">
        <f t="shared" si="7"/>
        <v>47.9992675859026</v>
      </c>
      <c r="B218">
        <f>IF(原始巡检表!I218=0,0,输入条件!$C$22*原始巡检表!I218+输入条件!$C$23*原始巡检表!E218+输入条件!$C$24*原始巡检表!H218+输入条件!$C$25)/100*输入条件!$E$9*3.517*(1-2%*输入条件!$C$6)*0.172*5/5</f>
        <v>139.197875999117</v>
      </c>
      <c r="C218">
        <v>15</v>
      </c>
      <c r="D218" s="10">
        <f>IF(原始巡检表!I218=0,0,输入条件!$C$22*原始巡检表!I218+输入条件!$C$23*原始巡检表!E218+输入条件!$C$24*原始巡检表!H218+输入条件!$C$25)/100*输入条件!$E$9*3.517*(1-2%*输入条件!$C$6)*0.172*5/(原始巡检表!F218-原始巡检表!E218)</f>
        <v>239.996337929513</v>
      </c>
      <c r="E218" s="10">
        <f>IF(原始巡检表!Q218=0,0,输入条件!$C$22*原始巡检表!Q218+输入条件!$C$23*原始巡检表!M218+输入条件!$C$24*原始巡检表!P218+输入条件!$C$25)/100*输入条件!$E$9*3.517*(1-2%*输入条件!$C$6)</f>
        <v>1011.94837947491</v>
      </c>
      <c r="F218" s="7">
        <f>IF(原始巡检表!Y218=0,0,输入条件!$C$22*原始巡检表!Y218+输入条件!$C$23*原始巡检表!U218+输入条件!$C$24*原始巡检表!X218+输入条件!$C$25)/100*输入条件!$E$9*3.517*(1-2%*输入条件!$C$6)</f>
        <v>1006.41353231412</v>
      </c>
      <c r="G218" s="13">
        <f>输入条件!$D$9*原始巡检表!I218</f>
        <v>199.4139</v>
      </c>
      <c r="H218" s="13">
        <f>输入条件!$D$9*原始巡检表!Q218</f>
        <v>236.3424</v>
      </c>
      <c r="I218" s="13">
        <f>输入条件!$D$9*原始巡检表!Y218</f>
        <v>236.3424</v>
      </c>
      <c r="J218" s="18">
        <f>IF(原始巡检表!I218=0,0,输入条件!$D$11*(40/50)^3/0.765)</f>
        <v>36.8104575163399</v>
      </c>
      <c r="K218" s="18">
        <f>IF(原始巡检表!Q218=0,0,输入条件!$D$11*(40/50)^3/0.765)</f>
        <v>36.8104575163399</v>
      </c>
      <c r="L218" s="19">
        <f>IF(原始巡检表!Y218=0,0,输入条件!$D$11*(40/50)^3/0.765)</f>
        <v>36.8104575163399</v>
      </c>
      <c r="M218" s="22">
        <f>IF(原始巡检表!I218=0,0,输入条件!$D$13*(40/50)^3/0.765)</f>
        <v>50.1960784313726</v>
      </c>
      <c r="N218" s="22">
        <f>IF(原始巡检表!Q218=0,0,输入条件!$D$13*(40/50)^3/0.765)</f>
        <v>50.1960784313726</v>
      </c>
      <c r="O218" s="23">
        <f>IF(原始巡检表!Y218=0,0,输入条件!$D$13*(40/50)^3/0.765)</f>
        <v>50.1960784313726</v>
      </c>
      <c r="P218" s="24">
        <f>IF(原始巡检表!I218=0,0,输入条件!$D$15*(35/50)^3/0.9)</f>
        <v>8.38444444444444</v>
      </c>
      <c r="Q218" s="24">
        <f>IF(原始巡检表!Q218=0,0,输入条件!$D$15*(35/50)^3/0.9)</f>
        <v>8.38444444444444</v>
      </c>
      <c r="R218" s="24">
        <f>IF(原始巡检表!Y218=0,0,输入条件!$D$15*(35/50)^3/0.9)</f>
        <v>8.38444444444444</v>
      </c>
      <c r="V218" s="7"/>
      <c r="W218" s="7"/>
      <c r="X218" s="7"/>
    </row>
    <row r="219" ht="17.25" spans="1:24">
      <c r="A219">
        <f t="shared" si="7"/>
        <v>47.9992675859026</v>
      </c>
      <c r="B219">
        <f>IF(原始巡检表!I219=0,0,输入条件!$C$22*原始巡检表!I219+输入条件!$C$23*原始巡检表!E219+输入条件!$C$24*原始巡检表!H219+输入条件!$C$25)/100*输入条件!$E$9*3.517*(1-2%*输入条件!$C$6)*0.172*5/5</f>
        <v>139.197875999117</v>
      </c>
      <c r="C219">
        <v>16</v>
      </c>
      <c r="D219" s="10">
        <f>IF(原始巡检表!I219=0,0,输入条件!$C$22*原始巡检表!I219+输入条件!$C$23*原始巡检表!E219+输入条件!$C$24*原始巡检表!H219+输入条件!$C$25)/100*输入条件!$E$9*3.517*(1-2%*输入条件!$C$6)*0.172*5/(原始巡检表!F219-原始巡检表!E219)</f>
        <v>239.996337929513</v>
      </c>
      <c r="E219" s="10">
        <f>IF(原始巡检表!Q219=0,0,输入条件!$C$22*原始巡检表!Q219+输入条件!$C$23*原始巡检表!M219+输入条件!$C$24*原始巡检表!P219+输入条件!$C$25)/100*输入条件!$E$9*3.517*(1-2%*输入条件!$C$6)</f>
        <v>1011.94837947491</v>
      </c>
      <c r="F219" s="7">
        <f>IF(原始巡检表!Y219=0,0,输入条件!$C$22*原始巡检表!Y219+输入条件!$C$23*原始巡检表!U219+输入条件!$C$24*原始巡检表!X219+输入条件!$C$25)/100*输入条件!$E$9*3.517*(1-2%*输入条件!$C$6)</f>
        <v>1006.41353231412</v>
      </c>
      <c r="G219" s="13">
        <f>输入条件!$D$9*原始巡检表!I219</f>
        <v>199.4139</v>
      </c>
      <c r="H219" s="13">
        <f>输入条件!$D$9*原始巡检表!Q219</f>
        <v>236.3424</v>
      </c>
      <c r="I219" s="13">
        <f>输入条件!$D$9*原始巡检表!Y219</f>
        <v>236.3424</v>
      </c>
      <c r="J219" s="18">
        <f>IF(原始巡检表!I219=0,0,输入条件!$D$11*(40/50)^3/0.765)</f>
        <v>36.8104575163399</v>
      </c>
      <c r="K219" s="18">
        <f>IF(原始巡检表!Q219=0,0,输入条件!$D$11*(40/50)^3/0.765)</f>
        <v>36.8104575163399</v>
      </c>
      <c r="L219" s="19">
        <f>IF(原始巡检表!Y219=0,0,输入条件!$D$11*(40/50)^3/0.765)</f>
        <v>36.8104575163399</v>
      </c>
      <c r="M219" s="22">
        <f>IF(原始巡检表!I219=0,0,输入条件!$D$13*(40/50)^3/0.765)</f>
        <v>50.1960784313726</v>
      </c>
      <c r="N219" s="22">
        <f>IF(原始巡检表!Q219=0,0,输入条件!$D$13*(40/50)^3/0.765)</f>
        <v>50.1960784313726</v>
      </c>
      <c r="O219" s="23">
        <f>IF(原始巡检表!Y219=0,0,输入条件!$D$13*(40/50)^3/0.765)</f>
        <v>50.1960784313726</v>
      </c>
      <c r="P219" s="24">
        <f>IF(原始巡检表!I219=0,0,输入条件!$D$15*(35/50)^3/0.9)</f>
        <v>8.38444444444444</v>
      </c>
      <c r="Q219" s="24">
        <f>IF(原始巡检表!Q219=0,0,输入条件!$D$15*(35/50)^3/0.9)</f>
        <v>8.38444444444444</v>
      </c>
      <c r="R219" s="24">
        <f>IF(原始巡检表!Y219=0,0,输入条件!$D$15*(35/50)^3/0.9)</f>
        <v>8.38444444444444</v>
      </c>
      <c r="V219" s="7"/>
      <c r="W219" s="7"/>
      <c r="X219" s="7"/>
    </row>
    <row r="220" ht="17.25" spans="1:24">
      <c r="A220">
        <f t="shared" si="7"/>
        <v>47.9992675859026</v>
      </c>
      <c r="B220">
        <f>IF(原始巡检表!I220=0,0,输入条件!$C$22*原始巡检表!I220+输入条件!$C$23*原始巡检表!E220+输入条件!$C$24*原始巡检表!H220+输入条件!$C$25)/100*输入条件!$E$9*3.517*(1-2%*输入条件!$C$6)*0.172*5/5</f>
        <v>139.197875999117</v>
      </c>
      <c r="C220">
        <v>17</v>
      </c>
      <c r="D220" s="10">
        <f>IF(原始巡检表!I220=0,0,输入条件!$C$22*原始巡检表!I220+输入条件!$C$23*原始巡检表!E220+输入条件!$C$24*原始巡检表!H220+输入条件!$C$25)/100*输入条件!$E$9*3.517*(1-2%*输入条件!$C$6)*0.172*5/(原始巡检表!F220-原始巡检表!E220)</f>
        <v>239.996337929513</v>
      </c>
      <c r="E220" s="10">
        <f>IF(原始巡检表!Q220=0,0,输入条件!$C$22*原始巡检表!Q220+输入条件!$C$23*原始巡检表!M220+输入条件!$C$24*原始巡检表!P220+输入条件!$C$25)/100*输入条件!$E$9*3.517*(1-2%*输入条件!$C$6)</f>
        <v>1011.94837947491</v>
      </c>
      <c r="F220" s="7">
        <f>IF(原始巡检表!Y220=0,0,输入条件!$C$22*原始巡检表!Y220+输入条件!$C$23*原始巡检表!U220+输入条件!$C$24*原始巡检表!X220+输入条件!$C$25)/100*输入条件!$E$9*3.517*(1-2%*输入条件!$C$6)</f>
        <v>1006.41353231412</v>
      </c>
      <c r="G220" s="13">
        <f>输入条件!$D$9*原始巡检表!I220</f>
        <v>199.4139</v>
      </c>
      <c r="H220" s="13">
        <f>输入条件!$D$9*原始巡检表!Q220</f>
        <v>236.3424</v>
      </c>
      <c r="I220" s="13">
        <f>输入条件!$D$9*原始巡检表!Y220</f>
        <v>236.3424</v>
      </c>
      <c r="J220" s="18">
        <f>IF(原始巡检表!I220=0,0,输入条件!$D$11*(40/50)^3/0.765)</f>
        <v>36.8104575163399</v>
      </c>
      <c r="K220" s="18">
        <f>IF(原始巡检表!Q220=0,0,输入条件!$D$11*(40/50)^3/0.765)</f>
        <v>36.8104575163399</v>
      </c>
      <c r="L220" s="19">
        <f>IF(原始巡检表!Y220=0,0,输入条件!$D$11*(40/50)^3/0.765)</f>
        <v>36.8104575163399</v>
      </c>
      <c r="M220" s="22">
        <f>IF(原始巡检表!I220=0,0,输入条件!$D$13*(40/50)^3/0.765)</f>
        <v>50.1960784313726</v>
      </c>
      <c r="N220" s="22">
        <f>IF(原始巡检表!Q220=0,0,输入条件!$D$13*(40/50)^3/0.765)</f>
        <v>50.1960784313726</v>
      </c>
      <c r="O220" s="23">
        <f>IF(原始巡检表!Y220=0,0,输入条件!$D$13*(40/50)^3/0.765)</f>
        <v>50.1960784313726</v>
      </c>
      <c r="P220" s="24">
        <f>IF(原始巡检表!I220=0,0,输入条件!$D$15*(35/50)^3/0.9)</f>
        <v>8.38444444444444</v>
      </c>
      <c r="Q220" s="24">
        <f>IF(原始巡检表!Q220=0,0,输入条件!$D$15*(35/50)^3/0.9)</f>
        <v>8.38444444444444</v>
      </c>
      <c r="R220" s="24">
        <f>IF(原始巡检表!Y220=0,0,输入条件!$D$15*(35/50)^3/0.9)</f>
        <v>8.38444444444444</v>
      </c>
      <c r="V220" s="7"/>
      <c r="W220" s="7"/>
      <c r="X220" s="7"/>
    </row>
    <row r="221" ht="17.25" spans="1:24">
      <c r="A221">
        <f t="shared" si="7"/>
        <v>47.9992675859026</v>
      </c>
      <c r="B221">
        <f>IF(原始巡检表!I221=0,0,输入条件!$C$22*原始巡检表!I221+输入条件!$C$23*原始巡检表!E221+输入条件!$C$24*原始巡检表!H221+输入条件!$C$25)/100*输入条件!$E$9*3.517*(1-2%*输入条件!$C$6)*0.172*5/5</f>
        <v>139.197875999117</v>
      </c>
      <c r="C221">
        <v>18</v>
      </c>
      <c r="D221" s="10">
        <f>IF(原始巡检表!I221=0,0,输入条件!$C$22*原始巡检表!I221+输入条件!$C$23*原始巡检表!E221+输入条件!$C$24*原始巡检表!H221+输入条件!$C$25)/100*输入条件!$E$9*3.517*(1-2%*输入条件!$C$6)*0.172*5/(原始巡检表!F221-原始巡检表!E221)</f>
        <v>239.996337929513</v>
      </c>
      <c r="E221" s="10">
        <f>IF(原始巡检表!Q221=0,0,输入条件!$C$22*原始巡检表!Q221+输入条件!$C$23*原始巡检表!M221+输入条件!$C$24*原始巡检表!P221+输入条件!$C$25)/100*输入条件!$E$9*3.517*(1-2%*输入条件!$C$6)</f>
        <v>1011.94837947491</v>
      </c>
      <c r="F221" s="7">
        <f>IF(原始巡检表!Y221=0,0,输入条件!$C$22*原始巡检表!Y221+输入条件!$C$23*原始巡检表!U221+输入条件!$C$24*原始巡检表!X221+输入条件!$C$25)/100*输入条件!$E$9*3.517*(1-2%*输入条件!$C$6)</f>
        <v>1006.41353231412</v>
      </c>
      <c r="G221" s="13">
        <f>输入条件!$D$9*原始巡检表!I221</f>
        <v>199.4139</v>
      </c>
      <c r="H221" s="13">
        <f>输入条件!$D$9*原始巡检表!Q221</f>
        <v>236.3424</v>
      </c>
      <c r="I221" s="13">
        <f>输入条件!$D$9*原始巡检表!Y221</f>
        <v>236.3424</v>
      </c>
      <c r="J221" s="18">
        <f>IF(原始巡检表!I221=0,0,输入条件!$D$11*(40/50)^3/0.765)</f>
        <v>36.8104575163399</v>
      </c>
      <c r="K221" s="18">
        <f>IF(原始巡检表!Q221=0,0,输入条件!$D$11*(40/50)^3/0.765)</f>
        <v>36.8104575163399</v>
      </c>
      <c r="L221" s="19">
        <f>IF(原始巡检表!Y221=0,0,输入条件!$D$11*(40/50)^3/0.765)</f>
        <v>36.8104575163399</v>
      </c>
      <c r="M221" s="22">
        <f>IF(原始巡检表!I221=0,0,输入条件!$D$13*(40/50)^3/0.765)</f>
        <v>50.1960784313726</v>
      </c>
      <c r="N221" s="22">
        <f>IF(原始巡检表!Q221=0,0,输入条件!$D$13*(40/50)^3/0.765)</f>
        <v>50.1960784313726</v>
      </c>
      <c r="O221" s="23">
        <f>IF(原始巡检表!Y221=0,0,输入条件!$D$13*(40/50)^3/0.765)</f>
        <v>50.1960784313726</v>
      </c>
      <c r="P221" s="24">
        <f>IF(原始巡检表!I221=0,0,输入条件!$D$15*(35/50)^3/0.9)</f>
        <v>8.38444444444444</v>
      </c>
      <c r="Q221" s="24">
        <f>IF(原始巡检表!Q221=0,0,输入条件!$D$15*(35/50)^3/0.9)</f>
        <v>8.38444444444444</v>
      </c>
      <c r="R221" s="24">
        <f>IF(原始巡检表!Y221=0,0,输入条件!$D$15*(35/50)^3/0.9)</f>
        <v>8.38444444444444</v>
      </c>
      <c r="V221" s="7"/>
      <c r="W221" s="7"/>
      <c r="X221" s="7"/>
    </row>
    <row r="222" ht="17.25" spans="1:24">
      <c r="A222">
        <f t="shared" si="7"/>
        <v>47.9992675859026</v>
      </c>
      <c r="B222">
        <f>IF(原始巡检表!I222=0,0,输入条件!$C$22*原始巡检表!I222+输入条件!$C$23*原始巡检表!E222+输入条件!$C$24*原始巡检表!H222+输入条件!$C$25)/100*输入条件!$E$9*3.517*(1-2%*输入条件!$C$6)*0.172*5/5</f>
        <v>139.197875999117</v>
      </c>
      <c r="C222">
        <v>19</v>
      </c>
      <c r="D222" s="10">
        <f>IF(原始巡检表!I222=0,0,输入条件!$C$22*原始巡检表!I222+输入条件!$C$23*原始巡检表!E222+输入条件!$C$24*原始巡检表!H222+输入条件!$C$25)/100*输入条件!$E$9*3.517*(1-2%*输入条件!$C$6)*0.172*5/(原始巡检表!F222-原始巡检表!E222)</f>
        <v>239.996337929513</v>
      </c>
      <c r="E222" s="10">
        <f>IF(原始巡检表!Q222=0,0,输入条件!$C$22*原始巡检表!Q222+输入条件!$C$23*原始巡检表!M222+输入条件!$C$24*原始巡检表!P222+输入条件!$C$25)/100*输入条件!$E$9*3.517*(1-2%*输入条件!$C$6)</f>
        <v>1011.94837947491</v>
      </c>
      <c r="F222" s="7">
        <f>IF(原始巡检表!Y222=0,0,输入条件!$C$22*原始巡检表!Y222+输入条件!$C$23*原始巡检表!U222+输入条件!$C$24*原始巡检表!X222+输入条件!$C$25)/100*输入条件!$E$9*3.517*(1-2%*输入条件!$C$6)</f>
        <v>1006.41353231412</v>
      </c>
      <c r="G222" s="13">
        <f>输入条件!$D$9*原始巡检表!I222</f>
        <v>199.4139</v>
      </c>
      <c r="H222" s="13">
        <f>输入条件!$D$9*原始巡检表!Q222</f>
        <v>236.3424</v>
      </c>
      <c r="I222" s="13">
        <f>输入条件!$D$9*原始巡检表!Y222</f>
        <v>236.3424</v>
      </c>
      <c r="J222" s="18">
        <f>IF(原始巡检表!I222=0,0,输入条件!$D$11*(40/50)^3/0.765)</f>
        <v>36.8104575163399</v>
      </c>
      <c r="K222" s="18">
        <f>IF(原始巡检表!Q222=0,0,输入条件!$D$11*(40/50)^3/0.765)</f>
        <v>36.8104575163399</v>
      </c>
      <c r="L222" s="19">
        <f>IF(原始巡检表!Y222=0,0,输入条件!$D$11*(40/50)^3/0.765)</f>
        <v>36.8104575163399</v>
      </c>
      <c r="M222" s="22">
        <f>IF(原始巡检表!I222=0,0,输入条件!$D$13*(40/50)^3/0.765)</f>
        <v>50.1960784313726</v>
      </c>
      <c r="N222" s="22">
        <f>IF(原始巡检表!Q222=0,0,输入条件!$D$13*(40/50)^3/0.765)</f>
        <v>50.1960784313726</v>
      </c>
      <c r="O222" s="23">
        <f>IF(原始巡检表!Y222=0,0,输入条件!$D$13*(40/50)^3/0.765)</f>
        <v>50.1960784313726</v>
      </c>
      <c r="P222" s="24">
        <f>IF(原始巡检表!I222=0,0,输入条件!$D$15*(35/50)^3/0.9)</f>
        <v>8.38444444444444</v>
      </c>
      <c r="Q222" s="24">
        <f>IF(原始巡检表!Q222=0,0,输入条件!$D$15*(35/50)^3/0.9)</f>
        <v>8.38444444444444</v>
      </c>
      <c r="R222" s="24">
        <f>IF(原始巡检表!Y222=0,0,输入条件!$D$15*(35/50)^3/0.9)</f>
        <v>8.38444444444444</v>
      </c>
      <c r="V222" s="7"/>
      <c r="W222" s="7"/>
      <c r="X222" s="7"/>
    </row>
    <row r="223" ht="17.25" spans="1:24">
      <c r="A223">
        <f t="shared" si="7"/>
        <v>47.9992675859026</v>
      </c>
      <c r="B223">
        <f>IF(原始巡检表!I223=0,0,输入条件!$C$22*原始巡检表!I223+输入条件!$C$23*原始巡检表!E223+输入条件!$C$24*原始巡检表!H223+输入条件!$C$25)/100*输入条件!$E$9*3.517*(1-2%*输入条件!$C$6)*0.172*5/5</f>
        <v>139.197875999117</v>
      </c>
      <c r="C223">
        <v>20</v>
      </c>
      <c r="D223" s="10">
        <f>IF(原始巡检表!I223=0,0,输入条件!$C$22*原始巡检表!I223+输入条件!$C$23*原始巡检表!E223+输入条件!$C$24*原始巡检表!H223+输入条件!$C$25)/100*输入条件!$E$9*3.517*(1-2%*输入条件!$C$6)*0.172*5/(原始巡检表!F223-原始巡检表!E223)</f>
        <v>239.996337929513</v>
      </c>
      <c r="E223" s="10">
        <f>IF(原始巡检表!Q223=0,0,输入条件!$C$22*原始巡检表!Q223+输入条件!$C$23*原始巡检表!M223+输入条件!$C$24*原始巡检表!P223+输入条件!$C$25)/100*输入条件!$E$9*3.517*(1-2%*输入条件!$C$6)</f>
        <v>1011.94837947491</v>
      </c>
      <c r="F223" s="7">
        <f>IF(原始巡检表!Y223=0,0,输入条件!$C$22*原始巡检表!Y223+输入条件!$C$23*原始巡检表!U223+输入条件!$C$24*原始巡检表!X223+输入条件!$C$25)/100*输入条件!$E$9*3.517*(1-2%*输入条件!$C$6)</f>
        <v>1006.41353231412</v>
      </c>
      <c r="G223" s="13">
        <f>输入条件!$D$9*原始巡检表!I223</f>
        <v>199.4139</v>
      </c>
      <c r="H223" s="13">
        <f>输入条件!$D$9*原始巡检表!Q223</f>
        <v>236.3424</v>
      </c>
      <c r="I223" s="13">
        <f>输入条件!$D$9*原始巡检表!Y223</f>
        <v>236.3424</v>
      </c>
      <c r="J223" s="18">
        <f>IF(原始巡检表!I223=0,0,输入条件!$D$11*(40/50)^3/0.765)</f>
        <v>36.8104575163399</v>
      </c>
      <c r="K223" s="18">
        <f>IF(原始巡检表!Q223=0,0,输入条件!$D$11*(40/50)^3/0.765)</f>
        <v>36.8104575163399</v>
      </c>
      <c r="L223" s="19">
        <f>IF(原始巡检表!Y223=0,0,输入条件!$D$11*(40/50)^3/0.765)</f>
        <v>36.8104575163399</v>
      </c>
      <c r="M223" s="22">
        <f>IF(原始巡检表!I223=0,0,输入条件!$D$13*(40/50)^3/0.765)</f>
        <v>50.1960784313726</v>
      </c>
      <c r="N223" s="22">
        <f>IF(原始巡检表!Q223=0,0,输入条件!$D$13*(40/50)^3/0.765)</f>
        <v>50.1960784313726</v>
      </c>
      <c r="O223" s="23">
        <f>IF(原始巡检表!Y223=0,0,输入条件!$D$13*(40/50)^3/0.765)</f>
        <v>50.1960784313726</v>
      </c>
      <c r="P223" s="24">
        <f>IF(原始巡检表!I223=0,0,输入条件!$D$15*(35/50)^3/0.9)</f>
        <v>8.38444444444444</v>
      </c>
      <c r="Q223" s="24">
        <f>IF(原始巡检表!Q223=0,0,输入条件!$D$15*(35/50)^3/0.9)</f>
        <v>8.38444444444444</v>
      </c>
      <c r="R223" s="24">
        <f>IF(原始巡检表!Y223=0,0,输入条件!$D$15*(35/50)^3/0.9)</f>
        <v>8.38444444444444</v>
      </c>
      <c r="V223" s="7"/>
      <c r="W223" s="7"/>
      <c r="X223" s="7"/>
    </row>
    <row r="224" ht="17.25" spans="1:24">
      <c r="A224">
        <f t="shared" si="7"/>
        <v>47.9992675859026</v>
      </c>
      <c r="B224">
        <f>IF(原始巡检表!I224=0,0,输入条件!$C$22*原始巡检表!I224+输入条件!$C$23*原始巡检表!E224+输入条件!$C$24*原始巡检表!H224+输入条件!$C$25)/100*输入条件!$E$9*3.517*(1-2%*输入条件!$C$6)*0.172*5/5</f>
        <v>139.197875999117</v>
      </c>
      <c r="C224">
        <v>21</v>
      </c>
      <c r="D224" s="10">
        <f>IF(原始巡检表!I224=0,0,输入条件!$C$22*原始巡检表!I224+输入条件!$C$23*原始巡检表!E224+输入条件!$C$24*原始巡检表!H224+输入条件!$C$25)/100*输入条件!$E$9*3.517*(1-2%*输入条件!$C$6)*0.172*5/(原始巡检表!F224-原始巡检表!E224)</f>
        <v>239.996337929513</v>
      </c>
      <c r="E224" s="10">
        <f>IF(原始巡检表!Q224=0,0,输入条件!$C$22*原始巡检表!Q224+输入条件!$C$23*原始巡检表!M224+输入条件!$C$24*原始巡检表!P224+输入条件!$C$25)/100*输入条件!$E$9*3.517*(1-2%*输入条件!$C$6)</f>
        <v>1011.94837947491</v>
      </c>
      <c r="F224" s="7">
        <f>IF(原始巡检表!Y224=0,0,输入条件!$C$22*原始巡检表!Y224+输入条件!$C$23*原始巡检表!U224+输入条件!$C$24*原始巡检表!X224+输入条件!$C$25)/100*输入条件!$E$9*3.517*(1-2%*输入条件!$C$6)</f>
        <v>1006.41353231412</v>
      </c>
      <c r="G224" s="13">
        <f>输入条件!$D$9*原始巡检表!I224</f>
        <v>199.4139</v>
      </c>
      <c r="H224" s="13">
        <f>输入条件!$D$9*原始巡检表!Q224</f>
        <v>236.3424</v>
      </c>
      <c r="I224" s="13">
        <f>输入条件!$D$9*原始巡检表!Y224</f>
        <v>236.3424</v>
      </c>
      <c r="J224" s="18">
        <f>IF(原始巡检表!I224=0,0,输入条件!$D$11*(40/50)^3/0.765)</f>
        <v>36.8104575163399</v>
      </c>
      <c r="K224" s="18">
        <f>IF(原始巡检表!Q224=0,0,输入条件!$D$11*(40/50)^3/0.765)</f>
        <v>36.8104575163399</v>
      </c>
      <c r="L224" s="19">
        <f>IF(原始巡检表!Y224=0,0,输入条件!$D$11*(40/50)^3/0.765)</f>
        <v>36.8104575163399</v>
      </c>
      <c r="M224" s="22">
        <f>IF(原始巡检表!I224=0,0,输入条件!$D$13*(40/50)^3/0.765)</f>
        <v>50.1960784313726</v>
      </c>
      <c r="N224" s="22">
        <f>IF(原始巡检表!Q224=0,0,输入条件!$D$13*(40/50)^3/0.765)</f>
        <v>50.1960784313726</v>
      </c>
      <c r="O224" s="23">
        <f>IF(原始巡检表!Y224=0,0,输入条件!$D$13*(40/50)^3/0.765)</f>
        <v>50.1960784313726</v>
      </c>
      <c r="P224" s="24">
        <f>IF(原始巡检表!I224=0,0,输入条件!$D$15*(35/50)^3/0.9)</f>
        <v>8.38444444444444</v>
      </c>
      <c r="Q224" s="24">
        <f>IF(原始巡检表!Q224=0,0,输入条件!$D$15*(35/50)^3/0.9)</f>
        <v>8.38444444444444</v>
      </c>
      <c r="R224" s="24">
        <f>IF(原始巡检表!Y224=0,0,输入条件!$D$15*(35/50)^3/0.9)</f>
        <v>8.38444444444444</v>
      </c>
      <c r="V224" s="7"/>
      <c r="W224" s="7"/>
      <c r="X224" s="7"/>
    </row>
    <row r="225" ht="17.25" spans="1:24">
      <c r="A225">
        <f t="shared" si="7"/>
        <v>47.9992675859026</v>
      </c>
      <c r="B225">
        <f>IF(原始巡检表!I225=0,0,输入条件!$C$22*原始巡检表!I225+输入条件!$C$23*原始巡检表!E225+输入条件!$C$24*原始巡检表!H225+输入条件!$C$25)/100*输入条件!$E$9*3.517*(1-2%*输入条件!$C$6)*0.172*5/5</f>
        <v>139.197875999117</v>
      </c>
      <c r="C225">
        <v>22</v>
      </c>
      <c r="D225" s="10">
        <f>IF(原始巡检表!I225=0,0,输入条件!$C$22*原始巡检表!I225+输入条件!$C$23*原始巡检表!E225+输入条件!$C$24*原始巡检表!H225+输入条件!$C$25)/100*输入条件!$E$9*3.517*(1-2%*输入条件!$C$6)*0.172*5/(原始巡检表!F225-原始巡检表!E225)</f>
        <v>239.996337929513</v>
      </c>
      <c r="E225" s="10">
        <f>IF(原始巡检表!Q225=0,0,输入条件!$C$22*原始巡检表!Q225+输入条件!$C$23*原始巡检表!M225+输入条件!$C$24*原始巡检表!P225+输入条件!$C$25)/100*输入条件!$E$9*3.517*(1-2%*输入条件!$C$6)</f>
        <v>1011.94837947491</v>
      </c>
      <c r="F225" s="7">
        <f>IF(原始巡检表!Y225=0,0,输入条件!$C$22*原始巡检表!Y225+输入条件!$C$23*原始巡检表!U225+输入条件!$C$24*原始巡检表!X225+输入条件!$C$25)/100*输入条件!$E$9*3.517*(1-2%*输入条件!$C$6)</f>
        <v>1006.41353231412</v>
      </c>
      <c r="G225" s="13">
        <f>输入条件!$D$9*原始巡检表!I225</f>
        <v>199.4139</v>
      </c>
      <c r="H225" s="13">
        <f>输入条件!$D$9*原始巡检表!Q225</f>
        <v>236.3424</v>
      </c>
      <c r="I225" s="13">
        <f>输入条件!$D$9*原始巡检表!Y225</f>
        <v>236.3424</v>
      </c>
      <c r="J225" s="18">
        <f>IF(原始巡检表!I225=0,0,输入条件!$D$11*(40/50)^3/0.765)</f>
        <v>36.8104575163399</v>
      </c>
      <c r="K225" s="18">
        <f>IF(原始巡检表!Q225=0,0,输入条件!$D$11*(40/50)^3/0.765)</f>
        <v>36.8104575163399</v>
      </c>
      <c r="L225" s="19">
        <f>IF(原始巡检表!Y225=0,0,输入条件!$D$11*(40/50)^3/0.765)</f>
        <v>36.8104575163399</v>
      </c>
      <c r="M225" s="22">
        <f>IF(原始巡检表!I225=0,0,输入条件!$D$13*(40/50)^3/0.765)</f>
        <v>50.1960784313726</v>
      </c>
      <c r="N225" s="22">
        <f>IF(原始巡检表!Q225=0,0,输入条件!$D$13*(40/50)^3/0.765)</f>
        <v>50.1960784313726</v>
      </c>
      <c r="O225" s="23">
        <f>IF(原始巡检表!Y225=0,0,输入条件!$D$13*(40/50)^3/0.765)</f>
        <v>50.1960784313726</v>
      </c>
      <c r="P225" s="24">
        <f>IF(原始巡检表!I225=0,0,输入条件!$D$15*(35/50)^3/0.9)</f>
        <v>8.38444444444444</v>
      </c>
      <c r="Q225" s="24">
        <f>IF(原始巡检表!Q225=0,0,输入条件!$D$15*(35/50)^3/0.9)</f>
        <v>8.38444444444444</v>
      </c>
      <c r="R225" s="24">
        <f>IF(原始巡检表!Y225=0,0,输入条件!$D$15*(35/50)^3/0.9)</f>
        <v>8.38444444444444</v>
      </c>
      <c r="V225" s="7"/>
      <c r="W225" s="7"/>
      <c r="X225" s="7"/>
    </row>
    <row r="226" ht="17.25" spans="1:24">
      <c r="A226">
        <f t="shared" si="7"/>
        <v>47.9992675859026</v>
      </c>
      <c r="B226">
        <f>IF(原始巡检表!I226=0,0,输入条件!$C$22*原始巡检表!I226+输入条件!$C$23*原始巡检表!E226+输入条件!$C$24*原始巡检表!H226+输入条件!$C$25)/100*输入条件!$E$9*3.517*(1-2%*输入条件!$C$6)*0.172*5/5</f>
        <v>139.197875999117</v>
      </c>
      <c r="C226">
        <v>23</v>
      </c>
      <c r="D226" s="10">
        <f>IF(原始巡检表!I226=0,0,输入条件!$C$22*原始巡检表!I226+输入条件!$C$23*原始巡检表!E226+输入条件!$C$24*原始巡检表!H226+输入条件!$C$25)/100*输入条件!$E$9*3.517*(1-2%*输入条件!$C$6)*0.172*5/(原始巡检表!F226-原始巡检表!E226)</f>
        <v>239.996337929513</v>
      </c>
      <c r="E226" s="10">
        <f>IF(原始巡检表!Q226=0,0,输入条件!$C$22*原始巡检表!Q226+输入条件!$C$23*原始巡检表!M226+输入条件!$C$24*原始巡检表!P226+输入条件!$C$25)/100*输入条件!$E$9*3.517*(1-2%*输入条件!$C$6)</f>
        <v>1011.94837947491</v>
      </c>
      <c r="F226" s="7">
        <f>IF(原始巡检表!Y226=0,0,输入条件!$C$22*原始巡检表!Y226+输入条件!$C$23*原始巡检表!U226+输入条件!$C$24*原始巡检表!X226+输入条件!$C$25)/100*输入条件!$E$9*3.517*(1-2%*输入条件!$C$6)</f>
        <v>1006.41353231412</v>
      </c>
      <c r="G226" s="13">
        <f>输入条件!$D$9*原始巡检表!I226</f>
        <v>199.4139</v>
      </c>
      <c r="H226" s="13">
        <f>输入条件!$D$9*原始巡检表!Q226</f>
        <v>236.3424</v>
      </c>
      <c r="I226" s="13">
        <f>输入条件!$D$9*原始巡检表!Y226</f>
        <v>236.3424</v>
      </c>
      <c r="J226" s="18">
        <f>IF(原始巡检表!I226=0,0,输入条件!$D$11*(40/50)^3/0.765)</f>
        <v>36.8104575163399</v>
      </c>
      <c r="K226" s="18">
        <f>IF(原始巡检表!Q226=0,0,输入条件!$D$11*(40/50)^3/0.765)</f>
        <v>36.8104575163399</v>
      </c>
      <c r="L226" s="19">
        <f>IF(原始巡检表!Y226=0,0,输入条件!$D$11*(40/50)^3/0.765)</f>
        <v>36.8104575163399</v>
      </c>
      <c r="M226" s="22">
        <f>IF(原始巡检表!I226=0,0,输入条件!$D$13*(40/50)^3/0.765)</f>
        <v>50.1960784313726</v>
      </c>
      <c r="N226" s="22">
        <f>IF(原始巡检表!Q226=0,0,输入条件!$D$13*(40/50)^3/0.765)</f>
        <v>50.1960784313726</v>
      </c>
      <c r="O226" s="23">
        <f>IF(原始巡检表!Y226=0,0,输入条件!$D$13*(40/50)^3/0.765)</f>
        <v>50.1960784313726</v>
      </c>
      <c r="P226" s="24">
        <f>IF(原始巡检表!I226=0,0,输入条件!$D$15*(35/50)^3/0.9)</f>
        <v>8.38444444444444</v>
      </c>
      <c r="Q226" s="24">
        <f>IF(原始巡检表!Q226=0,0,输入条件!$D$15*(35/50)^3/0.9)</f>
        <v>8.38444444444444</v>
      </c>
      <c r="R226" s="24">
        <f>IF(原始巡检表!Y226=0,0,输入条件!$D$15*(35/50)^3/0.9)</f>
        <v>8.38444444444444</v>
      </c>
      <c r="V226" s="7"/>
      <c r="W226" s="7"/>
      <c r="X226" s="7"/>
    </row>
    <row r="227" spans="4:24">
      <c r="D227" s="7"/>
      <c r="E227" s="7"/>
      <c r="F227" s="7"/>
      <c r="G227" s="12"/>
      <c r="H227" s="12"/>
      <c r="I227" s="12"/>
      <c r="J227" s="16"/>
      <c r="K227" s="16"/>
      <c r="L227" s="17"/>
      <c r="V227" s="7"/>
      <c r="W227" s="7"/>
      <c r="X227" s="7"/>
    </row>
    <row r="228" spans="2:24">
      <c r="B228" t="s">
        <v>81</v>
      </c>
      <c r="D228" s="7"/>
      <c r="E228" s="7"/>
      <c r="F228" s="7"/>
      <c r="G228" s="12"/>
      <c r="H228" s="12"/>
      <c r="I228" s="12"/>
      <c r="J228" s="16"/>
      <c r="K228" s="16"/>
      <c r="L228" s="17"/>
      <c r="T228" t="s">
        <v>81</v>
      </c>
      <c r="V228" s="7"/>
      <c r="W228" s="7"/>
      <c r="X228" s="7"/>
    </row>
    <row r="229" spans="4:24">
      <c r="D229" s="7"/>
      <c r="E229" s="7"/>
      <c r="F229" s="7"/>
      <c r="G229" s="12"/>
      <c r="H229" s="12"/>
      <c r="I229" s="12"/>
      <c r="J229" s="16"/>
      <c r="K229" s="16"/>
      <c r="L229" s="17"/>
      <c r="V229" s="7"/>
      <c r="W229" s="7"/>
      <c r="X229" s="7"/>
    </row>
    <row r="230" spans="4:24">
      <c r="D230" s="7" t="s">
        <v>85</v>
      </c>
      <c r="E230" s="7"/>
      <c r="F230" s="7"/>
      <c r="G230" s="12"/>
      <c r="H230" s="12"/>
      <c r="I230" s="12"/>
      <c r="J230" s="16"/>
      <c r="K230" s="16"/>
      <c r="L230" s="17"/>
      <c r="V230" s="7"/>
      <c r="W230" s="7"/>
      <c r="X230" s="7"/>
    </row>
    <row r="231" ht="17.25" spans="1:24">
      <c r="A231" t="e">
        <f>50*D231/250</f>
        <v>#DIV/0!</v>
      </c>
      <c r="B231">
        <f>IF(原始巡检表!I231=0,0,输入条件!$C$22*原始巡检表!I231+输入条件!$C$23*原始巡检表!E231+输入条件!$C$24*原始巡检表!H231+输入条件!$C$25)/100*输入条件!$E$9*3.517*(1-2%*输入条件!$C$6)*0.172*5/5</f>
        <v>0</v>
      </c>
      <c r="C231">
        <v>0</v>
      </c>
      <c r="D231" s="10" t="e">
        <f>IF(原始巡检表!I231=0,0,输入条件!$C$22*原始巡检表!I231+输入条件!$C$23*原始巡检表!E231+输入条件!$C$24*原始巡检表!H231+输入条件!$C$25)/100*输入条件!$E$9*3.517*(1-2%*输入条件!$C$6)*0.172*5/(原始巡检表!F231-原始巡检表!E231)</f>
        <v>#DIV/0!</v>
      </c>
      <c r="E231" s="10">
        <f>IF(原始巡检表!Q231=0,0,输入条件!$C$22*原始巡检表!Q231+输入条件!$C$23*原始巡检表!M231+输入条件!$C$24*原始巡检表!P231+输入条件!$C$25)/100*输入条件!$E$9*3.517*(1-2%*输入条件!$C$6)</f>
        <v>0</v>
      </c>
      <c r="F231" s="7"/>
      <c r="G231" s="13">
        <f>输入条件!$D$9*原始巡检表!I231</f>
        <v>0</v>
      </c>
      <c r="H231" s="13">
        <f>输入条件!$D$9*原始巡检表!Q231</f>
        <v>0</v>
      </c>
      <c r="I231" s="13"/>
      <c r="J231" s="18">
        <f>IF(原始巡检表!I231=0,0,输入条件!$D$11*(40/50)^3/0.765)</f>
        <v>0</v>
      </c>
      <c r="K231" s="18">
        <f>IF(原始巡检表!Q231=0,0,输入条件!$D$11*(40/50)^3/0.765)</f>
        <v>0</v>
      </c>
      <c r="L231" s="19"/>
      <c r="M231" s="22">
        <f>IF(原始巡检表!I231=0,0,输入条件!$D$13*(40/50)^3/0.765)</f>
        <v>0</v>
      </c>
      <c r="N231" s="22">
        <f>IF(原始巡检表!Q231=0,0,输入条件!$D$13*(40/50)^3/0.765)</f>
        <v>0</v>
      </c>
      <c r="O231" s="23"/>
      <c r="P231" s="24">
        <f>IF(原始巡检表!I231=0,0,输入条件!$D$15*(35/50)^3/0.9)</f>
        <v>0</v>
      </c>
      <c r="Q231" s="24">
        <f>IF(原始巡检表!Q231=0,0,输入条件!$D$15*(35/50)^3/0.9)</f>
        <v>0</v>
      </c>
      <c r="R231" s="24"/>
      <c r="V231" s="7"/>
      <c r="W231" s="7"/>
      <c r="X231" s="7"/>
    </row>
    <row r="232" ht="17.25" spans="1:24">
      <c r="A232" t="e">
        <f t="shared" ref="A232:A254" si="8">50*D232/250</f>
        <v>#DIV/0!</v>
      </c>
      <c r="B232">
        <f>IF(原始巡检表!I232=0,0,输入条件!$C$22*原始巡检表!I232+输入条件!$C$23*原始巡检表!E232+输入条件!$C$24*原始巡检表!H232+输入条件!$C$25)/100*输入条件!$E$9*3.517*(1-2%*输入条件!$C$6)*0.172*5/5</f>
        <v>0</v>
      </c>
      <c r="C232">
        <v>1</v>
      </c>
      <c r="D232" s="10" t="e">
        <f>IF(原始巡检表!I232=0,0,输入条件!$C$22*原始巡检表!I232+输入条件!$C$23*原始巡检表!E232+输入条件!$C$24*原始巡检表!H232+输入条件!$C$25)/100*输入条件!$E$9*3.517*(1-2%*输入条件!$C$6)*0.172*5/(原始巡检表!F232-原始巡检表!E232)</f>
        <v>#DIV/0!</v>
      </c>
      <c r="E232" s="10">
        <f>IF(原始巡检表!Q232=0,0,输入条件!$C$22*原始巡检表!Q232+输入条件!$C$23*原始巡检表!M232+输入条件!$C$24*原始巡检表!P232+输入条件!$C$25)/100*输入条件!$E$9*3.517*(1-2%*输入条件!$C$6)</f>
        <v>0</v>
      </c>
      <c r="F232" s="7"/>
      <c r="G232" s="13">
        <f>输入条件!$D$9*原始巡检表!I232</f>
        <v>0</v>
      </c>
      <c r="H232" s="13">
        <f>输入条件!$D$9*原始巡检表!Q232</f>
        <v>0</v>
      </c>
      <c r="I232" s="13"/>
      <c r="J232" s="18">
        <f>IF(原始巡检表!I232=0,0,输入条件!$D$11*(40/50)^3/0.765)</f>
        <v>0</v>
      </c>
      <c r="K232" s="18">
        <f>IF(原始巡检表!Q232=0,0,输入条件!$D$11*(40/50)^3/0.765)</f>
        <v>0</v>
      </c>
      <c r="L232" s="19"/>
      <c r="M232" s="22">
        <f>IF(原始巡检表!I232=0,0,输入条件!$D$13*(40/50)^3/0.765)</f>
        <v>0</v>
      </c>
      <c r="N232" s="22">
        <f>IF(原始巡检表!Q232=0,0,输入条件!$D$13*(40/50)^3/0.765)</f>
        <v>0</v>
      </c>
      <c r="O232" s="23"/>
      <c r="P232" s="24">
        <f>IF(原始巡检表!I232=0,0,输入条件!$D$15*(35/50)^3/0.9)</f>
        <v>0</v>
      </c>
      <c r="Q232" s="24">
        <f>IF(原始巡检表!Q232=0,0,输入条件!$D$15*(35/50)^3/0.9)</f>
        <v>0</v>
      </c>
      <c r="R232" s="24"/>
      <c r="V232" s="7"/>
      <c r="W232" s="7"/>
      <c r="X232" s="7"/>
    </row>
    <row r="233" ht="17.25" spans="1:24">
      <c r="A233" t="e">
        <f t="shared" si="8"/>
        <v>#DIV/0!</v>
      </c>
      <c r="B233">
        <f>IF(原始巡检表!I233=0,0,输入条件!$C$22*原始巡检表!I233+输入条件!$C$23*原始巡检表!E233+输入条件!$C$24*原始巡检表!H233+输入条件!$C$25)/100*输入条件!$E$9*3.517*(1-2%*输入条件!$C$6)*0.172*5/5</f>
        <v>0</v>
      </c>
      <c r="C233">
        <v>2</v>
      </c>
      <c r="D233" s="10" t="e">
        <f>IF(原始巡检表!I233=0,0,输入条件!$C$22*原始巡检表!I233+输入条件!$C$23*原始巡检表!E233+输入条件!$C$24*原始巡检表!H233+输入条件!$C$25)/100*输入条件!$E$9*3.517*(1-2%*输入条件!$C$6)*0.172*5/(原始巡检表!F233-原始巡检表!E233)</f>
        <v>#DIV/0!</v>
      </c>
      <c r="E233" s="10">
        <f>IF(原始巡检表!Q233=0,0,输入条件!$C$22*原始巡检表!Q233+输入条件!$C$23*原始巡检表!M233+输入条件!$C$24*原始巡检表!P233+输入条件!$C$25)/100*输入条件!$E$9*3.517*(1-2%*输入条件!$C$6)</f>
        <v>0</v>
      </c>
      <c r="F233" s="7"/>
      <c r="G233" s="13">
        <f>输入条件!$D$9*原始巡检表!I233</f>
        <v>0</v>
      </c>
      <c r="H233" s="13">
        <f>输入条件!$D$9*原始巡检表!Q233</f>
        <v>0</v>
      </c>
      <c r="I233" s="13"/>
      <c r="J233" s="18">
        <f>IF(原始巡检表!I233=0,0,输入条件!$D$11*(40/50)^3/0.765)</f>
        <v>0</v>
      </c>
      <c r="K233" s="18">
        <f>IF(原始巡检表!Q233=0,0,输入条件!$D$11*(40/50)^3/0.765)</f>
        <v>0</v>
      </c>
      <c r="L233" s="19"/>
      <c r="M233" s="22">
        <f>IF(原始巡检表!I233=0,0,输入条件!$D$13*(40/50)^3/0.765)</f>
        <v>0</v>
      </c>
      <c r="N233" s="22">
        <f>IF(原始巡检表!Q233=0,0,输入条件!$D$13*(40/50)^3/0.765)</f>
        <v>0</v>
      </c>
      <c r="O233" s="23"/>
      <c r="P233" s="24">
        <f>IF(原始巡检表!I233=0,0,输入条件!$D$15*(35/50)^3/0.9)</f>
        <v>0</v>
      </c>
      <c r="Q233" s="24">
        <f>IF(原始巡检表!Q233=0,0,输入条件!$D$15*(35/50)^3/0.9)</f>
        <v>0</v>
      </c>
      <c r="R233" s="24"/>
      <c r="V233" s="7"/>
      <c r="W233" s="7"/>
      <c r="X233" s="7"/>
    </row>
    <row r="234" ht="17.25" spans="1:24">
      <c r="A234" t="e">
        <f t="shared" si="8"/>
        <v>#DIV/0!</v>
      </c>
      <c r="B234">
        <f>IF(原始巡检表!I234=0,0,输入条件!$C$22*原始巡检表!I234+输入条件!$C$23*原始巡检表!E234+输入条件!$C$24*原始巡检表!H234+输入条件!$C$25)/100*输入条件!$E$9*3.517*(1-2%*输入条件!$C$6)*0.172*5/5</f>
        <v>0</v>
      </c>
      <c r="C234">
        <v>3</v>
      </c>
      <c r="D234" s="10" t="e">
        <f>IF(原始巡检表!I234=0,0,输入条件!$C$22*原始巡检表!I234+输入条件!$C$23*原始巡检表!E234+输入条件!$C$24*原始巡检表!H234+输入条件!$C$25)/100*输入条件!$E$9*3.517*(1-2%*输入条件!$C$6)*0.172*5/(原始巡检表!F234-原始巡检表!E234)</f>
        <v>#DIV/0!</v>
      </c>
      <c r="E234" s="10">
        <f>IF(原始巡检表!Q234=0,0,输入条件!$C$22*原始巡检表!Q234+输入条件!$C$23*原始巡检表!M234+输入条件!$C$24*原始巡检表!P234+输入条件!$C$25)/100*输入条件!$E$9*3.517*(1-2%*输入条件!$C$6)</f>
        <v>0</v>
      </c>
      <c r="F234" s="7"/>
      <c r="G234" s="13">
        <f>输入条件!$D$9*原始巡检表!I234</f>
        <v>0</v>
      </c>
      <c r="H234" s="13">
        <f>输入条件!$D$9*原始巡检表!Q234</f>
        <v>0</v>
      </c>
      <c r="I234" s="13"/>
      <c r="J234" s="18">
        <f>IF(原始巡检表!I234=0,0,输入条件!$D$11*(40/50)^3/0.765)</f>
        <v>0</v>
      </c>
      <c r="K234" s="18">
        <f>IF(原始巡检表!Q234=0,0,输入条件!$D$11*(40/50)^3/0.765)</f>
        <v>0</v>
      </c>
      <c r="L234" s="19"/>
      <c r="M234" s="22">
        <f>IF(原始巡检表!I234=0,0,输入条件!$D$13*(40/50)^3/0.765)</f>
        <v>0</v>
      </c>
      <c r="N234" s="22">
        <f>IF(原始巡检表!Q234=0,0,输入条件!$D$13*(40/50)^3/0.765)</f>
        <v>0</v>
      </c>
      <c r="O234" s="23"/>
      <c r="P234" s="24">
        <f>IF(原始巡检表!I234=0,0,输入条件!$D$15*(35/50)^3/0.9)</f>
        <v>0</v>
      </c>
      <c r="Q234" s="24">
        <f>IF(原始巡检表!Q234=0,0,输入条件!$D$15*(35/50)^3/0.9)</f>
        <v>0</v>
      </c>
      <c r="R234" s="24"/>
      <c r="V234" s="7"/>
      <c r="W234" s="7"/>
      <c r="X234" s="7"/>
    </row>
    <row r="235" ht="17.25" spans="1:24">
      <c r="A235" t="e">
        <f t="shared" si="8"/>
        <v>#DIV/0!</v>
      </c>
      <c r="B235">
        <f>IF(原始巡检表!I235=0,0,输入条件!$C$22*原始巡检表!I235+输入条件!$C$23*原始巡检表!E235+输入条件!$C$24*原始巡检表!H235+输入条件!$C$25)/100*输入条件!$E$9*3.517*(1-2%*输入条件!$C$6)*0.172*5/5</f>
        <v>0</v>
      </c>
      <c r="C235">
        <v>4</v>
      </c>
      <c r="D235" s="10" t="e">
        <f>IF(原始巡检表!I235=0,0,输入条件!$C$22*原始巡检表!I235+输入条件!$C$23*原始巡检表!E235+输入条件!$C$24*原始巡检表!H235+输入条件!$C$25)/100*输入条件!$E$9*3.517*(1-2%*输入条件!$C$6)*0.172*5/(原始巡检表!F235-原始巡检表!E235)</f>
        <v>#DIV/0!</v>
      </c>
      <c r="E235" s="10">
        <f>IF(原始巡检表!Q235=0,0,输入条件!$C$22*原始巡检表!Q235+输入条件!$C$23*原始巡检表!M235+输入条件!$C$24*原始巡检表!P235+输入条件!$C$25)/100*输入条件!$E$9*3.517*(1-2%*输入条件!$C$6)</f>
        <v>0</v>
      </c>
      <c r="F235" s="7"/>
      <c r="G235" s="13">
        <f>输入条件!$D$9*原始巡检表!I235</f>
        <v>0</v>
      </c>
      <c r="H235" s="13">
        <f>输入条件!$D$9*原始巡检表!Q235</f>
        <v>0</v>
      </c>
      <c r="I235" s="13"/>
      <c r="J235" s="18">
        <f>IF(原始巡检表!I235=0,0,输入条件!$D$11*(40/50)^3/0.765)</f>
        <v>0</v>
      </c>
      <c r="K235" s="18">
        <f>IF(原始巡检表!Q235=0,0,输入条件!$D$11*(40/50)^3/0.765)</f>
        <v>0</v>
      </c>
      <c r="L235" s="19"/>
      <c r="M235" s="22">
        <f>IF(原始巡检表!I235=0,0,输入条件!$D$13*(40/50)^3/0.765)</f>
        <v>0</v>
      </c>
      <c r="N235" s="22">
        <f>IF(原始巡检表!Q235=0,0,输入条件!$D$13*(40/50)^3/0.765)</f>
        <v>0</v>
      </c>
      <c r="O235" s="23"/>
      <c r="P235" s="24">
        <f>IF(原始巡检表!I235=0,0,输入条件!$D$15*(35/50)^3/0.9)</f>
        <v>0</v>
      </c>
      <c r="Q235" s="24">
        <f>IF(原始巡检表!Q235=0,0,输入条件!$D$15*(35/50)^3/0.9)</f>
        <v>0</v>
      </c>
      <c r="R235" s="24"/>
      <c r="V235" s="7"/>
      <c r="W235" s="7"/>
      <c r="X235" s="7"/>
    </row>
    <row r="236" ht="17.25" spans="1:24">
      <c r="A236" t="e">
        <f t="shared" si="8"/>
        <v>#DIV/0!</v>
      </c>
      <c r="B236">
        <f>IF(原始巡检表!I236=0,0,输入条件!$C$22*原始巡检表!I236+输入条件!$C$23*原始巡检表!E236+输入条件!$C$24*原始巡检表!H236+输入条件!$C$25)/100*输入条件!$E$9*3.517*(1-2%*输入条件!$C$6)*0.172*5/5</f>
        <v>0</v>
      </c>
      <c r="C236">
        <v>5</v>
      </c>
      <c r="D236" s="10" t="e">
        <f>IF(原始巡检表!I236=0,0,输入条件!$C$22*原始巡检表!I236+输入条件!$C$23*原始巡检表!E236+输入条件!$C$24*原始巡检表!H236+输入条件!$C$25)/100*输入条件!$E$9*3.517*(1-2%*输入条件!$C$6)*0.172*5/(原始巡检表!F236-原始巡检表!E236)</f>
        <v>#DIV/0!</v>
      </c>
      <c r="E236" s="10">
        <f>IF(原始巡检表!Q236=0,0,输入条件!$C$22*原始巡检表!Q236+输入条件!$C$23*原始巡检表!M236+输入条件!$C$24*原始巡检表!P236+输入条件!$C$25)/100*输入条件!$E$9*3.517*(1-2%*输入条件!$C$6)</f>
        <v>0</v>
      </c>
      <c r="F236" s="7"/>
      <c r="G236" s="13">
        <f>输入条件!$D$9*原始巡检表!I236</f>
        <v>0</v>
      </c>
      <c r="H236" s="13">
        <f>输入条件!$D$9*原始巡检表!Q236</f>
        <v>0</v>
      </c>
      <c r="I236" s="13"/>
      <c r="J236" s="18">
        <f>IF(原始巡检表!I236=0,0,输入条件!$D$11*(40/50)^3/0.765)</f>
        <v>0</v>
      </c>
      <c r="K236" s="18">
        <f>IF(原始巡检表!Q236=0,0,输入条件!$D$11*(40/50)^3/0.765)</f>
        <v>0</v>
      </c>
      <c r="L236" s="19"/>
      <c r="M236" s="22">
        <f>IF(原始巡检表!I236=0,0,输入条件!$D$13*(40/50)^3/0.765)</f>
        <v>0</v>
      </c>
      <c r="N236" s="22">
        <f>IF(原始巡检表!Q236=0,0,输入条件!$D$13*(40/50)^3/0.765)</f>
        <v>0</v>
      </c>
      <c r="O236" s="23"/>
      <c r="P236" s="24">
        <f>IF(原始巡检表!I236=0,0,输入条件!$D$15*(35/50)^3/0.9)</f>
        <v>0</v>
      </c>
      <c r="Q236" s="24">
        <f>IF(原始巡检表!Q236=0,0,输入条件!$D$15*(35/50)^3/0.9)</f>
        <v>0</v>
      </c>
      <c r="R236" s="24"/>
      <c r="V236" s="7"/>
      <c r="W236" s="7"/>
      <c r="X236" s="7"/>
    </row>
    <row r="237" ht="17.25" spans="1:24">
      <c r="A237" t="e">
        <f t="shared" si="8"/>
        <v>#DIV/0!</v>
      </c>
      <c r="B237">
        <f>IF(原始巡检表!I237=0,0,输入条件!$C$22*原始巡检表!I237+输入条件!$C$23*原始巡检表!E237+输入条件!$C$24*原始巡检表!H237+输入条件!$C$25)/100*输入条件!$E$9*3.517*(1-2%*输入条件!$C$6)*0.172*5/5</f>
        <v>0</v>
      </c>
      <c r="C237">
        <v>6</v>
      </c>
      <c r="D237" s="10" t="e">
        <f>IF(原始巡检表!I237=0,0,输入条件!$C$22*原始巡检表!I237+输入条件!$C$23*原始巡检表!E237+输入条件!$C$24*原始巡检表!H237+输入条件!$C$25)/100*输入条件!$E$9*3.517*(1-2%*输入条件!$C$6)*0.172*5/(原始巡检表!F237-原始巡检表!E237)</f>
        <v>#DIV/0!</v>
      </c>
      <c r="E237" s="10">
        <f>IF(原始巡检表!Q237=0,0,输入条件!$C$22*原始巡检表!Q237+输入条件!$C$23*原始巡检表!M237+输入条件!$C$24*原始巡检表!P237+输入条件!$C$25)/100*输入条件!$E$9*3.517*(1-2%*输入条件!$C$6)</f>
        <v>0</v>
      </c>
      <c r="F237" s="7"/>
      <c r="G237" s="13">
        <f>输入条件!$D$9*原始巡检表!I237</f>
        <v>0</v>
      </c>
      <c r="H237" s="13">
        <f>输入条件!$D$9*原始巡检表!Q237</f>
        <v>0</v>
      </c>
      <c r="I237" s="13"/>
      <c r="J237" s="18">
        <f>IF(原始巡检表!I237=0,0,输入条件!$D$11*(40/50)^3/0.765)</f>
        <v>0</v>
      </c>
      <c r="K237" s="18">
        <f>IF(原始巡检表!Q237=0,0,输入条件!$D$11*(40/50)^3/0.765)</f>
        <v>0</v>
      </c>
      <c r="L237" s="19"/>
      <c r="M237" s="22">
        <f>IF(原始巡检表!I237=0,0,输入条件!$D$13*(40/50)^3/0.765)</f>
        <v>0</v>
      </c>
      <c r="N237" s="22">
        <f>IF(原始巡检表!Q237=0,0,输入条件!$D$13*(40/50)^3/0.765)</f>
        <v>0</v>
      </c>
      <c r="O237" s="23"/>
      <c r="P237" s="24">
        <f>IF(原始巡检表!I237=0,0,输入条件!$D$15*(35/50)^3/0.9)</f>
        <v>0</v>
      </c>
      <c r="Q237" s="24">
        <f>IF(原始巡检表!Q237=0,0,输入条件!$D$15*(35/50)^3/0.9)</f>
        <v>0</v>
      </c>
      <c r="R237" s="24"/>
      <c r="V237" s="7"/>
      <c r="W237" s="7"/>
      <c r="X237" s="7"/>
    </row>
    <row r="238" ht="17.25" spans="1:24">
      <c r="A238">
        <f t="shared" si="8"/>
        <v>43.7960484982742</v>
      </c>
      <c r="B238">
        <f>IF(原始巡检表!I238=0,0,输入条件!$C$22*原始巡检表!I238+输入条件!$C$23*原始巡检表!E238+输入条件!$C$24*原始巡检表!H238+输入条件!$C$25)/100*输入条件!$E$9*3.517*(1-2%*输入条件!$C$6)*0.172*5/5</f>
        <v>175.184193993097</v>
      </c>
      <c r="C238">
        <v>7</v>
      </c>
      <c r="D238" s="10">
        <f>IF(原始巡检表!I238=0,0,输入条件!$C$22*原始巡检表!I238+输入条件!$C$23*原始巡检表!E238+输入条件!$C$24*原始巡检表!H238+输入条件!$C$25)/100*输入条件!$E$9*3.517*(1-2%*输入条件!$C$6)*0.172*5/(原始巡检表!F238-原始巡检表!E238)</f>
        <v>218.980242491371</v>
      </c>
      <c r="E238" s="10">
        <f>IF(原始巡检表!Q238=0,0,输入条件!$C$22*原始巡检表!Q238+输入条件!$C$23*原始巡检表!M238+输入条件!$C$24*原始巡检表!P238+输入条件!$C$25)/100*输入条件!$E$9*3.517*(1-2%*输入条件!$C$6)</f>
        <v>698.701773785804</v>
      </c>
      <c r="F238" s="7"/>
      <c r="G238" s="13">
        <f>输入条件!$D$9*原始巡检表!I238</f>
        <v>236.3424</v>
      </c>
      <c r="H238" s="13">
        <f>输入条件!$D$9*原始巡检表!Q238</f>
        <v>160.0235</v>
      </c>
      <c r="I238" s="13"/>
      <c r="J238" s="18">
        <f>IF(原始巡检表!I238=0,0,输入条件!$D$11*(40/50)^3/0.765)</f>
        <v>36.8104575163399</v>
      </c>
      <c r="K238" s="18">
        <f>IF(原始巡检表!Q238=0,0,输入条件!$D$11*(40/50)^3/0.765)</f>
        <v>36.8104575163399</v>
      </c>
      <c r="L238" s="19"/>
      <c r="M238" s="22">
        <f>IF(原始巡检表!I238=0,0,输入条件!$D$13*(40/50)^3/0.765)</f>
        <v>50.1960784313726</v>
      </c>
      <c r="N238" s="22">
        <f>IF(原始巡检表!Q238=0,0,输入条件!$D$13*(40/50)^3/0.765)</f>
        <v>50.1960784313726</v>
      </c>
      <c r="O238" s="23"/>
      <c r="P238" s="24">
        <f>IF(原始巡检表!I238=0,0,输入条件!$D$15*(35/50)^3/0.9)</f>
        <v>8.38444444444444</v>
      </c>
      <c r="Q238" s="24">
        <f>IF(原始巡检表!Q238=0,0,输入条件!$D$15*(35/50)^3/0.9)</f>
        <v>8.38444444444444</v>
      </c>
      <c r="R238" s="24"/>
      <c r="V238" s="7"/>
      <c r="W238" s="7"/>
      <c r="X238" s="7"/>
    </row>
    <row r="239" ht="17.25" spans="1:24">
      <c r="A239">
        <f t="shared" si="8"/>
        <v>43.7960484982742</v>
      </c>
      <c r="B239">
        <f>IF(原始巡检表!I239=0,0,输入条件!$C$22*原始巡检表!I239+输入条件!$C$23*原始巡检表!E239+输入条件!$C$24*原始巡检表!H239+输入条件!$C$25)/100*输入条件!$E$9*3.517*(1-2%*输入条件!$C$6)*0.172*5/5</f>
        <v>175.184193993097</v>
      </c>
      <c r="C239">
        <v>8</v>
      </c>
      <c r="D239" s="10">
        <f>IF(原始巡检表!I239=0,0,输入条件!$C$22*原始巡检表!I239+输入条件!$C$23*原始巡检表!E239+输入条件!$C$24*原始巡检表!H239+输入条件!$C$25)/100*输入条件!$E$9*3.517*(1-2%*输入条件!$C$6)*0.172*5/(原始巡检表!F239-原始巡检表!E239)</f>
        <v>218.980242491371</v>
      </c>
      <c r="E239" s="10">
        <f>IF(原始巡检表!Q239=0,0,输入条件!$C$22*原始巡检表!Q239+输入条件!$C$23*原始巡检表!M239+输入条件!$C$24*原始巡检表!P239+输入条件!$C$25)/100*输入条件!$E$9*3.517*(1-2%*输入条件!$C$6)</f>
        <v>698.701773785804</v>
      </c>
      <c r="F239" s="7"/>
      <c r="G239" s="13">
        <f>输入条件!$D$9*原始巡检表!I239</f>
        <v>236.3424</v>
      </c>
      <c r="H239" s="13">
        <f>输入条件!$D$9*原始巡检表!Q239</f>
        <v>160.0235</v>
      </c>
      <c r="I239" s="13"/>
      <c r="J239" s="18">
        <f>IF(原始巡检表!I239=0,0,输入条件!$D$11*(40/50)^3/0.765)</f>
        <v>36.8104575163399</v>
      </c>
      <c r="K239" s="18">
        <f>IF(原始巡检表!Q239=0,0,输入条件!$D$11*(40/50)^3/0.765)</f>
        <v>36.8104575163399</v>
      </c>
      <c r="L239" s="19"/>
      <c r="M239" s="22">
        <f>IF(原始巡检表!I239=0,0,输入条件!$D$13*(40/50)^3/0.765)</f>
        <v>50.1960784313726</v>
      </c>
      <c r="N239" s="22">
        <f>IF(原始巡检表!Q239=0,0,输入条件!$D$13*(40/50)^3/0.765)</f>
        <v>50.1960784313726</v>
      </c>
      <c r="O239" s="23"/>
      <c r="P239" s="24">
        <f>IF(原始巡检表!I239=0,0,输入条件!$D$15*(35/50)^3/0.9)</f>
        <v>8.38444444444444</v>
      </c>
      <c r="Q239" s="24">
        <f>IF(原始巡检表!Q239=0,0,输入条件!$D$15*(35/50)^3/0.9)</f>
        <v>8.38444444444444</v>
      </c>
      <c r="R239" s="24"/>
      <c r="V239" s="7"/>
      <c r="W239" s="7"/>
      <c r="X239" s="7"/>
    </row>
    <row r="240" ht="17.25" spans="1:24">
      <c r="A240">
        <f t="shared" si="8"/>
        <v>43.7960484982742</v>
      </c>
      <c r="B240">
        <f>IF(原始巡检表!I240=0,0,输入条件!$C$22*原始巡检表!I240+输入条件!$C$23*原始巡检表!E240+输入条件!$C$24*原始巡检表!H240+输入条件!$C$25)/100*输入条件!$E$9*3.517*(1-2%*输入条件!$C$6)*0.172*5/5</f>
        <v>175.184193993097</v>
      </c>
      <c r="C240">
        <v>9</v>
      </c>
      <c r="D240" s="10">
        <f>IF(原始巡检表!I240=0,0,输入条件!$C$22*原始巡检表!I240+输入条件!$C$23*原始巡检表!E240+输入条件!$C$24*原始巡检表!H240+输入条件!$C$25)/100*输入条件!$E$9*3.517*(1-2%*输入条件!$C$6)*0.172*5/(原始巡检表!F240-原始巡检表!E240)</f>
        <v>218.980242491371</v>
      </c>
      <c r="E240" s="10">
        <f>IF(原始巡检表!Q240=0,0,输入条件!$C$22*原始巡检表!Q240+输入条件!$C$23*原始巡检表!M240+输入条件!$C$24*原始巡检表!P240+输入条件!$C$25)/100*输入条件!$E$9*3.517*(1-2%*输入条件!$C$6)</f>
        <v>698.701773785804</v>
      </c>
      <c r="F240" s="7"/>
      <c r="G240" s="13">
        <f>输入条件!$D$9*原始巡检表!I240</f>
        <v>236.3424</v>
      </c>
      <c r="H240" s="13">
        <f>输入条件!$D$9*原始巡检表!Q240</f>
        <v>160.0235</v>
      </c>
      <c r="I240" s="13"/>
      <c r="J240" s="18">
        <f>IF(原始巡检表!I240=0,0,输入条件!$D$11*(40/50)^3/0.765)</f>
        <v>36.8104575163399</v>
      </c>
      <c r="K240" s="18">
        <f>IF(原始巡检表!Q240=0,0,输入条件!$D$11*(40/50)^3/0.765)</f>
        <v>36.8104575163399</v>
      </c>
      <c r="L240" s="19"/>
      <c r="M240" s="22">
        <f>IF(原始巡检表!I240=0,0,输入条件!$D$13*(40/50)^3/0.765)</f>
        <v>50.1960784313726</v>
      </c>
      <c r="N240" s="22">
        <f>IF(原始巡检表!Q240=0,0,输入条件!$D$13*(40/50)^3/0.765)</f>
        <v>50.1960784313726</v>
      </c>
      <c r="O240" s="23"/>
      <c r="P240" s="24">
        <f>IF(原始巡检表!I240=0,0,输入条件!$D$15*(35/50)^3/0.9)</f>
        <v>8.38444444444444</v>
      </c>
      <c r="Q240" s="24">
        <f>IF(原始巡检表!Q240=0,0,输入条件!$D$15*(35/50)^3/0.9)</f>
        <v>8.38444444444444</v>
      </c>
      <c r="R240" s="24"/>
      <c r="V240" s="7"/>
      <c r="W240" s="7"/>
      <c r="X240" s="7"/>
    </row>
    <row r="241" ht="17.25" spans="1:24">
      <c r="A241">
        <f t="shared" si="8"/>
        <v>43.7960484982742</v>
      </c>
      <c r="B241">
        <f>IF(原始巡检表!I241=0,0,输入条件!$C$22*原始巡检表!I241+输入条件!$C$23*原始巡检表!E241+输入条件!$C$24*原始巡检表!H241+输入条件!$C$25)/100*输入条件!$E$9*3.517*(1-2%*输入条件!$C$6)*0.172*5/5</f>
        <v>175.184193993097</v>
      </c>
      <c r="C241">
        <v>10</v>
      </c>
      <c r="D241" s="10">
        <f>IF(原始巡检表!I241=0,0,输入条件!$C$22*原始巡检表!I241+输入条件!$C$23*原始巡检表!E241+输入条件!$C$24*原始巡检表!H241+输入条件!$C$25)/100*输入条件!$E$9*3.517*(1-2%*输入条件!$C$6)*0.172*5/(原始巡检表!F241-原始巡检表!E241)</f>
        <v>218.980242491371</v>
      </c>
      <c r="E241" s="10">
        <f>IF(原始巡检表!Q241=0,0,输入条件!$C$22*原始巡检表!Q241+输入条件!$C$23*原始巡检表!M241+输入条件!$C$24*原始巡检表!P241+输入条件!$C$25)/100*输入条件!$E$9*3.517*(1-2%*输入条件!$C$6)</f>
        <v>698.701773785804</v>
      </c>
      <c r="F241" s="7"/>
      <c r="G241" s="13">
        <f>输入条件!$D$9*原始巡检表!I241</f>
        <v>236.3424</v>
      </c>
      <c r="H241" s="13">
        <f>输入条件!$D$9*原始巡检表!Q241</f>
        <v>160.0235</v>
      </c>
      <c r="I241" s="13"/>
      <c r="J241" s="18">
        <f>IF(原始巡检表!I241=0,0,输入条件!$D$11*(40/50)^3/0.765)</f>
        <v>36.8104575163399</v>
      </c>
      <c r="K241" s="18">
        <f>IF(原始巡检表!Q241=0,0,输入条件!$D$11*(40/50)^3/0.765)</f>
        <v>36.8104575163399</v>
      </c>
      <c r="L241" s="19"/>
      <c r="M241" s="22">
        <f>IF(原始巡检表!I241=0,0,输入条件!$D$13*(40/50)^3/0.765)</f>
        <v>50.1960784313726</v>
      </c>
      <c r="N241" s="22">
        <f>IF(原始巡检表!Q241=0,0,输入条件!$D$13*(40/50)^3/0.765)</f>
        <v>50.1960784313726</v>
      </c>
      <c r="O241" s="23"/>
      <c r="P241" s="24">
        <f>IF(原始巡检表!I241=0,0,输入条件!$D$15*(35/50)^3/0.9)</f>
        <v>8.38444444444444</v>
      </c>
      <c r="Q241" s="24">
        <f>IF(原始巡检表!Q241=0,0,输入条件!$D$15*(35/50)^3/0.9)</f>
        <v>8.38444444444444</v>
      </c>
      <c r="R241" s="24"/>
      <c r="V241" s="7"/>
      <c r="W241" s="7"/>
      <c r="X241" s="7"/>
    </row>
    <row r="242" ht="17.25" spans="1:24">
      <c r="A242">
        <f t="shared" si="8"/>
        <v>46.0417603178763</v>
      </c>
      <c r="B242">
        <f>IF(原始巡检表!I242=0,0,输入条件!$C$22*原始巡检表!I242+输入条件!$C$23*原始巡检表!E242+输入条件!$C$24*原始巡检表!H242+输入条件!$C$25)/100*输入条件!$E$9*3.517*(1-2%*输入条件!$C$6)*0.172*5/5</f>
        <v>138.125280953629</v>
      </c>
      <c r="C242">
        <v>11</v>
      </c>
      <c r="D242" s="10">
        <f>IF(原始巡检表!I242=0,0,输入条件!$C$22*原始巡检表!I242+输入条件!$C$23*原始巡检表!E242+输入条件!$C$24*原始巡检表!H242+输入条件!$C$25)/100*输入条件!$E$9*3.517*(1-2%*输入条件!$C$6)*0.172*5/(原始巡检表!F242-原始巡检表!E242)</f>
        <v>230.208801589382</v>
      </c>
      <c r="E242" s="10">
        <f>IF(原始巡检表!Q242=0,0,输入条件!$C$22*原始巡检表!Q242+输入条件!$C$23*原始巡检表!M242+输入条件!$C$24*原始巡检表!P242+输入条件!$C$25)/100*输入条件!$E$9*3.517*(1-2%*输入条件!$C$6)</f>
        <v>698.701773785804</v>
      </c>
      <c r="F242" s="7"/>
      <c r="G242" s="13">
        <f>输入条件!$D$9*原始巡检表!I242</f>
        <v>184.6425</v>
      </c>
      <c r="H242" s="13">
        <f>输入条件!$D$9*原始巡检表!Q242</f>
        <v>160.0235</v>
      </c>
      <c r="I242" s="13"/>
      <c r="J242" s="18">
        <f>IF(原始巡检表!I242=0,0,输入条件!$D$11*(40/50)^3/0.765)</f>
        <v>36.8104575163399</v>
      </c>
      <c r="K242" s="18">
        <f>IF(原始巡检表!Q242=0,0,输入条件!$D$11*(40/50)^3/0.765)</f>
        <v>36.8104575163399</v>
      </c>
      <c r="L242" s="19"/>
      <c r="M242" s="22">
        <f>IF(原始巡检表!I242=0,0,输入条件!$D$13*(40/50)^3/0.765)</f>
        <v>50.1960784313726</v>
      </c>
      <c r="N242" s="22">
        <f>IF(原始巡检表!Q242=0,0,输入条件!$D$13*(40/50)^3/0.765)</f>
        <v>50.1960784313726</v>
      </c>
      <c r="O242" s="23"/>
      <c r="P242" s="24">
        <f>IF(原始巡检表!I242=0,0,输入条件!$D$15*(35/50)^3/0.9)</f>
        <v>8.38444444444444</v>
      </c>
      <c r="Q242" s="24">
        <f>IF(原始巡检表!Q242=0,0,输入条件!$D$15*(35/50)^3/0.9)</f>
        <v>8.38444444444444</v>
      </c>
      <c r="R242" s="24"/>
      <c r="V242" s="7"/>
      <c r="W242" s="7"/>
      <c r="X242" s="7"/>
    </row>
    <row r="243" ht="17.25" spans="1:24">
      <c r="A243">
        <f t="shared" si="8"/>
        <v>46.0417603178763</v>
      </c>
      <c r="B243">
        <f>IF(原始巡检表!I243=0,0,输入条件!$C$22*原始巡检表!I243+输入条件!$C$23*原始巡检表!E243+输入条件!$C$24*原始巡检表!H243+输入条件!$C$25)/100*输入条件!$E$9*3.517*(1-2%*输入条件!$C$6)*0.172*5/5</f>
        <v>138.125280953629</v>
      </c>
      <c r="C243">
        <v>12</v>
      </c>
      <c r="D243" s="10">
        <f>IF(原始巡检表!I243=0,0,输入条件!$C$22*原始巡检表!I243+输入条件!$C$23*原始巡检表!E243+输入条件!$C$24*原始巡检表!H243+输入条件!$C$25)/100*输入条件!$E$9*3.517*(1-2%*输入条件!$C$6)*0.172*5/(原始巡检表!F243-原始巡检表!E243)</f>
        <v>230.208801589382</v>
      </c>
      <c r="E243" s="10">
        <f>IF(原始巡检表!Q243=0,0,输入条件!$C$22*原始巡检表!Q243+输入条件!$C$23*原始巡检表!M243+输入条件!$C$24*原始巡检表!P243+输入条件!$C$25)/100*输入条件!$E$9*3.517*(1-2%*输入条件!$C$6)</f>
        <v>698.701773785804</v>
      </c>
      <c r="F243" s="7"/>
      <c r="G243" s="13">
        <f>输入条件!$D$9*原始巡检表!I243</f>
        <v>184.6425</v>
      </c>
      <c r="H243" s="13">
        <f>输入条件!$D$9*原始巡检表!Q243</f>
        <v>160.0235</v>
      </c>
      <c r="I243" s="13"/>
      <c r="J243" s="18">
        <f>IF(原始巡检表!I243=0,0,输入条件!$D$11*(40/50)^3/0.765)</f>
        <v>36.8104575163399</v>
      </c>
      <c r="K243" s="18">
        <f>IF(原始巡检表!Q243=0,0,输入条件!$D$11*(40/50)^3/0.765)</f>
        <v>36.8104575163399</v>
      </c>
      <c r="L243" s="19"/>
      <c r="M243" s="22">
        <f>IF(原始巡检表!I243=0,0,输入条件!$D$13*(40/50)^3/0.765)</f>
        <v>50.1960784313726</v>
      </c>
      <c r="N243" s="22">
        <f>IF(原始巡检表!Q243=0,0,输入条件!$D$13*(40/50)^3/0.765)</f>
        <v>50.1960784313726</v>
      </c>
      <c r="O243" s="23"/>
      <c r="P243" s="24">
        <f>IF(原始巡检表!I243=0,0,输入条件!$D$15*(35/50)^3/0.9)</f>
        <v>8.38444444444444</v>
      </c>
      <c r="Q243" s="24">
        <f>IF(原始巡检表!Q243=0,0,输入条件!$D$15*(35/50)^3/0.9)</f>
        <v>8.38444444444444</v>
      </c>
      <c r="R243" s="24"/>
      <c r="V243" s="7"/>
      <c r="W243" s="7"/>
      <c r="X243" s="7"/>
    </row>
    <row r="244" ht="17.25" spans="1:24">
      <c r="A244">
        <f t="shared" si="8"/>
        <v>46.0417603178763</v>
      </c>
      <c r="B244">
        <f>IF(原始巡检表!I244=0,0,输入条件!$C$22*原始巡检表!I244+输入条件!$C$23*原始巡检表!E244+输入条件!$C$24*原始巡检表!H244+输入条件!$C$25)/100*输入条件!$E$9*3.517*(1-2%*输入条件!$C$6)*0.172*5/5</f>
        <v>138.125280953629</v>
      </c>
      <c r="C244">
        <v>13</v>
      </c>
      <c r="D244" s="10">
        <f>IF(原始巡检表!I244=0,0,输入条件!$C$22*原始巡检表!I244+输入条件!$C$23*原始巡检表!E244+输入条件!$C$24*原始巡检表!H244+输入条件!$C$25)/100*输入条件!$E$9*3.517*(1-2%*输入条件!$C$6)*0.172*5/(原始巡检表!F244-原始巡检表!E244)</f>
        <v>230.208801589382</v>
      </c>
      <c r="E244" s="10">
        <f>IF(原始巡检表!Q244=0,0,输入条件!$C$22*原始巡检表!Q244+输入条件!$C$23*原始巡检表!M244+输入条件!$C$24*原始巡检表!P244+输入条件!$C$25)/100*输入条件!$E$9*3.517*(1-2%*输入条件!$C$6)</f>
        <v>698.701773785804</v>
      </c>
      <c r="F244" s="7"/>
      <c r="G244" s="13">
        <f>输入条件!$D$9*原始巡检表!I244</f>
        <v>184.6425</v>
      </c>
      <c r="H244" s="13">
        <f>输入条件!$D$9*原始巡检表!Q244</f>
        <v>160.0235</v>
      </c>
      <c r="I244" s="13"/>
      <c r="J244" s="18">
        <f>IF(原始巡检表!I244=0,0,输入条件!$D$11*(40/50)^3/0.765)</f>
        <v>36.8104575163399</v>
      </c>
      <c r="K244" s="18">
        <f>IF(原始巡检表!Q244=0,0,输入条件!$D$11*(40/50)^3/0.765)</f>
        <v>36.8104575163399</v>
      </c>
      <c r="L244" s="19"/>
      <c r="M244" s="22">
        <f>IF(原始巡检表!I244=0,0,输入条件!$D$13*(40/50)^3/0.765)</f>
        <v>50.1960784313726</v>
      </c>
      <c r="N244" s="22">
        <f>IF(原始巡检表!Q244=0,0,输入条件!$D$13*(40/50)^3/0.765)</f>
        <v>50.1960784313726</v>
      </c>
      <c r="O244" s="23"/>
      <c r="P244" s="24">
        <f>IF(原始巡检表!I244=0,0,输入条件!$D$15*(35/50)^3/0.9)</f>
        <v>8.38444444444444</v>
      </c>
      <c r="Q244" s="24">
        <f>IF(原始巡检表!Q244=0,0,输入条件!$D$15*(35/50)^3/0.9)</f>
        <v>8.38444444444444</v>
      </c>
      <c r="R244" s="24"/>
      <c r="V244" s="7"/>
      <c r="W244" s="7"/>
      <c r="X244" s="7"/>
    </row>
    <row r="245" ht="17.25" spans="1:24">
      <c r="A245">
        <f t="shared" si="8"/>
        <v>46.0417603178763</v>
      </c>
      <c r="B245">
        <f>IF(原始巡检表!I245=0,0,输入条件!$C$22*原始巡检表!I245+输入条件!$C$23*原始巡检表!E245+输入条件!$C$24*原始巡检表!H245+输入条件!$C$25)/100*输入条件!$E$9*3.517*(1-2%*输入条件!$C$6)*0.172*5/5</f>
        <v>138.125280953629</v>
      </c>
      <c r="C245">
        <v>14</v>
      </c>
      <c r="D245" s="10">
        <f>IF(原始巡检表!I245=0,0,输入条件!$C$22*原始巡检表!I245+输入条件!$C$23*原始巡检表!E245+输入条件!$C$24*原始巡检表!H245+输入条件!$C$25)/100*输入条件!$E$9*3.517*(1-2%*输入条件!$C$6)*0.172*5/(原始巡检表!F245-原始巡检表!E245)</f>
        <v>230.208801589382</v>
      </c>
      <c r="E245" s="10">
        <f>IF(原始巡检表!Q245=0,0,输入条件!$C$22*原始巡检表!Q245+输入条件!$C$23*原始巡检表!M245+输入条件!$C$24*原始巡检表!P245+输入条件!$C$25)/100*输入条件!$E$9*3.517*(1-2%*输入条件!$C$6)</f>
        <v>698.701773785804</v>
      </c>
      <c r="F245" s="7"/>
      <c r="G245" s="13">
        <f>输入条件!$D$9*原始巡检表!I245</f>
        <v>184.6425</v>
      </c>
      <c r="H245" s="13">
        <f>输入条件!$D$9*原始巡检表!Q245</f>
        <v>160.0235</v>
      </c>
      <c r="I245" s="13"/>
      <c r="J245" s="18">
        <f>IF(原始巡检表!I245=0,0,输入条件!$D$11*(40/50)^3/0.765)</f>
        <v>36.8104575163399</v>
      </c>
      <c r="K245" s="18">
        <f>IF(原始巡检表!Q245=0,0,输入条件!$D$11*(40/50)^3/0.765)</f>
        <v>36.8104575163399</v>
      </c>
      <c r="L245" s="19"/>
      <c r="M245" s="22">
        <f>IF(原始巡检表!I245=0,0,输入条件!$D$13*(40/50)^3/0.765)</f>
        <v>50.1960784313726</v>
      </c>
      <c r="N245" s="22">
        <f>IF(原始巡检表!Q245=0,0,输入条件!$D$13*(40/50)^3/0.765)</f>
        <v>50.1960784313726</v>
      </c>
      <c r="O245" s="23"/>
      <c r="P245" s="24">
        <f>IF(原始巡检表!I245=0,0,输入条件!$D$15*(35/50)^3/0.9)</f>
        <v>8.38444444444444</v>
      </c>
      <c r="Q245" s="24">
        <f>IF(原始巡检表!Q245=0,0,输入条件!$D$15*(35/50)^3/0.9)</f>
        <v>8.38444444444444</v>
      </c>
      <c r="R245" s="24"/>
      <c r="V245" s="7"/>
      <c r="W245" s="7"/>
      <c r="X245" s="7"/>
    </row>
    <row r="246" ht="17.25" spans="1:24">
      <c r="A246">
        <f t="shared" si="8"/>
        <v>46.0417603178763</v>
      </c>
      <c r="B246">
        <f>IF(原始巡检表!I246=0,0,输入条件!$C$22*原始巡检表!I246+输入条件!$C$23*原始巡检表!E246+输入条件!$C$24*原始巡检表!H246+输入条件!$C$25)/100*输入条件!$E$9*3.517*(1-2%*输入条件!$C$6)*0.172*5/5</f>
        <v>138.125280953629</v>
      </c>
      <c r="C246">
        <v>15</v>
      </c>
      <c r="D246" s="10">
        <f>IF(原始巡检表!I246=0,0,输入条件!$C$22*原始巡检表!I246+输入条件!$C$23*原始巡检表!E246+输入条件!$C$24*原始巡检表!H246+输入条件!$C$25)/100*输入条件!$E$9*3.517*(1-2%*输入条件!$C$6)*0.172*5/(原始巡检表!F246-原始巡检表!E246)</f>
        <v>230.208801589382</v>
      </c>
      <c r="E246" s="10">
        <f>IF(原始巡检表!Q246=0,0,输入条件!$C$22*原始巡检表!Q246+输入条件!$C$23*原始巡检表!M246+输入条件!$C$24*原始巡检表!P246+输入条件!$C$25)/100*输入条件!$E$9*3.517*(1-2%*输入条件!$C$6)</f>
        <v>698.701773785804</v>
      </c>
      <c r="F246" s="7"/>
      <c r="G246" s="13">
        <f>输入条件!$D$9*原始巡检表!I246</f>
        <v>184.6425</v>
      </c>
      <c r="H246" s="13">
        <f>输入条件!$D$9*原始巡检表!Q246</f>
        <v>160.0235</v>
      </c>
      <c r="I246" s="13"/>
      <c r="J246" s="18">
        <f>IF(原始巡检表!I246=0,0,输入条件!$D$11*(40/50)^3/0.765)</f>
        <v>36.8104575163399</v>
      </c>
      <c r="K246" s="18">
        <f>IF(原始巡检表!Q246=0,0,输入条件!$D$11*(40/50)^3/0.765)</f>
        <v>36.8104575163399</v>
      </c>
      <c r="L246" s="19"/>
      <c r="M246" s="22">
        <f>IF(原始巡检表!I246=0,0,输入条件!$D$13*(40/50)^3/0.765)</f>
        <v>50.1960784313726</v>
      </c>
      <c r="N246" s="22">
        <f>IF(原始巡检表!Q246=0,0,输入条件!$D$13*(40/50)^3/0.765)</f>
        <v>50.1960784313726</v>
      </c>
      <c r="O246" s="23"/>
      <c r="P246" s="24">
        <f>IF(原始巡检表!I246=0,0,输入条件!$D$15*(35/50)^3/0.9)</f>
        <v>8.38444444444444</v>
      </c>
      <c r="Q246" s="24">
        <f>IF(原始巡检表!Q246=0,0,输入条件!$D$15*(35/50)^3/0.9)</f>
        <v>8.38444444444444</v>
      </c>
      <c r="R246" s="24"/>
      <c r="V246" s="7"/>
      <c r="W246" s="7"/>
      <c r="X246" s="7"/>
    </row>
    <row r="247" ht="17.25" spans="1:24">
      <c r="A247">
        <f t="shared" si="8"/>
        <v>46.0417603178763</v>
      </c>
      <c r="B247">
        <f>IF(原始巡检表!I247=0,0,输入条件!$C$22*原始巡检表!I247+输入条件!$C$23*原始巡检表!E247+输入条件!$C$24*原始巡检表!H247+输入条件!$C$25)/100*输入条件!$E$9*3.517*(1-2%*输入条件!$C$6)*0.172*5/5</f>
        <v>138.125280953629</v>
      </c>
      <c r="C247">
        <v>16</v>
      </c>
      <c r="D247" s="10">
        <f>IF(原始巡检表!I247=0,0,输入条件!$C$22*原始巡检表!I247+输入条件!$C$23*原始巡检表!E247+输入条件!$C$24*原始巡检表!H247+输入条件!$C$25)/100*输入条件!$E$9*3.517*(1-2%*输入条件!$C$6)*0.172*5/(原始巡检表!F247-原始巡检表!E247)</f>
        <v>230.208801589382</v>
      </c>
      <c r="E247" s="10">
        <f>IF(原始巡检表!Q247=0,0,输入条件!$C$22*原始巡检表!Q247+输入条件!$C$23*原始巡检表!M247+输入条件!$C$24*原始巡检表!P247+输入条件!$C$25)/100*输入条件!$E$9*3.517*(1-2%*输入条件!$C$6)</f>
        <v>698.701773785804</v>
      </c>
      <c r="F247" s="7"/>
      <c r="G247" s="13">
        <f>输入条件!$D$9*原始巡检表!I247</f>
        <v>184.6425</v>
      </c>
      <c r="H247" s="13">
        <f>输入条件!$D$9*原始巡检表!Q247</f>
        <v>160.0235</v>
      </c>
      <c r="I247" s="13"/>
      <c r="J247" s="18">
        <f>IF(原始巡检表!I247=0,0,输入条件!$D$11*(40/50)^3/0.765)</f>
        <v>36.8104575163399</v>
      </c>
      <c r="K247" s="18">
        <f>IF(原始巡检表!Q247=0,0,输入条件!$D$11*(40/50)^3/0.765)</f>
        <v>36.8104575163399</v>
      </c>
      <c r="L247" s="19"/>
      <c r="M247" s="22">
        <f>IF(原始巡检表!I247=0,0,输入条件!$D$13*(40/50)^3/0.765)</f>
        <v>50.1960784313726</v>
      </c>
      <c r="N247" s="22">
        <f>IF(原始巡检表!Q247=0,0,输入条件!$D$13*(40/50)^3/0.765)</f>
        <v>50.1960784313726</v>
      </c>
      <c r="O247" s="23"/>
      <c r="P247" s="24">
        <f>IF(原始巡检表!I247=0,0,输入条件!$D$15*(35/50)^3/0.9)</f>
        <v>8.38444444444444</v>
      </c>
      <c r="Q247" s="24">
        <f>IF(原始巡检表!Q247=0,0,输入条件!$D$15*(35/50)^3/0.9)</f>
        <v>8.38444444444444</v>
      </c>
      <c r="R247" s="24"/>
      <c r="V247" s="7"/>
      <c r="W247" s="7"/>
      <c r="X247" s="7"/>
    </row>
    <row r="248" ht="17.25" spans="1:24">
      <c r="A248">
        <f t="shared" si="8"/>
        <v>46.0417603178763</v>
      </c>
      <c r="B248">
        <f>IF(原始巡检表!I248=0,0,输入条件!$C$22*原始巡检表!I248+输入条件!$C$23*原始巡检表!E248+输入条件!$C$24*原始巡检表!H248+输入条件!$C$25)/100*输入条件!$E$9*3.517*(1-2%*输入条件!$C$6)*0.172*5/5</f>
        <v>138.125280953629</v>
      </c>
      <c r="C248">
        <v>17</v>
      </c>
      <c r="D248" s="10">
        <f>IF(原始巡检表!I248=0,0,输入条件!$C$22*原始巡检表!I248+输入条件!$C$23*原始巡检表!E248+输入条件!$C$24*原始巡检表!H248+输入条件!$C$25)/100*输入条件!$E$9*3.517*(1-2%*输入条件!$C$6)*0.172*5/(原始巡检表!F248-原始巡检表!E248)</f>
        <v>230.208801589382</v>
      </c>
      <c r="E248" s="10">
        <f>IF(原始巡检表!Q248=0,0,输入条件!$C$22*原始巡检表!Q248+输入条件!$C$23*原始巡检表!M248+输入条件!$C$24*原始巡检表!P248+输入条件!$C$25)/100*输入条件!$E$9*3.517*(1-2%*输入条件!$C$6)</f>
        <v>698.701773785804</v>
      </c>
      <c r="F248" s="7"/>
      <c r="G248" s="13">
        <f>输入条件!$D$9*原始巡检表!I248</f>
        <v>184.6425</v>
      </c>
      <c r="H248" s="13">
        <f>输入条件!$D$9*原始巡检表!Q248</f>
        <v>160.0235</v>
      </c>
      <c r="I248" s="13"/>
      <c r="J248" s="18">
        <f>IF(原始巡检表!I248=0,0,输入条件!$D$11*(40/50)^3/0.765)</f>
        <v>36.8104575163399</v>
      </c>
      <c r="K248" s="18">
        <f>IF(原始巡检表!Q248=0,0,输入条件!$D$11*(40/50)^3/0.765)</f>
        <v>36.8104575163399</v>
      </c>
      <c r="L248" s="19"/>
      <c r="M248" s="22">
        <f>IF(原始巡检表!I248=0,0,输入条件!$D$13*(40/50)^3/0.765)</f>
        <v>50.1960784313726</v>
      </c>
      <c r="N248" s="22">
        <f>IF(原始巡检表!Q248=0,0,输入条件!$D$13*(40/50)^3/0.765)</f>
        <v>50.1960784313726</v>
      </c>
      <c r="O248" s="23"/>
      <c r="P248" s="24">
        <f>IF(原始巡检表!I248=0,0,输入条件!$D$15*(35/50)^3/0.9)</f>
        <v>8.38444444444444</v>
      </c>
      <c r="Q248" s="24">
        <f>IF(原始巡检表!Q248=0,0,输入条件!$D$15*(35/50)^3/0.9)</f>
        <v>8.38444444444444</v>
      </c>
      <c r="R248" s="24"/>
      <c r="V248" s="7"/>
      <c r="W248" s="7"/>
      <c r="X248" s="7"/>
    </row>
    <row r="249" ht="17.25" spans="1:24">
      <c r="A249">
        <f t="shared" si="8"/>
        <v>46.0417603178763</v>
      </c>
      <c r="B249">
        <f>IF(原始巡检表!I249=0,0,输入条件!$C$22*原始巡检表!I249+输入条件!$C$23*原始巡检表!E249+输入条件!$C$24*原始巡检表!H249+输入条件!$C$25)/100*输入条件!$E$9*3.517*(1-2%*输入条件!$C$6)*0.172*5/5</f>
        <v>138.125280953629</v>
      </c>
      <c r="C249">
        <v>18</v>
      </c>
      <c r="D249" s="10">
        <f>IF(原始巡检表!I249=0,0,输入条件!$C$22*原始巡检表!I249+输入条件!$C$23*原始巡检表!E249+输入条件!$C$24*原始巡检表!H249+输入条件!$C$25)/100*输入条件!$E$9*3.517*(1-2%*输入条件!$C$6)*0.172*5/(原始巡检表!F249-原始巡检表!E249)</f>
        <v>230.208801589382</v>
      </c>
      <c r="E249" s="10">
        <f>IF(原始巡检表!Q249=0,0,输入条件!$C$22*原始巡检表!Q249+输入条件!$C$23*原始巡检表!M249+输入条件!$C$24*原始巡检表!P249+输入条件!$C$25)/100*输入条件!$E$9*3.517*(1-2%*输入条件!$C$6)</f>
        <v>698.701773785804</v>
      </c>
      <c r="F249" s="7"/>
      <c r="G249" s="13">
        <f>输入条件!$D$9*原始巡检表!I249</f>
        <v>184.6425</v>
      </c>
      <c r="H249" s="13">
        <f>输入条件!$D$9*原始巡检表!Q249</f>
        <v>160.0235</v>
      </c>
      <c r="I249" s="13"/>
      <c r="J249" s="18">
        <f>IF(原始巡检表!I249=0,0,输入条件!$D$11*(40/50)^3/0.765)</f>
        <v>36.8104575163399</v>
      </c>
      <c r="K249" s="18">
        <f>IF(原始巡检表!Q249=0,0,输入条件!$D$11*(40/50)^3/0.765)</f>
        <v>36.8104575163399</v>
      </c>
      <c r="L249" s="19"/>
      <c r="M249" s="22">
        <f>IF(原始巡检表!I249=0,0,输入条件!$D$13*(40/50)^3/0.765)</f>
        <v>50.1960784313726</v>
      </c>
      <c r="N249" s="22">
        <f>IF(原始巡检表!Q249=0,0,输入条件!$D$13*(40/50)^3/0.765)</f>
        <v>50.1960784313726</v>
      </c>
      <c r="O249" s="23"/>
      <c r="P249" s="24">
        <f>IF(原始巡检表!I249=0,0,输入条件!$D$15*(35/50)^3/0.9)</f>
        <v>8.38444444444444</v>
      </c>
      <c r="Q249" s="24">
        <f>IF(原始巡检表!Q249=0,0,输入条件!$D$15*(35/50)^3/0.9)</f>
        <v>8.38444444444444</v>
      </c>
      <c r="R249" s="24"/>
      <c r="V249" s="7"/>
      <c r="W249" s="7"/>
      <c r="X249" s="7"/>
    </row>
    <row r="250" ht="17.25" spans="1:24">
      <c r="A250">
        <f t="shared" si="8"/>
        <v>46.0417603178763</v>
      </c>
      <c r="B250">
        <f>IF(原始巡检表!I250=0,0,输入条件!$C$22*原始巡检表!I250+输入条件!$C$23*原始巡检表!E250+输入条件!$C$24*原始巡检表!H250+输入条件!$C$25)/100*输入条件!$E$9*3.517*(1-2%*输入条件!$C$6)*0.172*5/5</f>
        <v>138.125280953629</v>
      </c>
      <c r="C250">
        <v>19</v>
      </c>
      <c r="D250" s="10">
        <f>IF(原始巡检表!I250=0,0,输入条件!$C$22*原始巡检表!I250+输入条件!$C$23*原始巡检表!E250+输入条件!$C$24*原始巡检表!H250+输入条件!$C$25)/100*输入条件!$E$9*3.517*(1-2%*输入条件!$C$6)*0.172*5/(原始巡检表!F250-原始巡检表!E250)</f>
        <v>230.208801589382</v>
      </c>
      <c r="E250" s="10">
        <f>IF(原始巡检表!Q250=0,0,输入条件!$C$22*原始巡检表!Q250+输入条件!$C$23*原始巡检表!M250+输入条件!$C$24*原始巡检表!P250+输入条件!$C$25)/100*输入条件!$E$9*3.517*(1-2%*输入条件!$C$6)</f>
        <v>698.701773785804</v>
      </c>
      <c r="F250" s="7"/>
      <c r="G250" s="13">
        <f>输入条件!$D$9*原始巡检表!I250</f>
        <v>184.6425</v>
      </c>
      <c r="H250" s="13">
        <f>输入条件!$D$9*原始巡检表!Q250</f>
        <v>160.0235</v>
      </c>
      <c r="I250" s="13"/>
      <c r="J250" s="18">
        <f>IF(原始巡检表!I250=0,0,输入条件!$D$11*(40/50)^3/0.765)</f>
        <v>36.8104575163399</v>
      </c>
      <c r="K250" s="18">
        <f>IF(原始巡检表!Q250=0,0,输入条件!$D$11*(40/50)^3/0.765)</f>
        <v>36.8104575163399</v>
      </c>
      <c r="L250" s="19"/>
      <c r="M250" s="22">
        <f>IF(原始巡检表!I250=0,0,输入条件!$D$13*(40/50)^3/0.765)</f>
        <v>50.1960784313726</v>
      </c>
      <c r="N250" s="22">
        <f>IF(原始巡检表!Q250=0,0,输入条件!$D$13*(40/50)^3/0.765)</f>
        <v>50.1960784313726</v>
      </c>
      <c r="O250" s="23"/>
      <c r="P250" s="24">
        <f>IF(原始巡检表!I250=0,0,输入条件!$D$15*(35/50)^3/0.9)</f>
        <v>8.38444444444444</v>
      </c>
      <c r="Q250" s="24">
        <f>IF(原始巡检表!Q250=0,0,输入条件!$D$15*(35/50)^3/0.9)</f>
        <v>8.38444444444444</v>
      </c>
      <c r="R250" s="24"/>
      <c r="V250" s="7"/>
      <c r="W250" s="7"/>
      <c r="X250" s="7"/>
    </row>
    <row r="251" ht="17.25" spans="1:24">
      <c r="A251">
        <f t="shared" si="8"/>
        <v>46.0417603178763</v>
      </c>
      <c r="B251">
        <f>IF(原始巡检表!I251=0,0,输入条件!$C$22*原始巡检表!I251+输入条件!$C$23*原始巡检表!E251+输入条件!$C$24*原始巡检表!H251+输入条件!$C$25)/100*输入条件!$E$9*3.517*(1-2%*输入条件!$C$6)*0.172*5/5</f>
        <v>138.125280953629</v>
      </c>
      <c r="C251">
        <v>20</v>
      </c>
      <c r="D251" s="10">
        <f>IF(原始巡检表!I251=0,0,输入条件!$C$22*原始巡检表!I251+输入条件!$C$23*原始巡检表!E251+输入条件!$C$24*原始巡检表!H251+输入条件!$C$25)/100*输入条件!$E$9*3.517*(1-2%*输入条件!$C$6)*0.172*5/(原始巡检表!F251-原始巡检表!E251)</f>
        <v>230.208801589382</v>
      </c>
      <c r="E251" s="10">
        <f>IF(原始巡检表!Q251=0,0,输入条件!$C$22*原始巡检表!Q251+输入条件!$C$23*原始巡检表!M251+输入条件!$C$24*原始巡检表!P251+输入条件!$C$25)/100*输入条件!$E$9*3.517*(1-2%*输入条件!$C$6)</f>
        <v>698.701773785804</v>
      </c>
      <c r="F251" s="7"/>
      <c r="G251" s="13">
        <f>输入条件!$D$9*原始巡检表!I251</f>
        <v>184.6425</v>
      </c>
      <c r="H251" s="13">
        <f>输入条件!$D$9*原始巡检表!Q251</f>
        <v>160.0235</v>
      </c>
      <c r="I251" s="13"/>
      <c r="J251" s="18">
        <f>IF(原始巡检表!I251=0,0,输入条件!$D$11*(40/50)^3/0.765)</f>
        <v>36.8104575163399</v>
      </c>
      <c r="K251" s="18">
        <f>IF(原始巡检表!Q251=0,0,输入条件!$D$11*(40/50)^3/0.765)</f>
        <v>36.8104575163399</v>
      </c>
      <c r="L251" s="19"/>
      <c r="M251" s="22">
        <f>IF(原始巡检表!I251=0,0,输入条件!$D$13*(40/50)^3/0.765)</f>
        <v>50.1960784313726</v>
      </c>
      <c r="N251" s="22">
        <f>IF(原始巡检表!Q251=0,0,输入条件!$D$13*(40/50)^3/0.765)</f>
        <v>50.1960784313726</v>
      </c>
      <c r="O251" s="23"/>
      <c r="P251" s="24">
        <f>IF(原始巡检表!I251=0,0,输入条件!$D$15*(35/50)^3/0.9)</f>
        <v>8.38444444444444</v>
      </c>
      <c r="Q251" s="24">
        <f>IF(原始巡检表!Q251=0,0,输入条件!$D$15*(35/50)^3/0.9)</f>
        <v>8.38444444444444</v>
      </c>
      <c r="R251" s="24"/>
      <c r="V251" s="7"/>
      <c r="W251" s="7"/>
      <c r="X251" s="7"/>
    </row>
    <row r="252" ht="17.25" spans="1:24">
      <c r="A252">
        <f t="shared" si="8"/>
        <v>46.0417603178763</v>
      </c>
      <c r="B252">
        <f>IF(原始巡检表!I252=0,0,输入条件!$C$22*原始巡检表!I252+输入条件!$C$23*原始巡检表!E252+输入条件!$C$24*原始巡检表!H252+输入条件!$C$25)/100*输入条件!$E$9*3.517*(1-2%*输入条件!$C$6)*0.172*5/5</f>
        <v>138.125280953629</v>
      </c>
      <c r="C252">
        <v>21</v>
      </c>
      <c r="D252" s="10">
        <f>IF(原始巡检表!I252=0,0,输入条件!$C$22*原始巡检表!I252+输入条件!$C$23*原始巡检表!E252+输入条件!$C$24*原始巡检表!H252+输入条件!$C$25)/100*输入条件!$E$9*3.517*(1-2%*输入条件!$C$6)*0.172*5/(原始巡检表!F252-原始巡检表!E252)</f>
        <v>230.208801589382</v>
      </c>
      <c r="E252" s="10">
        <f>IF(原始巡检表!Q252=0,0,输入条件!$C$22*原始巡检表!Q252+输入条件!$C$23*原始巡检表!M252+输入条件!$C$24*原始巡检表!P252+输入条件!$C$25)/100*输入条件!$E$9*3.517*(1-2%*输入条件!$C$6)</f>
        <v>698.701773785804</v>
      </c>
      <c r="F252" s="7"/>
      <c r="G252" s="13">
        <f>输入条件!$D$9*原始巡检表!I252</f>
        <v>184.6425</v>
      </c>
      <c r="H252" s="13">
        <f>输入条件!$D$9*原始巡检表!Q252</f>
        <v>160.0235</v>
      </c>
      <c r="I252" s="13"/>
      <c r="J252" s="18">
        <f>IF(原始巡检表!I252=0,0,输入条件!$D$11*(40/50)^3/0.765)</f>
        <v>36.8104575163399</v>
      </c>
      <c r="K252" s="18">
        <f>IF(原始巡检表!Q252=0,0,输入条件!$D$11*(40/50)^3/0.765)</f>
        <v>36.8104575163399</v>
      </c>
      <c r="L252" s="19"/>
      <c r="M252" s="22">
        <f>IF(原始巡检表!I252=0,0,输入条件!$D$13*(40/50)^3/0.765)</f>
        <v>50.1960784313726</v>
      </c>
      <c r="N252" s="22">
        <f>IF(原始巡检表!Q252=0,0,输入条件!$D$13*(40/50)^3/0.765)</f>
        <v>50.1960784313726</v>
      </c>
      <c r="O252" s="23"/>
      <c r="P252" s="24">
        <f>IF(原始巡检表!I252=0,0,输入条件!$D$15*(35/50)^3/0.9)</f>
        <v>8.38444444444444</v>
      </c>
      <c r="Q252" s="24">
        <f>IF(原始巡检表!Q252=0,0,输入条件!$D$15*(35/50)^3/0.9)</f>
        <v>8.38444444444444</v>
      </c>
      <c r="R252" s="24"/>
      <c r="V252" s="7"/>
      <c r="W252" s="7"/>
      <c r="X252" s="7"/>
    </row>
    <row r="253" ht="17.25" spans="1:24">
      <c r="A253">
        <f t="shared" si="8"/>
        <v>46.0417603178763</v>
      </c>
      <c r="B253">
        <f>IF(原始巡检表!I253=0,0,输入条件!$C$22*原始巡检表!I253+输入条件!$C$23*原始巡检表!E253+输入条件!$C$24*原始巡检表!H253+输入条件!$C$25)/100*输入条件!$E$9*3.517*(1-2%*输入条件!$C$6)*0.172*5/5</f>
        <v>138.125280953629</v>
      </c>
      <c r="C253">
        <v>22</v>
      </c>
      <c r="D253" s="10">
        <f>IF(原始巡检表!I253=0,0,输入条件!$C$22*原始巡检表!I253+输入条件!$C$23*原始巡检表!E253+输入条件!$C$24*原始巡检表!H253+输入条件!$C$25)/100*输入条件!$E$9*3.517*(1-2%*输入条件!$C$6)*0.172*5/(原始巡检表!F253-原始巡检表!E253)</f>
        <v>230.208801589382</v>
      </c>
      <c r="E253" s="10">
        <f>IF(原始巡检表!Q253=0,0,输入条件!$C$22*原始巡检表!Q253+输入条件!$C$23*原始巡检表!M253+输入条件!$C$24*原始巡检表!P253+输入条件!$C$25)/100*输入条件!$E$9*3.517*(1-2%*输入条件!$C$6)</f>
        <v>698.701773785804</v>
      </c>
      <c r="F253" s="7"/>
      <c r="G253" s="13">
        <f>输入条件!$D$9*原始巡检表!I253</f>
        <v>184.6425</v>
      </c>
      <c r="H253" s="13">
        <f>输入条件!$D$9*原始巡检表!Q253</f>
        <v>160.0235</v>
      </c>
      <c r="I253" s="13"/>
      <c r="J253" s="18">
        <f>IF(原始巡检表!I253=0,0,输入条件!$D$11*(40/50)^3/0.765)</f>
        <v>36.8104575163399</v>
      </c>
      <c r="K253" s="18">
        <f>IF(原始巡检表!Q253=0,0,输入条件!$D$11*(40/50)^3/0.765)</f>
        <v>36.8104575163399</v>
      </c>
      <c r="L253" s="19"/>
      <c r="M253" s="22">
        <f>IF(原始巡检表!I253=0,0,输入条件!$D$13*(40/50)^3/0.765)</f>
        <v>50.1960784313726</v>
      </c>
      <c r="N253" s="22">
        <f>IF(原始巡检表!Q253=0,0,输入条件!$D$13*(40/50)^3/0.765)</f>
        <v>50.1960784313726</v>
      </c>
      <c r="O253" s="23"/>
      <c r="P253" s="24">
        <f>IF(原始巡检表!I253=0,0,输入条件!$D$15*(35/50)^3/0.9)</f>
        <v>8.38444444444444</v>
      </c>
      <c r="Q253" s="24">
        <f>IF(原始巡检表!Q253=0,0,输入条件!$D$15*(35/50)^3/0.9)</f>
        <v>8.38444444444444</v>
      </c>
      <c r="R253" s="24"/>
      <c r="V253" s="7"/>
      <c r="W253" s="7"/>
      <c r="X253" s="7"/>
    </row>
    <row r="254" ht="17.25" spans="1:24">
      <c r="A254">
        <f t="shared" si="8"/>
        <v>46.0417603178763</v>
      </c>
      <c r="B254">
        <f>IF(原始巡检表!I254=0,0,输入条件!$C$22*原始巡检表!I254+输入条件!$C$23*原始巡检表!E254+输入条件!$C$24*原始巡检表!H254+输入条件!$C$25)/100*输入条件!$E$9*3.517*(1-2%*输入条件!$C$6)*0.172*5/5</f>
        <v>138.125280953629</v>
      </c>
      <c r="C254">
        <v>23</v>
      </c>
      <c r="D254" s="10">
        <f>IF(原始巡检表!I254=0,0,输入条件!$C$22*原始巡检表!I254+输入条件!$C$23*原始巡检表!E254+输入条件!$C$24*原始巡检表!H254+输入条件!$C$25)/100*输入条件!$E$9*3.517*(1-2%*输入条件!$C$6)*0.172*5/(原始巡检表!F254-原始巡检表!E254)</f>
        <v>230.208801589382</v>
      </c>
      <c r="E254" s="10">
        <f>IF(原始巡检表!Q254=0,0,输入条件!$C$22*原始巡检表!Q254+输入条件!$C$23*原始巡检表!M254+输入条件!$C$24*原始巡检表!P254+输入条件!$C$25)/100*输入条件!$E$9*3.517*(1-2%*输入条件!$C$6)</f>
        <v>698.701773785804</v>
      </c>
      <c r="F254" s="7"/>
      <c r="G254" s="13">
        <f>输入条件!$D$9*原始巡检表!I254</f>
        <v>184.6425</v>
      </c>
      <c r="H254" s="13">
        <f>输入条件!$D$9*原始巡检表!Q254</f>
        <v>160.0235</v>
      </c>
      <c r="I254" s="13"/>
      <c r="J254" s="18">
        <f>IF(原始巡检表!I254=0,0,输入条件!$D$11*(40/50)^3/0.765)</f>
        <v>36.8104575163399</v>
      </c>
      <c r="K254" s="18">
        <f>IF(原始巡检表!Q254=0,0,输入条件!$D$11*(40/50)^3/0.765)</f>
        <v>36.8104575163399</v>
      </c>
      <c r="L254" s="19"/>
      <c r="M254" s="22">
        <f>IF(原始巡检表!I254=0,0,输入条件!$D$13*(40/50)^3/0.765)</f>
        <v>50.1960784313726</v>
      </c>
      <c r="N254" s="22">
        <f>IF(原始巡检表!Q254=0,0,输入条件!$D$13*(40/50)^3/0.765)</f>
        <v>50.1960784313726</v>
      </c>
      <c r="O254" s="23"/>
      <c r="P254" s="24">
        <f>IF(原始巡检表!I254=0,0,输入条件!$D$15*(35/50)^3/0.9)</f>
        <v>8.38444444444444</v>
      </c>
      <c r="Q254" s="24">
        <f>IF(原始巡检表!Q254=0,0,输入条件!$D$15*(35/50)^3/0.9)</f>
        <v>8.38444444444444</v>
      </c>
      <c r="R254" s="24"/>
      <c r="V254" s="7"/>
      <c r="W254" s="7"/>
      <c r="X254" s="7"/>
    </row>
    <row r="255" spans="4:24">
      <c r="D255" s="7"/>
      <c r="E255" s="7"/>
      <c r="F255" s="7"/>
      <c r="G255" s="12"/>
      <c r="H255" s="12"/>
      <c r="I255" s="12"/>
      <c r="J255" s="16"/>
      <c r="K255" s="16"/>
      <c r="L255" s="17"/>
      <c r="V255" s="7"/>
      <c r="W255" s="7"/>
      <c r="X255" s="7"/>
    </row>
    <row r="256" spans="2:24">
      <c r="B256" t="s">
        <v>82</v>
      </c>
      <c r="D256" s="7"/>
      <c r="E256" s="7"/>
      <c r="F256" s="7"/>
      <c r="G256" s="12"/>
      <c r="H256" s="12"/>
      <c r="I256" s="12"/>
      <c r="J256" s="16"/>
      <c r="K256" s="16"/>
      <c r="L256" s="17"/>
      <c r="T256" t="s">
        <v>82</v>
      </c>
      <c r="V256" s="7"/>
      <c r="W256" s="7"/>
      <c r="X256" s="7"/>
    </row>
    <row r="257" spans="4:24">
      <c r="D257" s="7"/>
      <c r="E257" s="7"/>
      <c r="F257" s="7"/>
      <c r="G257" s="12"/>
      <c r="H257" s="12"/>
      <c r="I257" s="12"/>
      <c r="J257" s="16"/>
      <c r="K257" s="16"/>
      <c r="L257" s="17"/>
      <c r="V257" s="7"/>
      <c r="W257" s="7"/>
      <c r="X257" s="7"/>
    </row>
  </sheetData>
  <mergeCells count="2">
    <mergeCell ref="B1:C1"/>
    <mergeCell ref="T1:U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输入条件</vt:lpstr>
      <vt:lpstr>原始巡检表</vt:lpstr>
      <vt:lpstr>计算验证-时刻</vt:lpstr>
      <vt:lpstr>计算验证-逐月</vt:lpstr>
      <vt:lpstr>更换设备</vt:lpstr>
      <vt:lpstr>计算验证-时刻-改造后</vt:lpstr>
      <vt:lpstr>计算验证-逐月-改造后</vt:lpstr>
      <vt:lpstr>水流量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</cp:lastModifiedBy>
  <dcterms:created xsi:type="dcterms:W3CDTF">2015-06-06T02:19:00Z</dcterms:created>
  <dcterms:modified xsi:type="dcterms:W3CDTF">2022-05-01T15:05:40Z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