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avyaduddupudi/Downloads/"/>
    </mc:Choice>
  </mc:AlternateContent>
  <xr:revisionPtr revIDLastSave="0" documentId="13_ncr:1_{ADB06F46-1BDD-714F-A11E-F9D19DDF932F}" xr6:coauthVersionLast="47" xr6:coauthVersionMax="47" xr10:uidLastSave="{00000000-0000-0000-0000-000000000000}"/>
  <bookViews>
    <workbookView xWindow="0" yWindow="500" windowWidth="28800" windowHeight="16460" xr2:uid="{3A337B7E-E12C-4E9D-9600-F65AEB6E730F}"/>
  </bookViews>
  <sheets>
    <sheet name="SUMMARY" sheetId="5" r:id="rId1"/>
    <sheet name="Merck Investment Decision tree" sheetId="1" r:id="rId2"/>
    <sheet name="Cost of launch weightloss 225M" sheetId="3" r:id="rId3"/>
  </sheets>
  <definedNames>
    <definedName name="pr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" i="5" l="1"/>
  <c r="S9" i="5"/>
  <c r="T8" i="5"/>
  <c r="T7" i="5"/>
  <c r="T6" i="5"/>
  <c r="T5" i="5"/>
  <c r="S8" i="5"/>
  <c r="S7" i="5"/>
  <c r="S6" i="5"/>
  <c r="S5" i="5"/>
  <c r="F31" i="5"/>
  <c r="F32" i="5"/>
  <c r="F30" i="5"/>
  <c r="L29" i="5"/>
  <c r="J29" i="5"/>
  <c r="F29" i="5"/>
  <c r="L28" i="5"/>
  <c r="J28" i="5"/>
  <c r="I28" i="5"/>
  <c r="I29" i="5" s="1"/>
  <c r="I30" i="5" s="1"/>
  <c r="F28" i="5"/>
  <c r="F27" i="5"/>
  <c r="I26" i="5"/>
  <c r="F26" i="5"/>
  <c r="F25" i="5"/>
  <c r="I24" i="5"/>
  <c r="H24" i="5"/>
  <c r="H25" i="5" s="1"/>
  <c r="H26" i="5" s="1"/>
  <c r="H27" i="5" s="1"/>
  <c r="H28" i="5" s="1"/>
  <c r="H29" i="5" s="1"/>
  <c r="H30" i="5" s="1"/>
  <c r="H31" i="5" s="1"/>
  <c r="G24" i="5"/>
  <c r="G25" i="5" s="1"/>
  <c r="G26" i="5" s="1"/>
  <c r="F24" i="5"/>
  <c r="K23" i="5"/>
  <c r="M23" i="5" s="1"/>
  <c r="F23" i="5"/>
  <c r="F13" i="5"/>
  <c r="F14" i="5"/>
  <c r="F12" i="5"/>
  <c r="L11" i="5"/>
  <c r="J11" i="5"/>
  <c r="F11" i="5"/>
  <c r="L10" i="5"/>
  <c r="J10" i="5"/>
  <c r="I10" i="5"/>
  <c r="I11" i="5" s="1"/>
  <c r="I12" i="5" s="1"/>
  <c r="F10" i="5"/>
  <c r="F9" i="5"/>
  <c r="I8" i="5"/>
  <c r="F8" i="5"/>
  <c r="F7" i="5"/>
  <c r="I6" i="5"/>
  <c r="H6" i="5"/>
  <c r="H7" i="5" s="1"/>
  <c r="H8" i="5" s="1"/>
  <c r="H9" i="5" s="1"/>
  <c r="H10" i="5" s="1"/>
  <c r="H11" i="5" s="1"/>
  <c r="H12" i="5" s="1"/>
  <c r="H13" i="5" s="1"/>
  <c r="G6" i="5"/>
  <c r="F6" i="5"/>
  <c r="K5" i="5"/>
  <c r="M5" i="5" s="1"/>
  <c r="F5" i="5"/>
  <c r="F16" i="5" s="1"/>
  <c r="F34" i="5" l="1"/>
  <c r="K6" i="5"/>
  <c r="M6" i="5" s="1"/>
  <c r="O6" i="5" s="1"/>
  <c r="G7" i="5"/>
  <c r="G8" i="5" s="1"/>
  <c r="O5" i="5"/>
  <c r="K24" i="5"/>
  <c r="M24" i="5" s="1"/>
  <c r="O24" i="5" s="1"/>
  <c r="O23" i="5"/>
  <c r="K8" i="5"/>
  <c r="M8" i="5" s="1"/>
  <c r="O8" i="5" s="1"/>
  <c r="G9" i="5"/>
  <c r="G27" i="5"/>
  <c r="K26" i="5"/>
  <c r="M26" i="5" s="1"/>
  <c r="O26" i="5" s="1"/>
  <c r="K7" i="5"/>
  <c r="M7" i="5" s="1"/>
  <c r="O7" i="5" s="1"/>
  <c r="K25" i="5"/>
  <c r="M25" i="5" s="1"/>
  <c r="O25" i="5" s="1"/>
  <c r="G28" i="5" l="1"/>
  <c r="K27" i="5"/>
  <c r="M27" i="5" s="1"/>
  <c r="O27" i="5" s="1"/>
  <c r="G10" i="5"/>
  <c r="K9" i="5"/>
  <c r="M9" i="5" s="1"/>
  <c r="O9" i="5" s="1"/>
  <c r="K28" i="5" l="1"/>
  <c r="M28" i="5" s="1"/>
  <c r="O28" i="5" s="1"/>
  <c r="G29" i="5"/>
  <c r="K10" i="5"/>
  <c r="M10" i="5" s="1"/>
  <c r="O10" i="5" s="1"/>
  <c r="G11" i="5"/>
  <c r="G30" i="5" l="1"/>
  <c r="K29" i="5"/>
  <c r="M29" i="5" s="1"/>
  <c r="O29" i="5" s="1"/>
  <c r="G12" i="5"/>
  <c r="K11" i="5"/>
  <c r="M11" i="5" s="1"/>
  <c r="O11" i="5" s="1"/>
  <c r="G14" i="5" l="1"/>
  <c r="K12" i="5"/>
  <c r="M12" i="5" s="1"/>
  <c r="O12" i="5" s="1"/>
  <c r="G32" i="5"/>
  <c r="K30" i="5"/>
  <c r="M30" i="5" s="1"/>
  <c r="O30" i="5" s="1"/>
  <c r="G31" i="5" l="1"/>
  <c r="K31" i="5" s="1"/>
  <c r="M31" i="5" s="1"/>
  <c r="O31" i="5" s="1"/>
  <c r="K32" i="5"/>
  <c r="M32" i="5" s="1"/>
  <c r="O32" i="5" s="1"/>
  <c r="G13" i="5"/>
  <c r="K13" i="5" s="1"/>
  <c r="M13" i="5" s="1"/>
  <c r="O13" i="5" s="1"/>
  <c r="K14" i="5"/>
  <c r="M14" i="5" s="1"/>
  <c r="O14" i="5" s="1"/>
  <c r="Q38" i="1"/>
  <c r="Q7" i="1"/>
  <c r="O16" i="5" l="1"/>
  <c r="O34" i="5"/>
  <c r="S38" i="3"/>
  <c r="Q36" i="3"/>
  <c r="S36" i="3" s="1"/>
  <c r="S31" i="3"/>
  <c r="R31" i="3"/>
  <c r="Q31" i="3"/>
  <c r="R29" i="3"/>
  <c r="Q29" i="3"/>
  <c r="S29" i="3" s="1"/>
  <c r="R20" i="3"/>
  <c r="Q20" i="3"/>
  <c r="S20" i="3" s="1"/>
  <c r="P20" i="3"/>
  <c r="R18" i="3"/>
  <c r="Q18" i="3"/>
  <c r="S18" i="3" s="1"/>
  <c r="P18" i="3"/>
  <c r="L18" i="3"/>
  <c r="R16" i="3"/>
  <c r="Q16" i="3"/>
  <c r="S16" i="3" s="1"/>
  <c r="R14" i="3"/>
  <c r="Q14" i="3"/>
  <c r="S14" i="3" s="1"/>
  <c r="R12" i="3"/>
  <c r="Q12" i="3"/>
  <c r="S12" i="3" s="1"/>
  <c r="S9" i="3"/>
  <c r="R9" i="3"/>
  <c r="Q9" i="3"/>
  <c r="R7" i="3"/>
  <c r="Q7" i="3"/>
  <c r="R31" i="1"/>
  <c r="R29" i="1"/>
  <c r="R20" i="1"/>
  <c r="R18" i="1"/>
  <c r="R16" i="1"/>
  <c r="R14" i="1"/>
  <c r="R12" i="1"/>
  <c r="R9" i="1"/>
  <c r="R7" i="1"/>
  <c r="Q36" i="1"/>
  <c r="S36" i="1" s="1"/>
  <c r="Q31" i="1"/>
  <c r="S31" i="1" s="1"/>
  <c r="Q29" i="1"/>
  <c r="S29" i="1" s="1"/>
  <c r="Q16" i="1"/>
  <c r="S16" i="1" s="1"/>
  <c r="Q14" i="1"/>
  <c r="S14" i="1" s="1"/>
  <c r="Q12" i="1"/>
  <c r="S12" i="1" s="1"/>
  <c r="Q9" i="1"/>
  <c r="S9" i="1" s="1"/>
  <c r="S7" i="1"/>
  <c r="P20" i="1"/>
  <c r="Q20" i="1" s="1"/>
  <c r="S20" i="1" s="1"/>
  <c r="P18" i="1"/>
  <c r="Q18" i="1" s="1"/>
  <c r="S18" i="1" s="1"/>
  <c r="L18" i="1"/>
  <c r="S38" i="1" l="1"/>
  <c r="S7" i="3"/>
  <c r="O38" i="1" l="1"/>
  <c r="Q38" i="3"/>
  <c r="P38" i="1"/>
  <c r="R38" i="3"/>
  <c r="O38" i="3"/>
  <c r="P38" i="3"/>
  <c r="R38" i="1"/>
</calcChain>
</file>

<file path=xl/sharedStrings.xml><?xml version="1.0" encoding="utf-8"?>
<sst xmlns="http://schemas.openxmlformats.org/spreadsheetml/2006/main" count="109" uniqueCount="59">
  <si>
    <t>PHASE I</t>
  </si>
  <si>
    <t>PHASE II</t>
  </si>
  <si>
    <t>PHASE III</t>
  </si>
  <si>
    <t>CASH FLOW</t>
  </si>
  <si>
    <t>PROBABILITY</t>
  </si>
  <si>
    <t>PRESENT VALUE</t>
  </si>
  <si>
    <r>
      <rPr>
        <b/>
        <sz val="20"/>
        <color rgb="FF00B0F0"/>
        <rFont val="Calibri"/>
        <family val="2"/>
        <scheme val="minor"/>
      </rPr>
      <t>85%</t>
    </r>
    <r>
      <rPr>
        <sz val="20"/>
        <color theme="1"/>
        <rFont val="Calibri"/>
        <family val="2"/>
        <scheme val="minor"/>
      </rPr>
      <t xml:space="preserve"> success for Depression</t>
    </r>
  </si>
  <si>
    <r>
      <rPr>
        <b/>
        <sz val="20"/>
        <color rgb="FF00B0F0"/>
        <rFont val="Calibri"/>
        <family val="2"/>
        <scheme val="minor"/>
      </rPr>
      <t>10%</t>
    </r>
    <r>
      <rPr>
        <sz val="20"/>
        <color theme="1"/>
        <rFont val="Calibri"/>
        <family val="2"/>
        <scheme val="minor"/>
      </rPr>
      <t xml:space="preserve"> success for Depression</t>
    </r>
  </si>
  <si>
    <r>
      <rPr>
        <b/>
        <sz val="20"/>
        <color rgb="FF00B0F0"/>
        <rFont val="Calibri"/>
        <family val="2"/>
        <scheme val="minor"/>
      </rPr>
      <t>75%</t>
    </r>
    <r>
      <rPr>
        <sz val="20"/>
        <color theme="1"/>
        <rFont val="Calibri"/>
        <family val="2"/>
        <scheme val="minor"/>
      </rPr>
      <t xml:space="preserve"> success for weight loss</t>
    </r>
  </si>
  <si>
    <r>
      <rPr>
        <b/>
        <sz val="20"/>
        <color rgb="FF00B0F0"/>
        <rFont val="Calibri"/>
        <family val="2"/>
        <scheme val="minor"/>
      </rPr>
      <t>15%</t>
    </r>
    <r>
      <rPr>
        <sz val="20"/>
        <color theme="1"/>
        <rFont val="Calibri"/>
        <family val="2"/>
        <scheme val="minor"/>
      </rPr>
      <t xml:space="preserve"> success for weight loss</t>
    </r>
  </si>
  <si>
    <r>
      <rPr>
        <b/>
        <sz val="20"/>
        <color rgb="FF00B0F0"/>
        <rFont val="Calibri"/>
        <family val="2"/>
        <scheme val="minor"/>
      </rPr>
      <t xml:space="preserve">5% </t>
    </r>
    <r>
      <rPr>
        <sz val="20"/>
        <color theme="1"/>
        <rFont val="Calibri"/>
        <family val="2"/>
        <scheme val="minor"/>
      </rPr>
      <t>success for Depression and weight loss</t>
    </r>
  </si>
  <si>
    <r>
      <t xml:space="preserve">Phase I- </t>
    </r>
    <r>
      <rPr>
        <b/>
        <sz val="20"/>
        <color rgb="FF00B0F0"/>
        <rFont val="Calibri"/>
        <family val="2"/>
        <scheme val="minor"/>
      </rPr>
      <t xml:space="preserve">60% </t>
    </r>
    <r>
      <rPr>
        <sz val="20"/>
        <color theme="1"/>
        <rFont val="Calibri"/>
        <family val="2"/>
        <scheme val="minor"/>
      </rPr>
      <t>Success</t>
    </r>
  </si>
  <si>
    <r>
      <t>Phase II-</t>
    </r>
    <r>
      <rPr>
        <b/>
        <sz val="20"/>
        <color rgb="FF00B0F0"/>
        <rFont val="Calibri"/>
        <family val="2"/>
        <scheme val="minor"/>
      </rPr>
      <t xml:space="preserve"> 70% </t>
    </r>
    <r>
      <rPr>
        <sz val="20"/>
        <color theme="1"/>
        <rFont val="Calibri"/>
        <family val="2"/>
        <scheme val="minor"/>
      </rPr>
      <t>Failure</t>
    </r>
  </si>
  <si>
    <r>
      <t xml:space="preserve">Phase I- </t>
    </r>
    <r>
      <rPr>
        <b/>
        <sz val="20"/>
        <color rgb="FF00B0F0"/>
        <rFont val="Calibri"/>
        <family val="2"/>
        <scheme val="minor"/>
      </rPr>
      <t>40%</t>
    </r>
    <r>
      <rPr>
        <sz val="20"/>
        <color theme="1"/>
        <rFont val="Calibri"/>
        <family val="2"/>
        <scheme val="minor"/>
      </rPr>
      <t xml:space="preserve"> Failure</t>
    </r>
  </si>
  <si>
    <t>LAUNCH COST</t>
  </si>
  <si>
    <r>
      <rPr>
        <b/>
        <sz val="20"/>
        <color rgb="FF00B0F0"/>
        <rFont val="Calibri"/>
        <family val="2"/>
        <scheme val="minor"/>
      </rPr>
      <t>5%</t>
    </r>
    <r>
      <rPr>
        <sz val="20"/>
        <color theme="1"/>
        <rFont val="Calibri"/>
        <family val="2"/>
        <scheme val="minor"/>
      </rPr>
      <t xml:space="preserve"> success for weight loss</t>
    </r>
  </si>
  <si>
    <r>
      <rPr>
        <b/>
        <sz val="20"/>
        <color rgb="FF00B0F0"/>
        <rFont val="Calibri"/>
        <family val="2"/>
        <scheme val="minor"/>
      </rPr>
      <t>70%</t>
    </r>
    <r>
      <rPr>
        <sz val="20"/>
        <color theme="1"/>
        <rFont val="Calibri"/>
        <family val="2"/>
        <scheme val="minor"/>
      </rPr>
      <t xml:space="preserve"> success for Depression and weight loss</t>
    </r>
  </si>
  <si>
    <r>
      <rPr>
        <b/>
        <sz val="20"/>
        <color rgb="FF00B0F0"/>
        <rFont val="Calibri"/>
        <family val="2"/>
        <scheme val="minor"/>
      </rPr>
      <t>15%</t>
    </r>
    <r>
      <rPr>
        <sz val="20"/>
        <color theme="1"/>
        <rFont val="Calibri"/>
        <family val="2"/>
        <scheme val="minor"/>
      </rPr>
      <t xml:space="preserve"> success for Depression</t>
    </r>
  </si>
  <si>
    <t>TOTAL</t>
  </si>
  <si>
    <t>EMV</t>
  </si>
  <si>
    <t>PV OF CASH INFLOWS</t>
  </si>
  <si>
    <t>NET CASH FLOW</t>
  </si>
  <si>
    <t>PV</t>
  </si>
  <si>
    <t>launch cost</t>
  </si>
  <si>
    <t>Total cost</t>
  </si>
  <si>
    <t>Net profit</t>
  </si>
  <si>
    <t>COMBINED</t>
  </si>
  <si>
    <t>Phase II failure</t>
  </si>
  <si>
    <t>Phase I - Success</t>
  </si>
  <si>
    <t>Phase I failure</t>
  </si>
  <si>
    <t>Sensitivity analysis - If the costs of launching Davarink for weight loss were $225 million</t>
  </si>
  <si>
    <r>
      <rPr>
        <sz val="20"/>
        <rFont val="Calibri"/>
        <family val="2"/>
        <scheme val="minor"/>
      </rPr>
      <t xml:space="preserve">Phase III- </t>
    </r>
    <r>
      <rPr>
        <b/>
        <sz val="20"/>
        <color rgb="FF00B0F0"/>
        <rFont val="Calibri"/>
        <family val="2"/>
        <scheme val="minor"/>
      </rPr>
      <t xml:space="preserve"> 15%</t>
    </r>
    <r>
      <rPr>
        <sz val="20"/>
        <color theme="1"/>
        <rFont val="Calibri"/>
        <family val="2"/>
        <scheme val="minor"/>
      </rPr>
      <t xml:space="preserve"> failure for Depression</t>
    </r>
  </si>
  <si>
    <r>
      <rPr>
        <sz val="20"/>
        <rFont val="Calibri"/>
        <family val="2"/>
        <scheme val="minor"/>
      </rPr>
      <t>Phase III-</t>
    </r>
    <r>
      <rPr>
        <b/>
        <sz val="20"/>
        <color rgb="FF00B0F0"/>
        <rFont val="Calibri"/>
        <family val="2"/>
        <scheme val="minor"/>
      </rPr>
      <t xml:space="preserve">  25%</t>
    </r>
    <r>
      <rPr>
        <sz val="20"/>
        <color theme="1"/>
        <rFont val="Calibri"/>
        <family val="2"/>
        <scheme val="minor"/>
      </rPr>
      <t xml:space="preserve"> failure for weight loss</t>
    </r>
  </si>
  <si>
    <r>
      <t>Phase III-</t>
    </r>
    <r>
      <rPr>
        <b/>
        <sz val="20"/>
        <color rgb="FF00B0F0"/>
        <rFont val="Calibri"/>
        <family val="2"/>
        <scheme val="minor"/>
      </rPr>
      <t xml:space="preserve"> 10% f</t>
    </r>
    <r>
      <rPr>
        <sz val="20"/>
        <color theme="1"/>
        <rFont val="Calibri"/>
        <family val="2"/>
        <scheme val="minor"/>
      </rPr>
      <t>ailure for both</t>
    </r>
  </si>
  <si>
    <r>
      <rPr>
        <sz val="20"/>
        <rFont val="Calibri"/>
        <family val="2"/>
        <scheme val="minor"/>
      </rPr>
      <t>Phase III-</t>
    </r>
    <r>
      <rPr>
        <b/>
        <sz val="20"/>
        <color rgb="FF00B0F0"/>
        <rFont val="Calibri"/>
        <family val="2"/>
        <scheme val="minor"/>
      </rPr>
      <t xml:space="preserve">  15%</t>
    </r>
    <r>
      <rPr>
        <sz val="20"/>
        <color theme="1"/>
        <rFont val="Calibri"/>
        <family val="2"/>
        <scheme val="minor"/>
      </rPr>
      <t xml:space="preserve"> failure for Depression</t>
    </r>
  </si>
  <si>
    <r>
      <rPr>
        <sz val="20"/>
        <rFont val="Calibri"/>
        <family val="2"/>
        <scheme val="minor"/>
      </rPr>
      <t xml:space="preserve">Phase III- </t>
    </r>
    <r>
      <rPr>
        <b/>
        <sz val="20"/>
        <color rgb="FF00B0F0"/>
        <rFont val="Calibri"/>
        <family val="2"/>
        <scheme val="minor"/>
      </rPr>
      <t xml:space="preserve"> 25%</t>
    </r>
    <r>
      <rPr>
        <sz val="20"/>
        <color theme="1"/>
        <rFont val="Calibri"/>
        <family val="2"/>
        <scheme val="minor"/>
      </rPr>
      <t xml:space="preserve"> failure for weight loss</t>
    </r>
  </si>
  <si>
    <t>PHASE III-PROB</t>
  </si>
  <si>
    <t>Phase III failure -Both</t>
  </si>
  <si>
    <t>Depression only- Success</t>
  </si>
  <si>
    <t>Depression only -Failure</t>
  </si>
  <si>
    <t>Weightloss only-Failure</t>
  </si>
  <si>
    <t>weight loss only- Success</t>
  </si>
  <si>
    <t>Dep + weight loss- Success</t>
  </si>
  <si>
    <t>Combined testing -Depression only- Success</t>
  </si>
  <si>
    <t>Combined testing -Weight loss only- Success</t>
  </si>
  <si>
    <t>PHASE 1-PROB</t>
  </si>
  <si>
    <t>PHASE II-PROB</t>
  </si>
  <si>
    <t>Phase I-Investment</t>
  </si>
  <si>
    <t>Phase II-Investment</t>
  </si>
  <si>
    <t>Phase III-Investment</t>
  </si>
  <si>
    <t>Computation of EMV:</t>
  </si>
  <si>
    <t>*figures are in millionS</t>
  </si>
  <si>
    <t>Depression</t>
  </si>
  <si>
    <t>Weight loss</t>
  </si>
  <si>
    <t>Depression &amp; weight loss</t>
  </si>
  <si>
    <t>failure</t>
  </si>
  <si>
    <t>Total</t>
  </si>
  <si>
    <t>Probability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</si>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</sst>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0.0000%"/>
    <numFmt numFmtId="167" formatCode="_(&quot;$&quot;* #,##0_);_(&quot;$&quot;* \(#,##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name val="Calibri"/>
      <family val="2"/>
      <scheme val="minor"/>
    </font>
    <font>
      <sz val="11"/>
      <color theme="1"/>
      <name val="Calibri (Body)"/>
    </font>
    <font>
      <b/>
      <sz val="11"/>
      <color theme="1"/>
      <name val="Calibri (Body)"/>
    </font>
    <font>
      <sz val="11"/>
      <color rgb="FF2D3B45"/>
      <name val="Calibri (Body)"/>
    </font>
    <font>
      <b/>
      <sz val="11"/>
      <color rgb="FF2D3B45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medium">
        <color theme="1"/>
      </bottom>
      <diagonal/>
    </border>
    <border>
      <left style="thin">
        <color theme="0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2" fillId="0" borderId="1" xfId="0" applyFont="1" applyBorder="1" applyAlignment="1"/>
    <xf numFmtId="0" fontId="3" fillId="0" borderId="1" xfId="0" applyFont="1" applyBorder="1"/>
    <xf numFmtId="164" fontId="5" fillId="0" borderId="1" xfId="1" applyNumberFormat="1" applyFont="1" applyBorder="1" applyAlignment="1">
      <alignment horizontal="right"/>
    </xf>
    <xf numFmtId="167" fontId="5" fillId="0" borderId="1" xfId="2" applyNumberFormat="1" applyFont="1" applyBorder="1" applyAlignment="1">
      <alignment horizontal="right"/>
    </xf>
    <xf numFmtId="44" fontId="3" fillId="0" borderId="1" xfId="2" applyFont="1" applyFill="1" applyBorder="1"/>
    <xf numFmtId="0" fontId="3" fillId="0" borderId="1" xfId="0" applyFont="1" applyBorder="1" applyAlignment="1"/>
    <xf numFmtId="164" fontId="5" fillId="0" borderId="1" xfId="1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right"/>
    </xf>
    <xf numFmtId="164" fontId="5" fillId="0" borderId="1" xfId="1" applyNumberFormat="1" applyFont="1" applyBorder="1" applyAlignment="1">
      <alignment horizontal="left"/>
    </xf>
    <xf numFmtId="167" fontId="5" fillId="0" borderId="1" xfId="2" applyNumberFormat="1" applyFont="1" applyBorder="1" applyAlignment="1">
      <alignment horizontal="right" vertical="top"/>
    </xf>
    <xf numFmtId="0" fontId="3" fillId="0" borderId="1" xfId="0" applyFont="1" applyBorder="1" applyAlignment="1">
      <alignment horizontal="right" vertical="top"/>
    </xf>
    <xf numFmtId="167" fontId="5" fillId="0" borderId="1" xfId="2" applyNumberFormat="1" applyFont="1" applyBorder="1" applyAlignment="1">
      <alignment horizontal="left" vertical="top" indent="6"/>
    </xf>
    <xf numFmtId="167" fontId="5" fillId="0" borderId="1" xfId="2" applyNumberFormat="1" applyFont="1" applyBorder="1" applyAlignment="1">
      <alignment horizontal="left" vertical="top" indent="5"/>
    </xf>
    <xf numFmtId="43" fontId="3" fillId="0" borderId="1" xfId="1" applyFont="1" applyBorder="1" applyAlignment="1">
      <alignment horizontal="left" indent="21"/>
    </xf>
    <xf numFmtId="43" fontId="3" fillId="0" borderId="1" xfId="1" applyFont="1" applyBorder="1" applyAlignment="1">
      <alignment horizontal="left" indent="8"/>
    </xf>
    <xf numFmtId="0" fontId="3" fillId="0" borderId="1" xfId="0" applyFont="1" applyBorder="1" applyAlignment="1">
      <alignment horizontal="left"/>
    </xf>
    <xf numFmtId="167" fontId="5" fillId="0" borderId="1" xfId="2" applyNumberFormat="1" applyFont="1" applyBorder="1" applyAlignment="1">
      <alignment horizontal="left" vertical="center"/>
    </xf>
    <xf numFmtId="0" fontId="2" fillId="0" borderId="5" xfId="0" applyFont="1" applyBorder="1" applyAlignment="1"/>
    <xf numFmtId="0" fontId="3" fillId="0" borderId="5" xfId="0" applyFont="1" applyBorder="1"/>
    <xf numFmtId="0" fontId="3" fillId="0" borderId="5" xfId="0" applyFont="1" applyBorder="1" applyAlignment="1">
      <alignment horizontal="right"/>
    </xf>
    <xf numFmtId="167" fontId="5" fillId="0" borderId="5" xfId="2" applyNumberFormat="1" applyFont="1" applyBorder="1" applyAlignment="1">
      <alignment horizontal="right"/>
    </xf>
    <xf numFmtId="44" fontId="3" fillId="0" borderId="5" xfId="2" applyFont="1" applyFill="1" applyBorder="1"/>
    <xf numFmtId="0" fontId="3" fillId="0" borderId="5" xfId="0" applyFont="1" applyBorder="1" applyAlignment="1">
      <alignment horizontal="right" vertical="center"/>
    </xf>
    <xf numFmtId="167" fontId="5" fillId="0" borderId="5" xfId="2" applyNumberFormat="1" applyFont="1" applyBorder="1" applyAlignment="1">
      <alignment horizontal="right" vertical="top"/>
    </xf>
    <xf numFmtId="0" fontId="3" fillId="0" borderId="5" xfId="0" applyFont="1" applyBorder="1" applyAlignment="1">
      <alignment horizontal="right" vertical="top"/>
    </xf>
    <xf numFmtId="0" fontId="3" fillId="0" borderId="6" xfId="0" applyFont="1" applyBorder="1"/>
    <xf numFmtId="167" fontId="6" fillId="0" borderId="1" xfId="2" applyNumberFormat="1" applyFont="1" applyBorder="1" applyAlignment="1">
      <alignment horizontal="left" indent="16"/>
    </xf>
    <xf numFmtId="167" fontId="6" fillId="0" borderId="1" xfId="2" applyNumberFormat="1" applyFont="1" applyBorder="1"/>
    <xf numFmtId="167" fontId="6" fillId="0" borderId="1" xfId="2" applyNumberFormat="1" applyFont="1" applyFill="1" applyBorder="1"/>
    <xf numFmtId="167" fontId="6" fillId="0" borderId="2" xfId="2" applyNumberFormat="1" applyFont="1" applyBorder="1" applyAlignment="1">
      <alignment horizontal="left" indent="16"/>
    </xf>
    <xf numFmtId="167" fontId="6" fillId="0" borderId="2" xfId="2" applyNumberFormat="1" applyFont="1" applyBorder="1"/>
    <xf numFmtId="167" fontId="6" fillId="0" borderId="4" xfId="2" applyNumberFormat="1" applyFont="1" applyBorder="1" applyAlignment="1">
      <alignment horizontal="left" indent="16"/>
    </xf>
    <xf numFmtId="167" fontId="6" fillId="0" borderId="4" xfId="2" applyNumberFormat="1" applyFont="1" applyBorder="1"/>
    <xf numFmtId="167" fontId="6" fillId="0" borderId="7" xfId="2" applyNumberFormat="1" applyFont="1" applyFill="1" applyBorder="1" applyAlignment="1">
      <alignment horizontal="left" indent="16"/>
    </xf>
    <xf numFmtId="167" fontId="6" fillId="0" borderId="8" xfId="2" applyNumberFormat="1" applyFont="1" applyFill="1" applyBorder="1"/>
    <xf numFmtId="167" fontId="6" fillId="0" borderId="8" xfId="2" applyNumberFormat="1" applyFont="1" applyBorder="1"/>
    <xf numFmtId="167" fontId="6" fillId="0" borderId="2" xfId="2" applyNumberFormat="1" applyFont="1" applyFill="1" applyBorder="1" applyAlignment="1">
      <alignment horizontal="left" indent="16"/>
    </xf>
    <xf numFmtId="167" fontId="6" fillId="0" borderId="2" xfId="2" applyNumberFormat="1" applyFont="1" applyFill="1" applyBorder="1"/>
    <xf numFmtId="167" fontId="6" fillId="0" borderId="4" xfId="2" applyNumberFormat="1" applyFont="1" applyFill="1" applyBorder="1"/>
    <xf numFmtId="167" fontId="6" fillId="0" borderId="4" xfId="2" applyNumberFormat="1" applyFont="1" applyFill="1" applyBorder="1" applyAlignment="1">
      <alignment horizontal="left" indent="16"/>
    </xf>
    <xf numFmtId="167" fontId="6" fillId="0" borderId="3" xfId="2" applyNumberFormat="1" applyFont="1" applyFill="1" applyBorder="1" applyAlignment="1">
      <alignment horizontal="left" indent="16"/>
    </xf>
    <xf numFmtId="167" fontId="6" fillId="0" borderId="3" xfId="2" applyNumberFormat="1" applyFont="1" applyFill="1" applyBorder="1"/>
    <xf numFmtId="167" fontId="6" fillId="0" borderId="3" xfId="2" applyNumberFormat="1" applyFont="1" applyBorder="1" applyAlignment="1">
      <alignment horizontal="left" indent="16"/>
    </xf>
    <xf numFmtId="167" fontId="6" fillId="0" borderId="3" xfId="2" applyNumberFormat="1" applyFont="1" applyBorder="1"/>
    <xf numFmtId="167" fontId="6" fillId="0" borderId="7" xfId="2" applyNumberFormat="1" applyFont="1" applyBorder="1" applyAlignment="1">
      <alignment horizontal="left" indent="16"/>
    </xf>
    <xf numFmtId="167" fontId="7" fillId="0" borderId="1" xfId="2" applyNumberFormat="1" applyFont="1" applyBorder="1" applyAlignment="1">
      <alignment horizontal="center" vertical="center"/>
    </xf>
    <xf numFmtId="167" fontId="7" fillId="0" borderId="1" xfId="2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65" fontId="6" fillId="0" borderId="2" xfId="0" applyNumberFormat="1" applyFont="1" applyBorder="1" applyAlignment="1">
      <alignment horizontal="center"/>
    </xf>
    <xf numFmtId="10" fontId="6" fillId="0" borderId="8" xfId="0" applyNumberFormat="1" applyFont="1" applyBorder="1" applyAlignment="1">
      <alignment horizontal="center"/>
    </xf>
    <xf numFmtId="10" fontId="6" fillId="0" borderId="4" xfId="0" applyNumberFormat="1" applyFont="1" applyBorder="1" applyAlignment="1">
      <alignment horizontal="center"/>
    </xf>
    <xf numFmtId="10" fontId="6" fillId="0" borderId="2" xfId="0" applyNumberFormat="1" applyFont="1" applyBorder="1" applyAlignment="1">
      <alignment horizontal="center"/>
    </xf>
    <xf numFmtId="10" fontId="6" fillId="0" borderId="2" xfId="0" applyNumberFormat="1" applyFont="1" applyFill="1" applyBorder="1" applyAlignment="1">
      <alignment horizontal="center"/>
    </xf>
    <xf numFmtId="10" fontId="6" fillId="0" borderId="8" xfId="0" applyNumberFormat="1" applyFont="1" applyFill="1" applyBorder="1" applyAlignment="1">
      <alignment horizontal="center"/>
    </xf>
    <xf numFmtId="10" fontId="6" fillId="0" borderId="3" xfId="0" applyNumberFormat="1" applyFont="1" applyFill="1" applyBorder="1" applyAlignment="1">
      <alignment horizontal="center"/>
    </xf>
    <xf numFmtId="166" fontId="6" fillId="0" borderId="4" xfId="0" applyNumberFormat="1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0" fontId="6" fillId="0" borderId="1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8" fillId="0" borderId="0" xfId="0" applyFont="1"/>
    <xf numFmtId="10" fontId="3" fillId="0" borderId="1" xfId="0" applyNumberFormat="1" applyFont="1" applyBorder="1"/>
    <xf numFmtId="167" fontId="7" fillId="0" borderId="1" xfId="0" applyNumberFormat="1" applyFont="1" applyBorder="1" applyAlignment="1"/>
    <xf numFmtId="0" fontId="3" fillId="0" borderId="1" xfId="0" applyFont="1" applyBorder="1" applyAlignment="1">
      <alignment vertical="top"/>
    </xf>
    <xf numFmtId="167" fontId="6" fillId="0" borderId="9" xfId="2" applyNumberFormat="1" applyFont="1" applyBorder="1"/>
    <xf numFmtId="167" fontId="6" fillId="0" borderId="9" xfId="2" applyNumberFormat="1" applyFont="1" applyFill="1" applyBorder="1"/>
    <xf numFmtId="167" fontId="6" fillId="2" borderId="9" xfId="2" applyNumberFormat="1" applyFont="1" applyFill="1" applyBorder="1"/>
    <xf numFmtId="0" fontId="3" fillId="0" borderId="1" xfId="0" applyFont="1" applyBorder="1" applyAlignment="1">
      <alignment vertical="center"/>
    </xf>
    <xf numFmtId="167" fontId="3" fillId="0" borderId="1" xfId="0" applyNumberFormat="1" applyFont="1" applyBorder="1"/>
    <xf numFmtId="43" fontId="3" fillId="0" borderId="1" xfId="1" applyFont="1" applyBorder="1"/>
    <xf numFmtId="0" fontId="10" fillId="0" borderId="0" xfId="0" applyFont="1"/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10" fontId="10" fillId="3" borderId="10" xfId="3" applyNumberFormat="1" applyFont="1" applyFill="1" applyBorder="1" applyAlignment="1">
      <alignment horizontal="center" vertical="center"/>
    </xf>
    <xf numFmtId="10" fontId="10" fillId="0" borderId="10" xfId="3" applyNumberFormat="1" applyFont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10" fontId="10" fillId="0" borderId="10" xfId="3" applyNumberFormat="1" applyFont="1" applyFill="1" applyBorder="1" applyAlignment="1">
      <alignment horizontal="center" vertical="center"/>
    </xf>
    <xf numFmtId="44" fontId="10" fillId="3" borderId="10" xfId="2" applyFont="1" applyFill="1" applyBorder="1" applyAlignment="1">
      <alignment horizontal="center" vertical="center"/>
    </xf>
    <xf numFmtId="44" fontId="10" fillId="0" borderId="10" xfId="2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 wrapText="1"/>
    </xf>
    <xf numFmtId="10" fontId="10" fillId="0" borderId="10" xfId="0" applyNumberFormat="1" applyFont="1" applyBorder="1" applyAlignment="1">
      <alignment horizontal="center" vertical="center"/>
    </xf>
    <xf numFmtId="43" fontId="10" fillId="0" borderId="10" xfId="1" applyFont="1" applyBorder="1" applyAlignment="1">
      <alignment horizontal="center" vertical="center"/>
    </xf>
    <xf numFmtId="0" fontId="10" fillId="0" borderId="13" xfId="0" applyFont="1" applyFill="1" applyBorder="1" applyAlignment="1">
      <alignment horizontal="left" vertical="center"/>
    </xf>
    <xf numFmtId="10" fontId="10" fillId="0" borderId="0" xfId="0" applyNumberFormat="1" applyFont="1" applyAlignment="1">
      <alignment horizontal="center"/>
    </xf>
    <xf numFmtId="43" fontId="10" fillId="0" borderId="0" xfId="0" applyNumberFormat="1" applyFont="1"/>
    <xf numFmtId="44" fontId="10" fillId="2" borderId="12" xfId="2" applyFont="1" applyFill="1" applyBorder="1"/>
    <xf numFmtId="0" fontId="12" fillId="0" borderId="0" xfId="0" applyFont="1"/>
    <xf numFmtId="0" fontId="10" fillId="0" borderId="10" xfId="0" applyFont="1" applyBorder="1"/>
    <xf numFmtId="0" fontId="10" fillId="0" borderId="10" xfId="0" applyFont="1" applyBorder="1" applyAlignment="1">
      <alignment wrapText="1"/>
    </xf>
    <xf numFmtId="0" fontId="10" fillId="0" borderId="11" xfId="0" applyFont="1" applyBorder="1" applyAlignment="1">
      <alignment horizontal="center" vertical="center"/>
    </xf>
    <xf numFmtId="2" fontId="10" fillId="2" borderId="12" xfId="0" applyNumberFormat="1" applyFont="1" applyFill="1" applyBorder="1"/>
    <xf numFmtId="0" fontId="13" fillId="0" borderId="0" xfId="0" applyFont="1"/>
    <xf numFmtId="0" fontId="11" fillId="0" borderId="10" xfId="0" applyFont="1" applyBorder="1"/>
    <xf numFmtId="10" fontId="10" fillId="0" borderId="10" xfId="0" applyNumberFormat="1" applyFont="1" applyBorder="1"/>
    <xf numFmtId="44" fontId="10" fillId="0" borderId="10" xfId="0" applyNumberFormat="1" applyFont="1" applyBorder="1"/>
    <xf numFmtId="10" fontId="11" fillId="0" borderId="10" xfId="0" applyNumberFormat="1" applyFont="1" applyBorder="1"/>
    <xf numFmtId="44" fontId="11" fillId="0" borderId="10" xfId="2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right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SUMMARY!$S$4</c:f>
              <c:strCache>
                <c:ptCount val="1"/>
                <c:pt idx="0">
                  <c:v>Probability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7D-D54F-821B-ECD040E688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7D-D54F-821B-ECD040E688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7D-D54F-821B-ECD040E688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7D-D54F-821B-ECD040E688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SUMMARY!$R$5:$R$8</c:f>
              <c:strCache>
                <c:ptCount val="4"/>
                <c:pt idx="0">
                  <c:v>Depression</c:v>
                </c:pt>
                <c:pt idx="1">
                  <c:v>Weight loss</c:v>
                </c:pt>
                <c:pt idx="2">
                  <c:v>Depression &amp; weight loss</c:v>
                </c:pt>
                <c:pt idx="3">
                  <c:v>failure</c:v>
                </c:pt>
              </c:strCache>
            </c:strRef>
          </c:cat>
          <c:val>
            <c:numRef>
              <c:f>SUMMARY!$S$5:$S$8</c:f>
              <c:numCache>
                <c:formatCode>0.00%</c:formatCode>
                <c:ptCount val="4"/>
                <c:pt idx="0">
                  <c:v>5.5499999999999994E-2</c:v>
                </c:pt>
                <c:pt idx="1">
                  <c:v>6.9000000000000006E-2</c:v>
                </c:pt>
                <c:pt idx="2">
                  <c:v>2.0999999999999998E-2</c:v>
                </c:pt>
                <c:pt idx="3">
                  <c:v>0.85450000000000004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9-7648-A4A7-E7E5C741C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SUMMARY!$T$4</c:f>
              <c:strCache>
                <c:ptCount val="1"/>
                <c:pt idx="0">
                  <c:v>EMV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SUMMARY!$R$5:$R$8</c:f>
              <c:strCache>
                <c:ptCount val="4"/>
                <c:pt idx="0">
                  <c:v>Depression</c:v>
                </c:pt>
                <c:pt idx="1">
                  <c:v>Weight loss</c:v>
                </c:pt>
                <c:pt idx="2">
                  <c:v>Depression &amp; weight loss</c:v>
                </c:pt>
                <c:pt idx="3">
                  <c:v>failure</c:v>
                </c:pt>
              </c:strCache>
            </c:strRef>
          </c:cat>
          <c:val>
            <c:numRef>
              <c:f>SUMMARY!$T$5:$T$8</c:f>
              <c:numCache>
                <c:formatCode>_("$"* #,##0.00_);_("$"* \(#,##0.00\);_("$"* "-"??_);_(@_)</c:formatCode>
                <c:ptCount val="4"/>
                <c:pt idx="0">
                  <c:v>36.39</c:v>
                </c:pt>
                <c:pt idx="1">
                  <c:v>1.2</c:v>
                </c:pt>
                <c:pt idx="2">
                  <c:v>26.879999999999995</c:v>
                </c:pt>
                <c:pt idx="3">
                  <c:v>-50.489999999999995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E-B446-87B5-30A955EAD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8283119"/>
        <c:axId val="937858063"/>
      </c:barChart>
      <c:catAx>
        <c:axId val="93828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858063"/>
        <c:crosses val="autoZero"/>
        <c:auto val="1"/>
        <c:lblAlgn val="ctr"/>
        <c:lblOffset val="100"/>
        <c:noMultiLvlLbl val="0"/>
      </c:catAx>
      <c:valAx>
        <c:axId val="93785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28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654050</xdr:colOff>
      <xdr:row>9</xdr:row>
      <xdr:rowOff>177800</xdr:rowOff>
    </xdr:from>
    <xdr:to>
      <xdr:col>22</xdr:col>
      <xdr:colOff>273050</xdr:colOff>
      <xdr:row>21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82F231D-E4C1-7F4D-86E0-7E6C83C049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488950</xdr:colOff>
      <xdr:row>9</xdr:row>
      <xdr:rowOff>165100</xdr:rowOff>
    </xdr:from>
    <xdr:to>
      <xdr:col>29</xdr:col>
      <xdr:colOff>349250</xdr:colOff>
      <xdr:row>21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DE18078-C858-7B43-8A8D-C5837EE70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267128</xdr:colOff>
      <xdr:row>35</xdr:row>
      <xdr:rowOff>267127</xdr:rowOff>
    </xdr:from>
    <xdr:to>
      <xdr:col>4</xdr:col>
      <xdr:colOff>343448</xdr:colOff>
      <xdr:row>38</xdr:row>
      <xdr:rowOff>226033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33BE74A-8C27-42C8-AB1C-A9DA6D7288A8}"/>
            </a:ext>
          </a:extLst>
        </xdr:cNvPr>
        <xdr:cNvSpPr/>
      </xdr:nvSpPr>
      <xdr:spPr>
        <a:xfrm>
          <a:off x="1582220" y="15061915"/>
          <a:ext cx="1391412" cy="945222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>
              <a:solidFill>
                <a:sysClr val="windowText" lastClr="000000"/>
              </a:solidFill>
            </a:rPr>
            <a:t>Invest in Davarink drug </a:t>
          </a:r>
        </a:p>
      </xdr:txBody>
    </xdr:sp>
    <xdr:clientData/>
  </xdr:twoCellAnchor>
  <xdr:twoCellAnchor>
    <xdr:from>
      <xdr:col>4</xdr:col>
      <xdr:colOff>343448</xdr:colOff>
      <xdr:row>29</xdr:row>
      <xdr:rowOff>390419</xdr:rowOff>
    </xdr:from>
    <xdr:to>
      <xdr:col>5</xdr:col>
      <xdr:colOff>308227</xdr:colOff>
      <xdr:row>37</xdr:row>
      <xdr:rowOff>10274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C7195C9-E15A-453C-BA70-2F96CFF7F4E5}"/>
            </a:ext>
          </a:extLst>
        </xdr:cNvPr>
        <xdr:cNvCxnSpPr>
          <a:stCxn id="2" idx="3"/>
        </xdr:cNvCxnSpPr>
      </xdr:nvCxnSpPr>
      <xdr:spPr>
        <a:xfrm flipV="1">
          <a:off x="2973632" y="15370139"/>
          <a:ext cx="1382611" cy="3154167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343448</xdr:colOff>
      <xdr:row>37</xdr:row>
      <xdr:rowOff>10276</xdr:rowOff>
    </xdr:from>
    <xdr:to>
      <xdr:col>5</xdr:col>
      <xdr:colOff>1684964</xdr:colOff>
      <xdr:row>41</xdr:row>
      <xdr:rowOff>287677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EEA7AE6-233B-4912-A7F6-2711A5DDC261}"/>
            </a:ext>
          </a:extLst>
        </xdr:cNvPr>
        <xdr:cNvCxnSpPr>
          <a:stCxn id="2" idx="3"/>
        </xdr:cNvCxnSpPr>
      </xdr:nvCxnSpPr>
      <xdr:spPr>
        <a:xfrm>
          <a:off x="2973632" y="18606500"/>
          <a:ext cx="2759348" cy="2106201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267130</xdr:colOff>
      <xdr:row>29</xdr:row>
      <xdr:rowOff>390419</xdr:rowOff>
    </xdr:from>
    <xdr:to>
      <xdr:col>5</xdr:col>
      <xdr:colOff>1910996</xdr:colOff>
      <xdr:row>29</xdr:row>
      <xdr:rowOff>432796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3DBDF700-B20E-4435-9607-690357846BE0}"/>
            </a:ext>
          </a:extLst>
        </xdr:cNvPr>
        <xdr:cNvCxnSpPr>
          <a:endCxn id="13" idx="2"/>
        </xdr:cNvCxnSpPr>
      </xdr:nvCxnSpPr>
      <xdr:spPr>
        <a:xfrm>
          <a:off x="4294598" y="15431787"/>
          <a:ext cx="1643866" cy="42377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1664415</xdr:colOff>
      <xdr:row>41</xdr:row>
      <xdr:rowOff>219183</xdr:rowOff>
    </xdr:from>
    <xdr:to>
      <xdr:col>13</xdr:col>
      <xdr:colOff>2551424</xdr:colOff>
      <xdr:row>41</xdr:row>
      <xdr:rowOff>267129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3D3574C4-DEF8-46FB-A77F-82D6CBF4DEAE}"/>
            </a:ext>
          </a:extLst>
        </xdr:cNvPr>
        <xdr:cNvCxnSpPr>
          <a:endCxn id="274" idx="0"/>
        </xdr:cNvCxnSpPr>
      </xdr:nvCxnSpPr>
      <xdr:spPr>
        <a:xfrm flipV="1">
          <a:off x="5712431" y="20644207"/>
          <a:ext cx="18948981" cy="4794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1910996</xdr:colOff>
      <xdr:row>29</xdr:row>
      <xdr:rowOff>226030</xdr:rowOff>
    </xdr:from>
    <xdr:to>
      <xdr:col>6</xdr:col>
      <xdr:colOff>38530</xdr:colOff>
      <xdr:row>30</xdr:row>
      <xdr:rowOff>166954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AA4C1A9B-4D3E-414D-8BC3-F997E42A5B41}"/>
            </a:ext>
          </a:extLst>
        </xdr:cNvPr>
        <xdr:cNvSpPr/>
      </xdr:nvSpPr>
      <xdr:spPr>
        <a:xfrm>
          <a:off x="5938464" y="15267398"/>
          <a:ext cx="449494" cy="413532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2294663</xdr:colOff>
      <xdr:row>26</xdr:row>
      <xdr:rowOff>143840</xdr:rowOff>
    </xdr:from>
    <xdr:to>
      <xdr:col>6</xdr:col>
      <xdr:colOff>739741</xdr:colOff>
      <xdr:row>29</xdr:row>
      <xdr:rowOff>286590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E46BA282-719D-4836-8078-D73E25B91D21}"/>
            </a:ext>
          </a:extLst>
        </xdr:cNvPr>
        <xdr:cNvCxnSpPr>
          <a:stCxn id="13" idx="7"/>
        </xdr:cNvCxnSpPr>
      </xdr:nvCxnSpPr>
      <xdr:spPr>
        <a:xfrm flipV="1">
          <a:off x="6322131" y="13787920"/>
          <a:ext cx="767038" cy="1540038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2294663</xdr:colOff>
      <xdr:row>30</xdr:row>
      <xdr:rowOff>106394</xdr:rowOff>
    </xdr:from>
    <xdr:to>
      <xdr:col>6</xdr:col>
      <xdr:colOff>1726060</xdr:colOff>
      <xdr:row>35</xdr:row>
      <xdr:rowOff>246578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C2EC7384-2807-4D0B-8560-5A38E70DBC00}"/>
            </a:ext>
          </a:extLst>
        </xdr:cNvPr>
        <xdr:cNvCxnSpPr>
          <a:stCxn id="13" idx="5"/>
        </xdr:cNvCxnSpPr>
      </xdr:nvCxnSpPr>
      <xdr:spPr>
        <a:xfrm>
          <a:off x="6322131" y="15620370"/>
          <a:ext cx="1753357" cy="2277212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719193</xdr:colOff>
      <xdr:row>26</xdr:row>
      <xdr:rowOff>147264</xdr:rowOff>
    </xdr:from>
    <xdr:to>
      <xdr:col>7</xdr:col>
      <xdr:colOff>162680</xdr:colOff>
      <xdr:row>26</xdr:row>
      <xdr:rowOff>164388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CF7A867-66BB-416B-B586-8F39F77104BA}"/>
            </a:ext>
          </a:extLst>
        </xdr:cNvPr>
        <xdr:cNvCxnSpPr/>
      </xdr:nvCxnSpPr>
      <xdr:spPr>
        <a:xfrm flipV="1">
          <a:off x="7089169" y="13811892"/>
          <a:ext cx="1991479" cy="17124"/>
        </a:xfrm>
        <a:prstGeom prst="line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6</xdr:col>
      <xdr:colOff>1684963</xdr:colOff>
      <xdr:row>35</xdr:row>
      <xdr:rowOff>226030</xdr:rowOff>
    </xdr:from>
    <xdr:to>
      <xdr:col>13</xdr:col>
      <xdr:colOff>2522312</xdr:colOff>
      <xdr:row>35</xdr:row>
      <xdr:rowOff>231163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7138B97E-6E3F-4D00-9E04-C5E73DFAEAB4}"/>
            </a:ext>
          </a:extLst>
        </xdr:cNvPr>
        <xdr:cNvCxnSpPr>
          <a:endCxn id="273" idx="0"/>
        </xdr:cNvCxnSpPr>
      </xdr:nvCxnSpPr>
      <xdr:spPr>
        <a:xfrm>
          <a:off x="8054939" y="17897582"/>
          <a:ext cx="16577361" cy="5133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289137</xdr:colOff>
      <xdr:row>8</xdr:row>
      <xdr:rowOff>51374</xdr:rowOff>
    </xdr:from>
    <xdr:to>
      <xdr:col>8</xdr:col>
      <xdr:colOff>421240</xdr:colOff>
      <xdr:row>25</xdr:row>
      <xdr:rowOff>374430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57D5EC35-5EBE-4751-A096-8C83C2130293}"/>
            </a:ext>
          </a:extLst>
        </xdr:cNvPr>
        <xdr:cNvCxnSpPr>
          <a:cxnSpLocks/>
          <a:stCxn id="358" idx="7"/>
        </xdr:cNvCxnSpPr>
      </xdr:nvCxnSpPr>
      <xdr:spPr>
        <a:xfrm flipV="1">
          <a:off x="9186557" y="3955554"/>
          <a:ext cx="1755419" cy="9610892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289137</xdr:colOff>
      <xdr:row>26</xdr:row>
      <xdr:rowOff>242023</xdr:rowOff>
    </xdr:from>
    <xdr:to>
      <xdr:col>8</xdr:col>
      <xdr:colOff>166954</xdr:colOff>
      <xdr:row>30</xdr:row>
      <xdr:rowOff>154112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9927F4EA-4CF6-493A-AAF4-739E986CF968}"/>
            </a:ext>
          </a:extLst>
        </xdr:cNvPr>
        <xdr:cNvCxnSpPr>
          <a:cxnSpLocks/>
          <a:stCxn id="358" idx="5"/>
        </xdr:cNvCxnSpPr>
      </xdr:nvCxnSpPr>
      <xdr:spPr>
        <a:xfrm>
          <a:off x="9186557" y="13886103"/>
          <a:ext cx="1501133" cy="1781985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421241</xdr:colOff>
      <xdr:row>8</xdr:row>
      <xdr:rowOff>0</xdr:rowOff>
    </xdr:from>
    <xdr:to>
      <xdr:col>10</xdr:col>
      <xdr:colOff>719193</xdr:colOff>
      <xdr:row>8</xdr:row>
      <xdr:rowOff>51372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DFFA784D-346D-4BDE-892F-1DCD140CB38D}"/>
            </a:ext>
          </a:extLst>
        </xdr:cNvPr>
        <xdr:cNvCxnSpPr>
          <a:endCxn id="54" idx="2"/>
        </xdr:cNvCxnSpPr>
      </xdr:nvCxnSpPr>
      <xdr:spPr>
        <a:xfrm flipV="1">
          <a:off x="10941977" y="3904180"/>
          <a:ext cx="4263776" cy="51372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115583</xdr:colOff>
      <xdr:row>30</xdr:row>
      <xdr:rowOff>154112</xdr:rowOff>
    </xdr:from>
    <xdr:to>
      <xdr:col>13</xdr:col>
      <xdr:colOff>2524025</xdr:colOff>
      <xdr:row>30</xdr:row>
      <xdr:rowOff>196920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178A36F9-7DE0-4904-8D3C-CB24F0D95F1E}"/>
            </a:ext>
          </a:extLst>
        </xdr:cNvPr>
        <xdr:cNvCxnSpPr>
          <a:endCxn id="272" idx="0"/>
        </xdr:cNvCxnSpPr>
      </xdr:nvCxnSpPr>
      <xdr:spPr>
        <a:xfrm>
          <a:off x="10677415" y="15976316"/>
          <a:ext cx="13956598" cy="42808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289137</xdr:colOff>
      <xdr:row>12</xdr:row>
      <xdr:rowOff>118158</xdr:rowOff>
    </xdr:from>
    <xdr:to>
      <xdr:col>9</xdr:col>
      <xdr:colOff>133564</xdr:colOff>
      <xdr:row>25</xdr:row>
      <xdr:rowOff>374430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A747D882-6EE4-401B-90F9-92110B1E814B}"/>
            </a:ext>
          </a:extLst>
        </xdr:cNvPr>
        <xdr:cNvCxnSpPr>
          <a:cxnSpLocks/>
          <a:stCxn id="358" idx="7"/>
        </xdr:cNvCxnSpPr>
      </xdr:nvCxnSpPr>
      <xdr:spPr>
        <a:xfrm flipV="1">
          <a:off x="9186557" y="6241554"/>
          <a:ext cx="2618451" cy="7324892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133564</xdr:colOff>
      <xdr:row>12</xdr:row>
      <xdr:rowOff>113015</xdr:rowOff>
    </xdr:from>
    <xdr:to>
      <xdr:col>10</xdr:col>
      <xdr:colOff>770562</xdr:colOff>
      <xdr:row>12</xdr:row>
      <xdr:rowOff>195211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8A24C2AA-E707-4A02-A653-FEE7C0FEAD47}"/>
            </a:ext>
          </a:extLst>
        </xdr:cNvPr>
        <xdr:cNvCxnSpPr>
          <a:endCxn id="74" idx="2"/>
        </xdr:cNvCxnSpPr>
      </xdr:nvCxnSpPr>
      <xdr:spPr>
        <a:xfrm>
          <a:off x="11805008" y="6236411"/>
          <a:ext cx="3452114" cy="8219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289137</xdr:colOff>
      <xdr:row>21</xdr:row>
      <xdr:rowOff>205486</xdr:rowOff>
    </xdr:from>
    <xdr:to>
      <xdr:col>8</xdr:col>
      <xdr:colOff>575353</xdr:colOff>
      <xdr:row>25</xdr:row>
      <xdr:rowOff>374430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A26603BC-0F4E-446E-97B2-CBE858D63AFB}"/>
            </a:ext>
          </a:extLst>
        </xdr:cNvPr>
        <xdr:cNvCxnSpPr>
          <a:cxnSpLocks/>
          <a:stCxn id="358" idx="7"/>
        </xdr:cNvCxnSpPr>
      </xdr:nvCxnSpPr>
      <xdr:spPr>
        <a:xfrm flipV="1">
          <a:off x="9186557" y="11568702"/>
          <a:ext cx="1909532" cy="1997744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544530</xdr:colOff>
      <xdr:row>21</xdr:row>
      <xdr:rowOff>226029</xdr:rowOff>
    </xdr:from>
    <xdr:to>
      <xdr:col>10</xdr:col>
      <xdr:colOff>934949</xdr:colOff>
      <xdr:row>21</xdr:row>
      <xdr:rowOff>234835</xdr:rowOff>
    </xdr:to>
    <xdr:cxnSp macro="">
      <xdr:nvCxnSpPr>
        <xdr:cNvPr id="44" name="Straight Connector 43">
          <a:extLst>
            <a:ext uri="{FF2B5EF4-FFF2-40B4-BE49-F238E27FC236}">
              <a16:creationId xmlns:a16="http://schemas.microsoft.com/office/drawing/2014/main" id="{67300BB9-FE27-483C-A423-19411C8D310C}"/>
            </a:ext>
          </a:extLst>
        </xdr:cNvPr>
        <xdr:cNvCxnSpPr>
          <a:cxnSpLocks/>
        </xdr:cNvCxnSpPr>
      </xdr:nvCxnSpPr>
      <xdr:spPr>
        <a:xfrm>
          <a:off x="9976206" y="10007027"/>
          <a:ext cx="3226087" cy="880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719193</xdr:colOff>
      <xdr:row>7</xdr:row>
      <xdr:rowOff>308224</xdr:rowOff>
    </xdr:from>
    <xdr:to>
      <xdr:col>10</xdr:col>
      <xdr:colOff>1130159</xdr:colOff>
      <xdr:row>8</xdr:row>
      <xdr:rowOff>226031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D1764F9E-9113-4063-BF75-1D542D61AEEF}"/>
            </a:ext>
          </a:extLst>
        </xdr:cNvPr>
        <xdr:cNvSpPr/>
      </xdr:nvSpPr>
      <xdr:spPr>
        <a:xfrm>
          <a:off x="15205753" y="3678148"/>
          <a:ext cx="410966" cy="452063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1069974</xdr:colOff>
      <xdr:row>6</xdr:row>
      <xdr:rowOff>359597</xdr:rowOff>
    </xdr:from>
    <xdr:to>
      <xdr:col>11</xdr:col>
      <xdr:colOff>218326</xdr:colOff>
      <xdr:row>7</xdr:row>
      <xdr:rowOff>374427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32E8CA68-E80A-4B93-9D06-090E0372D4A8}"/>
            </a:ext>
          </a:extLst>
        </xdr:cNvPr>
        <xdr:cNvCxnSpPr>
          <a:stCxn id="54" idx="7"/>
        </xdr:cNvCxnSpPr>
      </xdr:nvCxnSpPr>
      <xdr:spPr>
        <a:xfrm flipV="1">
          <a:off x="15556534" y="3092521"/>
          <a:ext cx="1367572" cy="65183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1069974</xdr:colOff>
      <xdr:row>8</xdr:row>
      <xdr:rowOff>159828</xdr:rowOff>
    </xdr:from>
    <xdr:to>
      <xdr:col>10</xdr:col>
      <xdr:colOff>2208943</xdr:colOff>
      <xdr:row>8</xdr:row>
      <xdr:rowOff>577921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DBCE0EE8-0D59-494C-8980-4016197B35F9}"/>
            </a:ext>
          </a:extLst>
        </xdr:cNvPr>
        <xdr:cNvCxnSpPr>
          <a:stCxn id="54" idx="5"/>
        </xdr:cNvCxnSpPr>
      </xdr:nvCxnSpPr>
      <xdr:spPr>
        <a:xfrm>
          <a:off x="15556534" y="4064008"/>
          <a:ext cx="1138969" cy="418093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179798</xdr:colOff>
      <xdr:row>6</xdr:row>
      <xdr:rowOff>367759</xdr:rowOff>
    </xdr:from>
    <xdr:to>
      <xdr:col>13</xdr:col>
      <xdr:colOff>2445346</xdr:colOff>
      <xdr:row>6</xdr:row>
      <xdr:rowOff>372438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56D073FA-A4A5-45F5-8B02-ADF6881010FF}"/>
            </a:ext>
          </a:extLst>
        </xdr:cNvPr>
        <xdr:cNvCxnSpPr>
          <a:cxnSpLocks/>
          <a:endCxn id="436" idx="0"/>
        </xdr:cNvCxnSpPr>
      </xdr:nvCxnSpPr>
      <xdr:spPr>
        <a:xfrm flipV="1">
          <a:off x="16875303" y="3141782"/>
          <a:ext cx="7633796" cy="4679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2144730</xdr:colOff>
      <xdr:row>8</xdr:row>
      <xdr:rowOff>562634</xdr:rowOff>
    </xdr:from>
    <xdr:to>
      <xdr:col>13</xdr:col>
      <xdr:colOff>2464455</xdr:colOff>
      <xdr:row>8</xdr:row>
      <xdr:rowOff>577921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0C9F061D-1514-4665-92F9-1F018BFFBBE3}"/>
            </a:ext>
          </a:extLst>
        </xdr:cNvPr>
        <xdr:cNvCxnSpPr/>
      </xdr:nvCxnSpPr>
      <xdr:spPr>
        <a:xfrm flipV="1">
          <a:off x="16618450" y="4505342"/>
          <a:ext cx="7909758" cy="15287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770562</xdr:colOff>
      <xdr:row>11</xdr:row>
      <xdr:rowOff>534257</xdr:rowOff>
    </xdr:from>
    <xdr:to>
      <xdr:col>10</xdr:col>
      <xdr:colOff>1171256</xdr:colOff>
      <xdr:row>12</xdr:row>
      <xdr:rowOff>410968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803570E5-5F21-4670-94A7-27202ED9A93E}"/>
            </a:ext>
          </a:extLst>
        </xdr:cNvPr>
        <xdr:cNvSpPr/>
      </xdr:nvSpPr>
      <xdr:spPr>
        <a:xfrm>
          <a:off x="15257122" y="6102849"/>
          <a:ext cx="400694" cy="431515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1171256</xdr:colOff>
      <xdr:row>11</xdr:row>
      <xdr:rowOff>295383</xdr:rowOff>
    </xdr:from>
    <xdr:to>
      <xdr:col>11</xdr:col>
      <xdr:colOff>423810</xdr:colOff>
      <xdr:row>12</xdr:row>
      <xdr:rowOff>195211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D8E56CBF-4671-4D44-A6A6-800BD24AB5EC}"/>
            </a:ext>
          </a:extLst>
        </xdr:cNvPr>
        <xdr:cNvCxnSpPr>
          <a:stCxn id="74" idx="6"/>
        </xdr:cNvCxnSpPr>
      </xdr:nvCxnSpPr>
      <xdr:spPr>
        <a:xfrm flipV="1">
          <a:off x="15657816" y="5863975"/>
          <a:ext cx="1471774" cy="454632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1171256</xdr:colOff>
      <xdr:row>12</xdr:row>
      <xdr:rowOff>195211</xdr:rowOff>
    </xdr:from>
    <xdr:to>
      <xdr:col>11</xdr:col>
      <xdr:colOff>526551</xdr:colOff>
      <xdr:row>13</xdr:row>
      <xdr:rowOff>423809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2D512222-B603-4B30-BBCB-AC2A09380579}"/>
            </a:ext>
          </a:extLst>
        </xdr:cNvPr>
        <xdr:cNvCxnSpPr>
          <a:stCxn id="74" idx="6"/>
        </xdr:cNvCxnSpPr>
      </xdr:nvCxnSpPr>
      <xdr:spPr>
        <a:xfrm>
          <a:off x="15657816" y="6318607"/>
          <a:ext cx="1574515" cy="824502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436652</xdr:colOff>
      <xdr:row>11</xdr:row>
      <xdr:rowOff>237835</xdr:rowOff>
    </xdr:from>
    <xdr:to>
      <xdr:col>13</xdr:col>
      <xdr:colOff>2435960</xdr:colOff>
      <xdr:row>11</xdr:row>
      <xdr:rowOff>282542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4E383581-FCF6-4C78-8105-D38666981D99}"/>
            </a:ext>
          </a:extLst>
        </xdr:cNvPr>
        <xdr:cNvCxnSpPr>
          <a:endCxn id="260" idx="0"/>
        </xdr:cNvCxnSpPr>
      </xdr:nvCxnSpPr>
      <xdr:spPr>
        <a:xfrm flipV="1">
          <a:off x="17132157" y="5850093"/>
          <a:ext cx="7367556" cy="44707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513708</xdr:colOff>
      <xdr:row>13</xdr:row>
      <xdr:rowOff>411577</xdr:rowOff>
    </xdr:from>
    <xdr:to>
      <xdr:col>13</xdr:col>
      <xdr:colOff>2459812</xdr:colOff>
      <xdr:row>13</xdr:row>
      <xdr:rowOff>423810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66C636E2-DE2B-44A4-8A05-5DBD17C7D509}"/>
            </a:ext>
          </a:extLst>
        </xdr:cNvPr>
        <xdr:cNvCxnSpPr/>
      </xdr:nvCxnSpPr>
      <xdr:spPr>
        <a:xfrm flipV="1">
          <a:off x="17209213" y="7166835"/>
          <a:ext cx="7314352" cy="12233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1116068</xdr:colOff>
      <xdr:row>15</xdr:row>
      <xdr:rowOff>688369</xdr:rowOff>
    </xdr:from>
    <xdr:to>
      <xdr:col>11</xdr:col>
      <xdr:colOff>780837</xdr:colOff>
      <xdr:row>21</xdr:row>
      <xdr:rowOff>61075</xdr:rowOff>
    </xdr:to>
    <xdr:cxnSp macro="">
      <xdr:nvCxnSpPr>
        <xdr:cNvPr id="88" name="Straight Connector 87">
          <a:extLst>
            <a:ext uri="{FF2B5EF4-FFF2-40B4-BE49-F238E27FC236}">
              <a16:creationId xmlns:a16="http://schemas.microsoft.com/office/drawing/2014/main" id="{80FD6555-851A-49AD-9EAB-1133010977EC}"/>
            </a:ext>
          </a:extLst>
        </xdr:cNvPr>
        <xdr:cNvCxnSpPr>
          <a:cxnSpLocks/>
          <a:stCxn id="345" idx="7"/>
        </xdr:cNvCxnSpPr>
      </xdr:nvCxnSpPr>
      <xdr:spPr>
        <a:xfrm flipV="1">
          <a:off x="15602628" y="8784405"/>
          <a:ext cx="1883989" cy="3194694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1116068</xdr:colOff>
      <xdr:row>21</xdr:row>
      <xdr:rowOff>455195</xdr:rowOff>
    </xdr:from>
    <xdr:to>
      <xdr:col>11</xdr:col>
      <xdr:colOff>1684962</xdr:colOff>
      <xdr:row>28</xdr:row>
      <xdr:rowOff>184934</xdr:rowOff>
    </xdr:to>
    <xdr:cxnSp macro="">
      <xdr:nvCxnSpPr>
        <xdr:cNvPr id="89" name="Straight Connector 88">
          <a:extLst>
            <a:ext uri="{FF2B5EF4-FFF2-40B4-BE49-F238E27FC236}">
              <a16:creationId xmlns:a16="http://schemas.microsoft.com/office/drawing/2014/main" id="{8C7BBDA2-51B1-4066-A8D0-DC4A1A94431C}"/>
            </a:ext>
          </a:extLst>
        </xdr:cNvPr>
        <xdr:cNvCxnSpPr>
          <a:cxnSpLocks/>
          <a:stCxn id="345" idx="5"/>
        </xdr:cNvCxnSpPr>
      </xdr:nvCxnSpPr>
      <xdr:spPr>
        <a:xfrm>
          <a:off x="15602628" y="12373219"/>
          <a:ext cx="2788114" cy="2935275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783405</xdr:colOff>
      <xdr:row>15</xdr:row>
      <xdr:rowOff>693506</xdr:rowOff>
    </xdr:from>
    <xdr:to>
      <xdr:col>13</xdr:col>
      <xdr:colOff>2504459</xdr:colOff>
      <xdr:row>15</xdr:row>
      <xdr:rowOff>702436</xdr:rowOff>
    </xdr:to>
    <xdr:cxnSp macro="">
      <xdr:nvCxnSpPr>
        <xdr:cNvPr id="90" name="Straight Connector 89">
          <a:extLst>
            <a:ext uri="{FF2B5EF4-FFF2-40B4-BE49-F238E27FC236}">
              <a16:creationId xmlns:a16="http://schemas.microsoft.com/office/drawing/2014/main" id="{5D78074E-8309-4559-9A11-ADB61CA362C0}"/>
            </a:ext>
          </a:extLst>
        </xdr:cNvPr>
        <xdr:cNvCxnSpPr>
          <a:endCxn id="262" idx="0"/>
        </xdr:cNvCxnSpPr>
      </xdr:nvCxnSpPr>
      <xdr:spPr>
        <a:xfrm>
          <a:off x="17478910" y="8578921"/>
          <a:ext cx="7089302" cy="893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1643865</xdr:colOff>
      <xdr:row>28</xdr:row>
      <xdr:rowOff>157964</xdr:rowOff>
    </xdr:from>
    <xdr:to>
      <xdr:col>13</xdr:col>
      <xdr:colOff>2535160</xdr:colOff>
      <xdr:row>28</xdr:row>
      <xdr:rowOff>164386</xdr:rowOff>
    </xdr:to>
    <xdr:cxnSp macro="">
      <xdr:nvCxnSpPr>
        <xdr:cNvPr id="91" name="Straight Connector 90">
          <a:extLst>
            <a:ext uri="{FF2B5EF4-FFF2-40B4-BE49-F238E27FC236}">
              <a16:creationId xmlns:a16="http://schemas.microsoft.com/office/drawing/2014/main" id="{FD1D4166-5498-4A4F-84F8-D5CFC20F4047}"/>
            </a:ext>
          </a:extLst>
        </xdr:cNvPr>
        <xdr:cNvCxnSpPr>
          <a:endCxn id="411" idx="0"/>
        </xdr:cNvCxnSpPr>
      </xdr:nvCxnSpPr>
      <xdr:spPr>
        <a:xfrm flipV="1">
          <a:off x="18370193" y="14747268"/>
          <a:ext cx="6274955" cy="6422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1116068</xdr:colOff>
      <xdr:row>17</xdr:row>
      <xdr:rowOff>475181</xdr:rowOff>
    </xdr:from>
    <xdr:to>
      <xdr:col>11</xdr:col>
      <xdr:colOff>1220057</xdr:colOff>
      <xdr:row>21</xdr:row>
      <xdr:rowOff>61075</xdr:rowOff>
    </xdr:to>
    <xdr:cxnSp macro="">
      <xdr:nvCxnSpPr>
        <xdr:cNvPr id="120" name="Straight Connector 119">
          <a:extLst>
            <a:ext uri="{FF2B5EF4-FFF2-40B4-BE49-F238E27FC236}">
              <a16:creationId xmlns:a16="http://schemas.microsoft.com/office/drawing/2014/main" id="{C9539432-EE04-4E5E-A8B8-DD9E95588CEC}"/>
            </a:ext>
          </a:extLst>
        </xdr:cNvPr>
        <xdr:cNvCxnSpPr>
          <a:cxnSpLocks/>
          <a:stCxn id="345" idx="7"/>
        </xdr:cNvCxnSpPr>
      </xdr:nvCxnSpPr>
      <xdr:spPr>
        <a:xfrm flipV="1">
          <a:off x="15602628" y="10030149"/>
          <a:ext cx="2323209" cy="1948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1116068</xdr:colOff>
      <xdr:row>19</xdr:row>
      <xdr:rowOff>333911</xdr:rowOff>
    </xdr:from>
    <xdr:to>
      <xdr:col>11</xdr:col>
      <xdr:colOff>744875</xdr:colOff>
      <xdr:row>21</xdr:row>
      <xdr:rowOff>61075</xdr:rowOff>
    </xdr:to>
    <xdr:cxnSp macro="">
      <xdr:nvCxnSpPr>
        <xdr:cNvPr id="125" name="Straight Connector 124">
          <a:extLst>
            <a:ext uri="{FF2B5EF4-FFF2-40B4-BE49-F238E27FC236}">
              <a16:creationId xmlns:a16="http://schemas.microsoft.com/office/drawing/2014/main" id="{7AF08A0C-9423-460F-A58E-28471D080550}"/>
            </a:ext>
          </a:extLst>
        </xdr:cNvPr>
        <xdr:cNvCxnSpPr>
          <a:cxnSpLocks/>
          <a:stCxn id="345" idx="7"/>
        </xdr:cNvCxnSpPr>
      </xdr:nvCxnSpPr>
      <xdr:spPr>
        <a:xfrm flipV="1">
          <a:off x="15602628" y="11060131"/>
          <a:ext cx="1848027" cy="918968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1181529</xdr:colOff>
      <xdr:row>17</xdr:row>
      <xdr:rowOff>452061</xdr:rowOff>
    </xdr:from>
    <xdr:to>
      <xdr:col>13</xdr:col>
      <xdr:colOff>2424700</xdr:colOff>
      <xdr:row>17</xdr:row>
      <xdr:rowOff>475180</xdr:rowOff>
    </xdr:to>
    <xdr:cxnSp macro="">
      <xdr:nvCxnSpPr>
        <xdr:cNvPr id="128" name="Straight Connector 127">
          <a:extLst>
            <a:ext uri="{FF2B5EF4-FFF2-40B4-BE49-F238E27FC236}">
              <a16:creationId xmlns:a16="http://schemas.microsoft.com/office/drawing/2014/main" id="{4181A164-1855-46D6-9B3A-984CE5D8BFCA}"/>
            </a:ext>
          </a:extLst>
        </xdr:cNvPr>
        <xdr:cNvCxnSpPr/>
      </xdr:nvCxnSpPr>
      <xdr:spPr>
        <a:xfrm flipV="1">
          <a:off x="17907857" y="9739901"/>
          <a:ext cx="6626831" cy="23119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738883</xdr:colOff>
      <xdr:row>19</xdr:row>
      <xdr:rowOff>340762</xdr:rowOff>
    </xdr:from>
    <xdr:to>
      <xdr:col>13</xdr:col>
      <xdr:colOff>2663941</xdr:colOff>
      <xdr:row>19</xdr:row>
      <xdr:rowOff>403628</xdr:rowOff>
    </xdr:to>
    <xdr:cxnSp macro="">
      <xdr:nvCxnSpPr>
        <xdr:cNvPr id="129" name="Straight Connector 128">
          <a:extLst>
            <a:ext uri="{FF2B5EF4-FFF2-40B4-BE49-F238E27FC236}">
              <a16:creationId xmlns:a16="http://schemas.microsoft.com/office/drawing/2014/main" id="{60AC8675-DFD0-4130-94BD-C7C6D3AA77A3}"/>
            </a:ext>
          </a:extLst>
        </xdr:cNvPr>
        <xdr:cNvCxnSpPr>
          <a:cxnSpLocks/>
        </xdr:cNvCxnSpPr>
      </xdr:nvCxnSpPr>
      <xdr:spPr>
        <a:xfrm>
          <a:off x="17463743" y="10805725"/>
          <a:ext cx="7289637" cy="6286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252451</xdr:colOff>
      <xdr:row>32</xdr:row>
      <xdr:rowOff>231903</xdr:rowOff>
    </xdr:from>
    <xdr:to>
      <xdr:col>4</xdr:col>
      <xdr:colOff>692772</xdr:colOff>
      <xdr:row>33</xdr:row>
      <xdr:rowOff>239242</xdr:rowOff>
    </xdr:to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1F021119-E9F1-428E-BC31-902426F5AED7}"/>
            </a:ext>
          </a:extLst>
        </xdr:cNvPr>
        <xdr:cNvSpPr txBox="1"/>
      </xdr:nvSpPr>
      <xdr:spPr>
        <a:xfrm>
          <a:off x="2882635" y="13043777"/>
          <a:ext cx="440321" cy="2744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Yes</a:t>
          </a:r>
        </a:p>
      </xdr:txBody>
    </xdr:sp>
    <xdr:clientData/>
  </xdr:twoCellAnchor>
  <xdr:twoCellAnchor>
    <xdr:from>
      <xdr:col>4</xdr:col>
      <xdr:colOff>493160</xdr:colOff>
      <xdr:row>39</xdr:row>
      <xdr:rowOff>98337</xdr:rowOff>
    </xdr:from>
    <xdr:to>
      <xdr:col>4</xdr:col>
      <xdr:colOff>868899</xdr:colOff>
      <xdr:row>40</xdr:row>
      <xdr:rowOff>133562</xdr:rowOff>
    </xdr:to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5515DCD2-B33D-40C6-A7C2-CCABA39FFBB4}"/>
            </a:ext>
          </a:extLst>
        </xdr:cNvPr>
        <xdr:cNvSpPr txBox="1"/>
      </xdr:nvSpPr>
      <xdr:spPr>
        <a:xfrm>
          <a:off x="3123344" y="14821205"/>
          <a:ext cx="375739" cy="3023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No</a:t>
          </a:r>
        </a:p>
      </xdr:txBody>
    </xdr:sp>
    <xdr:clientData/>
  </xdr:twoCellAnchor>
  <xdr:twoCellAnchor>
    <xdr:from>
      <xdr:col>13</xdr:col>
      <xdr:colOff>2464455</xdr:colOff>
      <xdr:row>8</xdr:row>
      <xdr:rowOff>409255</xdr:rowOff>
    </xdr:from>
    <xdr:to>
      <xdr:col>13</xdr:col>
      <xdr:colOff>2690487</xdr:colOff>
      <xdr:row>8</xdr:row>
      <xdr:rowOff>690327</xdr:rowOff>
    </xdr:to>
    <xdr:sp macro="" textlink="">
      <xdr:nvSpPr>
        <xdr:cNvPr id="259" name="Flowchart: Extract 258">
          <a:extLst>
            <a:ext uri="{FF2B5EF4-FFF2-40B4-BE49-F238E27FC236}">
              <a16:creationId xmlns:a16="http://schemas.microsoft.com/office/drawing/2014/main" id="{EA7D1ED9-3A36-4DC3-B27F-5648DFF520FD}"/>
            </a:ext>
          </a:extLst>
        </xdr:cNvPr>
        <xdr:cNvSpPr/>
      </xdr:nvSpPr>
      <xdr:spPr>
        <a:xfrm rot="16200000">
          <a:off x="24500688" y="4379483"/>
          <a:ext cx="281072" cy="226032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2435960</xdr:colOff>
      <xdr:row>11</xdr:row>
      <xdr:rowOff>74733</xdr:rowOff>
    </xdr:from>
    <xdr:to>
      <xdr:col>13</xdr:col>
      <xdr:colOff>2661992</xdr:colOff>
      <xdr:row>11</xdr:row>
      <xdr:rowOff>400937</xdr:rowOff>
    </xdr:to>
    <xdr:sp macro="" textlink="">
      <xdr:nvSpPr>
        <xdr:cNvPr id="260" name="Flowchart: Extract 259">
          <a:extLst>
            <a:ext uri="{FF2B5EF4-FFF2-40B4-BE49-F238E27FC236}">
              <a16:creationId xmlns:a16="http://schemas.microsoft.com/office/drawing/2014/main" id="{2D404B16-4E69-47D6-9641-E336FF02C6B0}"/>
            </a:ext>
          </a:extLst>
        </xdr:cNvPr>
        <xdr:cNvSpPr/>
      </xdr:nvSpPr>
      <xdr:spPr>
        <a:xfrm rot="16200000">
          <a:off x="24449627" y="5737077"/>
          <a:ext cx="326204" cy="226032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2504459</xdr:colOff>
      <xdr:row>15</xdr:row>
      <xdr:rowOff>538048</xdr:rowOff>
    </xdr:from>
    <xdr:to>
      <xdr:col>13</xdr:col>
      <xdr:colOff>2730491</xdr:colOff>
      <xdr:row>16</xdr:row>
      <xdr:rowOff>19205</xdr:rowOff>
    </xdr:to>
    <xdr:sp macro="" textlink="">
      <xdr:nvSpPr>
        <xdr:cNvPr id="262" name="Flowchart: Extract 261">
          <a:extLst>
            <a:ext uri="{FF2B5EF4-FFF2-40B4-BE49-F238E27FC236}">
              <a16:creationId xmlns:a16="http://schemas.microsoft.com/office/drawing/2014/main" id="{5B3316D5-5E8A-406B-BE72-9E6981AC1052}"/>
            </a:ext>
          </a:extLst>
        </xdr:cNvPr>
        <xdr:cNvSpPr/>
      </xdr:nvSpPr>
      <xdr:spPr>
        <a:xfrm rot="16200000">
          <a:off x="24516840" y="8474835"/>
          <a:ext cx="328775" cy="226032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2473030</xdr:colOff>
      <xdr:row>17</xdr:row>
      <xdr:rowOff>278380</xdr:rowOff>
    </xdr:from>
    <xdr:to>
      <xdr:col>13</xdr:col>
      <xdr:colOff>2699062</xdr:colOff>
      <xdr:row>17</xdr:row>
      <xdr:rowOff>607153</xdr:rowOff>
    </xdr:to>
    <xdr:sp macro="" textlink="">
      <xdr:nvSpPr>
        <xdr:cNvPr id="263" name="Flowchart: Extract 262">
          <a:extLst>
            <a:ext uri="{FF2B5EF4-FFF2-40B4-BE49-F238E27FC236}">
              <a16:creationId xmlns:a16="http://schemas.microsoft.com/office/drawing/2014/main" id="{330D7D15-E1C1-4E48-8F44-166960525C75}"/>
            </a:ext>
          </a:extLst>
        </xdr:cNvPr>
        <xdr:cNvSpPr/>
      </xdr:nvSpPr>
      <xdr:spPr>
        <a:xfrm rot="16200000">
          <a:off x="24531647" y="9617591"/>
          <a:ext cx="328773" cy="226032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2524025</xdr:colOff>
      <xdr:row>29</xdr:row>
      <xdr:rowOff>404972</xdr:rowOff>
    </xdr:from>
    <xdr:to>
      <xdr:col>13</xdr:col>
      <xdr:colOff>2750057</xdr:colOff>
      <xdr:row>30</xdr:row>
      <xdr:rowOff>466617</xdr:rowOff>
    </xdr:to>
    <xdr:sp macro="" textlink="">
      <xdr:nvSpPr>
        <xdr:cNvPr id="272" name="Flowchart: Extract 271">
          <a:extLst>
            <a:ext uri="{FF2B5EF4-FFF2-40B4-BE49-F238E27FC236}">
              <a16:creationId xmlns:a16="http://schemas.microsoft.com/office/drawing/2014/main" id="{49BAC825-BF2B-422A-A462-CC619EA56F0E}"/>
            </a:ext>
          </a:extLst>
        </xdr:cNvPr>
        <xdr:cNvSpPr/>
      </xdr:nvSpPr>
      <xdr:spPr>
        <a:xfrm rot="16200000">
          <a:off x="24479900" y="15908677"/>
          <a:ext cx="534257" cy="226032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2522312</xdr:colOff>
      <xdr:row>34</xdr:row>
      <xdr:rowOff>272262</xdr:rowOff>
    </xdr:from>
    <xdr:to>
      <xdr:col>13</xdr:col>
      <xdr:colOff>2748344</xdr:colOff>
      <xdr:row>36</xdr:row>
      <xdr:rowOff>25683</xdr:rowOff>
    </xdr:to>
    <xdr:sp macro="" textlink="">
      <xdr:nvSpPr>
        <xdr:cNvPr id="273" name="Flowchart: Extract 272">
          <a:extLst>
            <a:ext uri="{FF2B5EF4-FFF2-40B4-BE49-F238E27FC236}">
              <a16:creationId xmlns:a16="http://schemas.microsoft.com/office/drawing/2014/main" id="{51428CF2-AA33-4CB0-8DD9-91FAC2E6419D}"/>
            </a:ext>
          </a:extLst>
        </xdr:cNvPr>
        <xdr:cNvSpPr/>
      </xdr:nvSpPr>
      <xdr:spPr>
        <a:xfrm rot="16200000">
          <a:off x="24478187" y="18077379"/>
          <a:ext cx="534257" cy="226032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2551424</xdr:colOff>
      <xdr:row>40</xdr:row>
      <xdr:rowOff>424666</xdr:rowOff>
    </xdr:from>
    <xdr:to>
      <xdr:col>13</xdr:col>
      <xdr:colOff>2777456</xdr:colOff>
      <xdr:row>42</xdr:row>
      <xdr:rowOff>13699</xdr:rowOff>
    </xdr:to>
    <xdr:sp macro="" textlink="">
      <xdr:nvSpPr>
        <xdr:cNvPr id="274" name="Flowchart: Extract 273">
          <a:extLst>
            <a:ext uri="{FF2B5EF4-FFF2-40B4-BE49-F238E27FC236}">
              <a16:creationId xmlns:a16="http://schemas.microsoft.com/office/drawing/2014/main" id="{3DC1986A-E40D-4BB3-B642-78A233F95D78}"/>
            </a:ext>
          </a:extLst>
        </xdr:cNvPr>
        <xdr:cNvSpPr/>
      </xdr:nvSpPr>
      <xdr:spPr>
        <a:xfrm rot="16200000">
          <a:off x="24507299" y="20818867"/>
          <a:ext cx="534257" cy="226032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2446969</xdr:colOff>
      <xdr:row>13</xdr:row>
      <xdr:rowOff>249759</xdr:rowOff>
    </xdr:from>
    <xdr:to>
      <xdr:col>13</xdr:col>
      <xdr:colOff>2673001</xdr:colOff>
      <xdr:row>13</xdr:row>
      <xdr:rowOff>573395</xdr:rowOff>
    </xdr:to>
    <xdr:sp macro="" textlink="">
      <xdr:nvSpPr>
        <xdr:cNvPr id="335" name="Flowchart: Extract 334">
          <a:extLst>
            <a:ext uri="{FF2B5EF4-FFF2-40B4-BE49-F238E27FC236}">
              <a16:creationId xmlns:a16="http://schemas.microsoft.com/office/drawing/2014/main" id="{D4829649-D02A-409E-A7A2-0BCD2C6AC75E}"/>
            </a:ext>
          </a:extLst>
        </xdr:cNvPr>
        <xdr:cNvSpPr/>
      </xdr:nvSpPr>
      <xdr:spPr>
        <a:xfrm rot="16200000">
          <a:off x="24461920" y="7053819"/>
          <a:ext cx="323636" cy="226032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657549</xdr:colOff>
      <xdr:row>20</xdr:row>
      <xdr:rowOff>390418</xdr:rowOff>
    </xdr:from>
    <xdr:to>
      <xdr:col>10</xdr:col>
      <xdr:colOff>1194737</xdr:colOff>
      <xdr:row>22</xdr:row>
      <xdr:rowOff>64212</xdr:rowOff>
    </xdr:to>
    <xdr:sp macro="" textlink="">
      <xdr:nvSpPr>
        <xdr:cNvPr id="345" name="Oval 344">
          <a:extLst>
            <a:ext uri="{FF2B5EF4-FFF2-40B4-BE49-F238E27FC236}">
              <a16:creationId xmlns:a16="http://schemas.microsoft.com/office/drawing/2014/main" id="{47CCCA8B-6605-48FB-9AD7-73B4C746836B}"/>
            </a:ext>
          </a:extLst>
        </xdr:cNvPr>
        <xdr:cNvSpPr/>
      </xdr:nvSpPr>
      <xdr:spPr>
        <a:xfrm>
          <a:off x="15144109" y="11897474"/>
          <a:ext cx="537188" cy="55737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2486348</xdr:colOff>
      <xdr:row>25</xdr:row>
      <xdr:rowOff>308227</xdr:rowOff>
    </xdr:from>
    <xdr:to>
      <xdr:col>7</xdr:col>
      <xdr:colOff>349322</xdr:colOff>
      <xdr:row>26</xdr:row>
      <xdr:rowOff>308226</xdr:rowOff>
    </xdr:to>
    <xdr:sp macro="" textlink="">
      <xdr:nvSpPr>
        <xdr:cNvPr id="358" name="Oval 357">
          <a:extLst>
            <a:ext uri="{FF2B5EF4-FFF2-40B4-BE49-F238E27FC236}">
              <a16:creationId xmlns:a16="http://schemas.microsoft.com/office/drawing/2014/main" id="{727B3BCF-07D3-45C2-909E-C31CC3073D61}"/>
            </a:ext>
          </a:extLst>
        </xdr:cNvPr>
        <xdr:cNvSpPr/>
      </xdr:nvSpPr>
      <xdr:spPr>
        <a:xfrm>
          <a:off x="8835776" y="13500243"/>
          <a:ext cx="410966" cy="452063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2535160</xdr:colOff>
      <xdr:row>27</xdr:row>
      <xdr:rowOff>390417</xdr:rowOff>
    </xdr:from>
    <xdr:to>
      <xdr:col>13</xdr:col>
      <xdr:colOff>2761192</xdr:colOff>
      <xdr:row>28</xdr:row>
      <xdr:rowOff>398122</xdr:rowOff>
    </xdr:to>
    <xdr:sp macro="" textlink="">
      <xdr:nvSpPr>
        <xdr:cNvPr id="411" name="Flowchart: Extract 410">
          <a:extLst>
            <a:ext uri="{FF2B5EF4-FFF2-40B4-BE49-F238E27FC236}">
              <a16:creationId xmlns:a16="http://schemas.microsoft.com/office/drawing/2014/main" id="{25B1C821-B964-4405-968C-FF3751BF13BA}"/>
            </a:ext>
          </a:extLst>
        </xdr:cNvPr>
        <xdr:cNvSpPr/>
      </xdr:nvSpPr>
      <xdr:spPr>
        <a:xfrm rot="16200000">
          <a:off x="24518005" y="14921928"/>
          <a:ext cx="480317" cy="226032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2529780</xdr:colOff>
      <xdr:row>19</xdr:row>
      <xdr:rowOff>226521</xdr:rowOff>
    </xdr:from>
    <xdr:to>
      <xdr:col>13</xdr:col>
      <xdr:colOff>2755812</xdr:colOff>
      <xdr:row>19</xdr:row>
      <xdr:rowOff>555294</xdr:rowOff>
    </xdr:to>
    <xdr:sp macro="" textlink="">
      <xdr:nvSpPr>
        <xdr:cNvPr id="412" name="Flowchart: Extract 411">
          <a:extLst>
            <a:ext uri="{FF2B5EF4-FFF2-40B4-BE49-F238E27FC236}">
              <a16:creationId xmlns:a16="http://schemas.microsoft.com/office/drawing/2014/main" id="{4A0771C9-6905-4ED8-BF29-62C7E70A2A7D}"/>
            </a:ext>
          </a:extLst>
        </xdr:cNvPr>
        <xdr:cNvSpPr/>
      </xdr:nvSpPr>
      <xdr:spPr>
        <a:xfrm rot="16200000">
          <a:off x="24588397" y="10675340"/>
          <a:ext cx="328773" cy="226032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2445346</xdr:colOff>
      <xdr:row>6</xdr:row>
      <xdr:rowOff>208041</xdr:rowOff>
    </xdr:from>
    <xdr:to>
      <xdr:col>13</xdr:col>
      <xdr:colOff>2671378</xdr:colOff>
      <xdr:row>6</xdr:row>
      <xdr:rowOff>527476</xdr:rowOff>
    </xdr:to>
    <xdr:sp macro="" textlink="">
      <xdr:nvSpPr>
        <xdr:cNvPr id="436" name="Flowchart: Extract 435">
          <a:extLst>
            <a:ext uri="{FF2B5EF4-FFF2-40B4-BE49-F238E27FC236}">
              <a16:creationId xmlns:a16="http://schemas.microsoft.com/office/drawing/2014/main" id="{33253787-3449-4CAC-95C6-4AA2A8FD1D9F}"/>
            </a:ext>
          </a:extLst>
        </xdr:cNvPr>
        <xdr:cNvSpPr/>
      </xdr:nvSpPr>
      <xdr:spPr>
        <a:xfrm rot="16200000">
          <a:off x="24462397" y="3028766"/>
          <a:ext cx="319435" cy="226032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267128</xdr:colOff>
      <xdr:row>35</xdr:row>
      <xdr:rowOff>267127</xdr:rowOff>
    </xdr:from>
    <xdr:to>
      <xdr:col>4</xdr:col>
      <xdr:colOff>343448</xdr:colOff>
      <xdr:row>38</xdr:row>
      <xdr:rowOff>226033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2BBEA64-49D9-4A45-8100-F9B969687CF9}"/>
            </a:ext>
          </a:extLst>
        </xdr:cNvPr>
        <xdr:cNvSpPr/>
      </xdr:nvSpPr>
      <xdr:spPr>
        <a:xfrm>
          <a:off x="1582220" y="17938678"/>
          <a:ext cx="1391412" cy="1335643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>
              <a:solidFill>
                <a:sysClr val="windowText" lastClr="000000"/>
              </a:solidFill>
            </a:rPr>
            <a:t>Invest in Davarink drug </a:t>
          </a:r>
        </a:p>
      </xdr:txBody>
    </xdr:sp>
    <xdr:clientData/>
  </xdr:twoCellAnchor>
  <xdr:twoCellAnchor>
    <xdr:from>
      <xdr:col>4</xdr:col>
      <xdr:colOff>343448</xdr:colOff>
      <xdr:row>29</xdr:row>
      <xdr:rowOff>390419</xdr:rowOff>
    </xdr:from>
    <xdr:to>
      <xdr:col>5</xdr:col>
      <xdr:colOff>308227</xdr:colOff>
      <xdr:row>37</xdr:row>
      <xdr:rowOff>10274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745A2D6-D5C1-4D8B-B460-3806F3DD47D3}"/>
            </a:ext>
          </a:extLst>
        </xdr:cNvPr>
        <xdr:cNvCxnSpPr>
          <a:stCxn id="2" idx="3"/>
        </xdr:cNvCxnSpPr>
      </xdr:nvCxnSpPr>
      <xdr:spPr>
        <a:xfrm flipV="1">
          <a:off x="2973632" y="15462608"/>
          <a:ext cx="1372339" cy="3138754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343448</xdr:colOff>
      <xdr:row>37</xdr:row>
      <xdr:rowOff>10276</xdr:rowOff>
    </xdr:from>
    <xdr:to>
      <xdr:col>5</xdr:col>
      <xdr:colOff>1746609</xdr:colOff>
      <xdr:row>41</xdr:row>
      <xdr:rowOff>308226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E5710AA-8698-48B8-99FC-0883EF01C1F4}"/>
            </a:ext>
          </a:extLst>
        </xdr:cNvPr>
        <xdr:cNvCxnSpPr>
          <a:stCxn id="2" idx="3"/>
        </xdr:cNvCxnSpPr>
      </xdr:nvCxnSpPr>
      <xdr:spPr>
        <a:xfrm>
          <a:off x="2973632" y="18601364"/>
          <a:ext cx="2810721" cy="2131887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267130</xdr:colOff>
      <xdr:row>29</xdr:row>
      <xdr:rowOff>390419</xdr:rowOff>
    </xdr:from>
    <xdr:to>
      <xdr:col>5</xdr:col>
      <xdr:colOff>1990618</xdr:colOff>
      <xdr:row>29</xdr:row>
      <xdr:rowOff>412251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6965034-736C-41AD-BF9A-3205384A0A60}"/>
            </a:ext>
          </a:extLst>
        </xdr:cNvPr>
        <xdr:cNvCxnSpPr>
          <a:endCxn id="7" idx="2"/>
        </xdr:cNvCxnSpPr>
      </xdr:nvCxnSpPr>
      <xdr:spPr>
        <a:xfrm>
          <a:off x="4294598" y="15349591"/>
          <a:ext cx="1723488" cy="21832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1705512</xdr:colOff>
      <xdr:row>41</xdr:row>
      <xdr:rowOff>219183</xdr:rowOff>
    </xdr:from>
    <xdr:to>
      <xdr:col>13</xdr:col>
      <xdr:colOff>2551424</xdr:colOff>
      <xdr:row>41</xdr:row>
      <xdr:rowOff>267129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4D35DCE8-5DE1-41AB-9F3E-72A3F3B29E5D}"/>
            </a:ext>
          </a:extLst>
        </xdr:cNvPr>
        <xdr:cNvCxnSpPr>
          <a:endCxn id="46" idx="0"/>
        </xdr:cNvCxnSpPr>
      </xdr:nvCxnSpPr>
      <xdr:spPr>
        <a:xfrm flipV="1">
          <a:off x="5743256" y="20644208"/>
          <a:ext cx="18877058" cy="4794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1990618</xdr:colOff>
      <xdr:row>29</xdr:row>
      <xdr:rowOff>184936</xdr:rowOff>
    </xdr:from>
    <xdr:to>
      <xdr:col>6</xdr:col>
      <xdr:colOff>61646</xdr:colOff>
      <xdr:row>30</xdr:row>
      <xdr:rowOff>166954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F88805C0-4E57-4E0A-86D2-52A628B98A6A}"/>
            </a:ext>
          </a:extLst>
        </xdr:cNvPr>
        <xdr:cNvSpPr/>
      </xdr:nvSpPr>
      <xdr:spPr>
        <a:xfrm>
          <a:off x="6018086" y="15144108"/>
          <a:ext cx="392988" cy="45463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4094</xdr:colOff>
      <xdr:row>26</xdr:row>
      <xdr:rowOff>186803</xdr:rowOff>
    </xdr:from>
    <xdr:to>
      <xdr:col>6</xdr:col>
      <xdr:colOff>784573</xdr:colOff>
      <xdr:row>29</xdr:row>
      <xdr:rowOff>251515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AF0B6779-95FE-41C7-B4E4-80FCB7647E98}"/>
            </a:ext>
          </a:extLst>
        </xdr:cNvPr>
        <xdr:cNvCxnSpPr>
          <a:stCxn id="7" idx="7"/>
        </xdr:cNvCxnSpPr>
      </xdr:nvCxnSpPr>
      <xdr:spPr>
        <a:xfrm flipV="1">
          <a:off x="6353522" y="13748691"/>
          <a:ext cx="780479" cy="146199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4094</xdr:colOff>
      <xdr:row>30</xdr:row>
      <xdr:rowOff>100375</xdr:rowOff>
    </xdr:from>
    <xdr:to>
      <xdr:col>6</xdr:col>
      <xdr:colOff>1828802</xdr:colOff>
      <xdr:row>35</xdr:row>
      <xdr:rowOff>287676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31466553-36A9-45EA-B24B-268649E70F33}"/>
            </a:ext>
          </a:extLst>
        </xdr:cNvPr>
        <xdr:cNvCxnSpPr>
          <a:stCxn id="7" idx="5"/>
        </xdr:cNvCxnSpPr>
      </xdr:nvCxnSpPr>
      <xdr:spPr>
        <a:xfrm>
          <a:off x="6353522" y="15532159"/>
          <a:ext cx="1824708" cy="2324325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760289</xdr:colOff>
      <xdr:row>26</xdr:row>
      <xdr:rowOff>147265</xdr:rowOff>
    </xdr:from>
    <xdr:to>
      <xdr:col>7</xdr:col>
      <xdr:colOff>162680</xdr:colOff>
      <xdr:row>26</xdr:row>
      <xdr:rowOff>184933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1880F49F-C621-4096-8A4C-DA9ED8C53541}"/>
            </a:ext>
          </a:extLst>
        </xdr:cNvPr>
        <xdr:cNvCxnSpPr/>
      </xdr:nvCxnSpPr>
      <xdr:spPr>
        <a:xfrm flipV="1">
          <a:off x="7130265" y="13606413"/>
          <a:ext cx="1950383" cy="37668"/>
        </a:xfrm>
        <a:prstGeom prst="line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cxnSp>
    <xdr:clientData/>
  </xdr:twoCellAnchor>
  <xdr:twoCellAnchor>
    <xdr:from>
      <xdr:col>6</xdr:col>
      <xdr:colOff>1849350</xdr:colOff>
      <xdr:row>35</xdr:row>
      <xdr:rowOff>231167</xdr:rowOff>
    </xdr:from>
    <xdr:to>
      <xdr:col>13</xdr:col>
      <xdr:colOff>2522312</xdr:colOff>
      <xdr:row>35</xdr:row>
      <xdr:rowOff>287676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CA9AD1CD-0220-400E-8128-EB3F1F96C740}"/>
            </a:ext>
          </a:extLst>
        </xdr:cNvPr>
        <xdr:cNvCxnSpPr>
          <a:endCxn id="45" idx="0"/>
        </xdr:cNvCxnSpPr>
      </xdr:nvCxnSpPr>
      <xdr:spPr>
        <a:xfrm flipV="1">
          <a:off x="8219326" y="17697235"/>
          <a:ext cx="16412974" cy="56509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265021</xdr:colOff>
      <xdr:row>7</xdr:row>
      <xdr:rowOff>390419</xdr:rowOff>
    </xdr:from>
    <xdr:to>
      <xdr:col>8</xdr:col>
      <xdr:colOff>431516</xdr:colOff>
      <xdr:row>25</xdr:row>
      <xdr:rowOff>391968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1210935F-B5D1-4659-9EB6-35254E1F33E8}"/>
            </a:ext>
          </a:extLst>
        </xdr:cNvPr>
        <xdr:cNvCxnSpPr>
          <a:cxnSpLocks/>
          <a:stCxn id="49" idx="7"/>
        </xdr:cNvCxnSpPr>
      </xdr:nvCxnSpPr>
      <xdr:spPr>
        <a:xfrm flipV="1">
          <a:off x="9162441" y="3883631"/>
          <a:ext cx="1789811" cy="9618161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265021</xdr:colOff>
      <xdr:row>26</xdr:row>
      <xdr:rowOff>245032</xdr:rowOff>
    </xdr:from>
    <xdr:to>
      <xdr:col>8</xdr:col>
      <xdr:colOff>166954</xdr:colOff>
      <xdr:row>30</xdr:row>
      <xdr:rowOff>154112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6AB48288-5879-4EA3-B6A4-3ADA1EFA30B1}"/>
            </a:ext>
          </a:extLst>
        </xdr:cNvPr>
        <xdr:cNvCxnSpPr>
          <a:cxnSpLocks/>
          <a:stCxn id="49" idx="5"/>
        </xdr:cNvCxnSpPr>
      </xdr:nvCxnSpPr>
      <xdr:spPr>
        <a:xfrm>
          <a:off x="9162441" y="13806920"/>
          <a:ext cx="1525249" cy="177897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441789</xdr:colOff>
      <xdr:row>7</xdr:row>
      <xdr:rowOff>462337</xdr:rowOff>
    </xdr:from>
    <xdr:to>
      <xdr:col>10</xdr:col>
      <xdr:colOff>636999</xdr:colOff>
      <xdr:row>7</xdr:row>
      <xdr:rowOff>503434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8EEEA80F-47C3-4233-9899-9C19FD3071C5}"/>
            </a:ext>
          </a:extLst>
        </xdr:cNvPr>
        <xdr:cNvCxnSpPr>
          <a:endCxn id="20" idx="2"/>
        </xdr:cNvCxnSpPr>
      </xdr:nvCxnSpPr>
      <xdr:spPr>
        <a:xfrm>
          <a:off x="10962525" y="3955549"/>
          <a:ext cx="4161034" cy="41097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115583</xdr:colOff>
      <xdr:row>30</xdr:row>
      <xdr:rowOff>154112</xdr:rowOff>
    </xdr:from>
    <xdr:to>
      <xdr:col>13</xdr:col>
      <xdr:colOff>2524025</xdr:colOff>
      <xdr:row>30</xdr:row>
      <xdr:rowOff>196920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8480A864-49DD-4BE9-B527-8D3E36A77303}"/>
            </a:ext>
          </a:extLst>
        </xdr:cNvPr>
        <xdr:cNvCxnSpPr>
          <a:endCxn id="44" idx="0"/>
        </xdr:cNvCxnSpPr>
      </xdr:nvCxnSpPr>
      <xdr:spPr>
        <a:xfrm>
          <a:off x="10646594" y="15688638"/>
          <a:ext cx="13946321" cy="42808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265021</xdr:colOff>
      <xdr:row>12</xdr:row>
      <xdr:rowOff>118158</xdr:rowOff>
    </xdr:from>
    <xdr:to>
      <xdr:col>9</xdr:col>
      <xdr:colOff>133564</xdr:colOff>
      <xdr:row>25</xdr:row>
      <xdr:rowOff>391968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A6553B68-08C0-41BC-AC22-2217BADAC0AA}"/>
            </a:ext>
          </a:extLst>
        </xdr:cNvPr>
        <xdr:cNvCxnSpPr>
          <a:cxnSpLocks/>
          <a:stCxn id="49" idx="7"/>
        </xdr:cNvCxnSpPr>
      </xdr:nvCxnSpPr>
      <xdr:spPr>
        <a:xfrm flipV="1">
          <a:off x="9162441" y="6159362"/>
          <a:ext cx="2642567" cy="734243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133564</xdr:colOff>
      <xdr:row>12</xdr:row>
      <xdr:rowOff>113015</xdr:rowOff>
    </xdr:from>
    <xdr:to>
      <xdr:col>10</xdr:col>
      <xdr:colOff>698644</xdr:colOff>
      <xdr:row>12</xdr:row>
      <xdr:rowOff>174662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20781466-CCB1-417D-A694-4B824C3AAE66}"/>
            </a:ext>
          </a:extLst>
        </xdr:cNvPr>
        <xdr:cNvCxnSpPr>
          <a:endCxn id="25" idx="2"/>
        </xdr:cNvCxnSpPr>
      </xdr:nvCxnSpPr>
      <xdr:spPr>
        <a:xfrm>
          <a:off x="11805008" y="6154219"/>
          <a:ext cx="3380196" cy="61647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265021</xdr:colOff>
      <xdr:row>21</xdr:row>
      <xdr:rowOff>205486</xdr:rowOff>
    </xdr:from>
    <xdr:to>
      <xdr:col>8</xdr:col>
      <xdr:colOff>575353</xdr:colOff>
      <xdr:row>25</xdr:row>
      <xdr:rowOff>391968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B6D52EE2-712F-4B89-AA30-C6ECDA82E227}"/>
            </a:ext>
          </a:extLst>
        </xdr:cNvPr>
        <xdr:cNvCxnSpPr>
          <a:cxnSpLocks/>
          <a:stCxn id="49" idx="7"/>
        </xdr:cNvCxnSpPr>
      </xdr:nvCxnSpPr>
      <xdr:spPr>
        <a:xfrm flipV="1">
          <a:off x="9162441" y="11486510"/>
          <a:ext cx="1933648" cy="2015282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544530</xdr:colOff>
      <xdr:row>21</xdr:row>
      <xdr:rowOff>226029</xdr:rowOff>
    </xdr:from>
    <xdr:to>
      <xdr:col>10</xdr:col>
      <xdr:colOff>934949</xdr:colOff>
      <xdr:row>21</xdr:row>
      <xdr:rowOff>234835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7C52266E-4B88-48FC-9357-AD76B2BF9118}"/>
            </a:ext>
          </a:extLst>
        </xdr:cNvPr>
        <xdr:cNvCxnSpPr>
          <a:cxnSpLocks/>
        </xdr:cNvCxnSpPr>
      </xdr:nvCxnSpPr>
      <xdr:spPr>
        <a:xfrm>
          <a:off x="11075541" y="11609795"/>
          <a:ext cx="4345970" cy="880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636999</xdr:colOff>
      <xdr:row>7</xdr:row>
      <xdr:rowOff>287676</xdr:rowOff>
    </xdr:from>
    <xdr:to>
      <xdr:col>10</xdr:col>
      <xdr:colOff>1058236</xdr:colOff>
      <xdr:row>8</xdr:row>
      <xdr:rowOff>184935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7EF35546-A151-4F6F-9A8B-545C83DE3BDC}"/>
            </a:ext>
          </a:extLst>
        </xdr:cNvPr>
        <xdr:cNvSpPr/>
      </xdr:nvSpPr>
      <xdr:spPr>
        <a:xfrm>
          <a:off x="15123559" y="3780888"/>
          <a:ext cx="421237" cy="431515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996547</xdr:colOff>
      <xdr:row>6</xdr:row>
      <xdr:rowOff>390418</xdr:rowOff>
    </xdr:from>
    <xdr:to>
      <xdr:col>11</xdr:col>
      <xdr:colOff>328773</xdr:colOff>
      <xdr:row>7</xdr:row>
      <xdr:rowOff>350870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ACB3F9BF-8262-47D9-9DAB-67C2D9CE3034}"/>
            </a:ext>
          </a:extLst>
        </xdr:cNvPr>
        <xdr:cNvCxnSpPr>
          <a:stCxn id="20" idx="7"/>
        </xdr:cNvCxnSpPr>
      </xdr:nvCxnSpPr>
      <xdr:spPr>
        <a:xfrm flipV="1">
          <a:off x="15483107" y="3246634"/>
          <a:ext cx="1551446" cy="597448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996547</xdr:colOff>
      <xdr:row>8</xdr:row>
      <xdr:rowOff>121741</xdr:rowOff>
    </xdr:from>
    <xdr:to>
      <xdr:col>11</xdr:col>
      <xdr:colOff>143838</xdr:colOff>
      <xdr:row>8</xdr:row>
      <xdr:rowOff>390420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A76682E8-54ED-41FD-989E-2A345A24886B}"/>
            </a:ext>
          </a:extLst>
        </xdr:cNvPr>
        <xdr:cNvCxnSpPr>
          <a:stCxn id="20" idx="5"/>
        </xdr:cNvCxnSpPr>
      </xdr:nvCxnSpPr>
      <xdr:spPr>
        <a:xfrm>
          <a:off x="15483107" y="4149209"/>
          <a:ext cx="1366511" cy="268679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310895</xdr:colOff>
      <xdr:row>6</xdr:row>
      <xdr:rowOff>337403</xdr:rowOff>
    </xdr:from>
    <xdr:to>
      <xdr:col>13</xdr:col>
      <xdr:colOff>2569103</xdr:colOff>
      <xdr:row>6</xdr:row>
      <xdr:rowOff>376942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B85B41DF-8B18-4357-9605-341ED3B275F0}"/>
            </a:ext>
          </a:extLst>
        </xdr:cNvPr>
        <xdr:cNvCxnSpPr>
          <a:cxnSpLocks/>
          <a:endCxn id="52" idx="0"/>
        </xdr:cNvCxnSpPr>
      </xdr:nvCxnSpPr>
      <xdr:spPr>
        <a:xfrm flipV="1">
          <a:off x="17011071" y="3092745"/>
          <a:ext cx="7619450" cy="39539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85929</xdr:colOff>
      <xdr:row>8</xdr:row>
      <xdr:rowOff>359525</xdr:rowOff>
    </xdr:from>
    <xdr:to>
      <xdr:col>13</xdr:col>
      <xdr:colOff>2576070</xdr:colOff>
      <xdr:row>8</xdr:row>
      <xdr:rowOff>412838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6322A04-4A87-481D-8971-309E8AA88FC3}"/>
            </a:ext>
          </a:extLst>
        </xdr:cNvPr>
        <xdr:cNvCxnSpPr/>
      </xdr:nvCxnSpPr>
      <xdr:spPr>
        <a:xfrm flipV="1">
          <a:off x="16812257" y="4315075"/>
          <a:ext cx="7863525" cy="53313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698644</xdr:colOff>
      <xdr:row>11</xdr:row>
      <xdr:rowOff>534257</xdr:rowOff>
    </xdr:from>
    <xdr:to>
      <xdr:col>10</xdr:col>
      <xdr:colOff>1143366</xdr:colOff>
      <xdr:row>12</xdr:row>
      <xdr:rowOff>369870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D021A1E2-66C2-4945-B1BC-1F62DA894F6A}"/>
            </a:ext>
          </a:extLst>
        </xdr:cNvPr>
        <xdr:cNvSpPr/>
      </xdr:nvSpPr>
      <xdr:spPr>
        <a:xfrm>
          <a:off x="15185204" y="6020657"/>
          <a:ext cx="444722" cy="390417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1143366</xdr:colOff>
      <xdr:row>11</xdr:row>
      <xdr:rowOff>164387</xdr:rowOff>
    </xdr:from>
    <xdr:to>
      <xdr:col>11</xdr:col>
      <xdr:colOff>390418</xdr:colOff>
      <xdr:row>12</xdr:row>
      <xdr:rowOff>174662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7021B21B-66CF-4779-849A-6BE444F7F071}"/>
            </a:ext>
          </a:extLst>
        </xdr:cNvPr>
        <xdr:cNvCxnSpPr>
          <a:stCxn id="25" idx="6"/>
        </xdr:cNvCxnSpPr>
      </xdr:nvCxnSpPr>
      <xdr:spPr>
        <a:xfrm flipV="1">
          <a:off x="15629926" y="5650787"/>
          <a:ext cx="1466272" cy="565079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1143366</xdr:colOff>
      <xdr:row>12</xdr:row>
      <xdr:rowOff>174662</xdr:rowOff>
    </xdr:from>
    <xdr:to>
      <xdr:col>11</xdr:col>
      <xdr:colOff>493160</xdr:colOff>
      <xdr:row>13</xdr:row>
      <xdr:rowOff>328774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51477423-CEE4-497E-868F-30CC39380F2A}"/>
            </a:ext>
          </a:extLst>
        </xdr:cNvPr>
        <xdr:cNvCxnSpPr>
          <a:stCxn id="25" idx="6"/>
        </xdr:cNvCxnSpPr>
      </xdr:nvCxnSpPr>
      <xdr:spPr>
        <a:xfrm>
          <a:off x="15629926" y="6215866"/>
          <a:ext cx="1569014" cy="750012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329241</xdr:colOff>
      <xdr:row>11</xdr:row>
      <xdr:rowOff>155046</xdr:rowOff>
    </xdr:from>
    <xdr:to>
      <xdr:col>13</xdr:col>
      <xdr:colOff>2559716</xdr:colOff>
      <xdr:row>11</xdr:row>
      <xdr:rowOff>188313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1BAA86AE-9F46-40EE-8021-E5DE7924F9D7}"/>
            </a:ext>
          </a:extLst>
        </xdr:cNvPr>
        <xdr:cNvCxnSpPr/>
      </xdr:nvCxnSpPr>
      <xdr:spPr>
        <a:xfrm>
          <a:off x="17055569" y="5579802"/>
          <a:ext cx="7603859" cy="33267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489426</xdr:colOff>
      <xdr:row>13</xdr:row>
      <xdr:rowOff>333619</xdr:rowOff>
    </xdr:from>
    <xdr:to>
      <xdr:col>13</xdr:col>
      <xdr:colOff>2638441</xdr:colOff>
      <xdr:row>13</xdr:row>
      <xdr:rowOff>334843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E9B1679-77AE-49EE-92BE-A03A71549053}"/>
            </a:ext>
          </a:extLst>
        </xdr:cNvPr>
        <xdr:cNvCxnSpPr/>
      </xdr:nvCxnSpPr>
      <xdr:spPr>
        <a:xfrm flipV="1">
          <a:off x="17215754" y="6909079"/>
          <a:ext cx="7522399" cy="1224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1138260</xdr:colOff>
      <xdr:row>15</xdr:row>
      <xdr:rowOff>688369</xdr:rowOff>
    </xdr:from>
    <xdr:to>
      <xdr:col>11</xdr:col>
      <xdr:colOff>780837</xdr:colOff>
      <xdr:row>21</xdr:row>
      <xdr:rowOff>149759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573A94BE-99E0-4757-9629-ED172E9B5D97}"/>
            </a:ext>
          </a:extLst>
        </xdr:cNvPr>
        <xdr:cNvCxnSpPr>
          <a:cxnSpLocks/>
          <a:stCxn id="48" idx="7"/>
        </xdr:cNvCxnSpPr>
      </xdr:nvCxnSpPr>
      <xdr:spPr>
        <a:xfrm flipV="1">
          <a:off x="15624822" y="8532688"/>
          <a:ext cx="1856658" cy="3000837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1138260</xdr:colOff>
      <xdr:row>22</xdr:row>
      <xdr:rowOff>642</xdr:rowOff>
    </xdr:from>
    <xdr:to>
      <xdr:col>11</xdr:col>
      <xdr:colOff>1541124</xdr:colOff>
      <xdr:row>28</xdr:row>
      <xdr:rowOff>143838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FA337AC2-BD4A-40AB-AC6A-70C6763B5DBD}"/>
            </a:ext>
          </a:extLst>
        </xdr:cNvPr>
        <xdr:cNvCxnSpPr>
          <a:cxnSpLocks/>
          <a:stCxn id="48" idx="5"/>
        </xdr:cNvCxnSpPr>
      </xdr:nvCxnSpPr>
      <xdr:spPr>
        <a:xfrm>
          <a:off x="15645372" y="11651538"/>
          <a:ext cx="2622080" cy="287612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756551</xdr:colOff>
      <xdr:row>15</xdr:row>
      <xdr:rowOff>691172</xdr:rowOff>
    </xdr:from>
    <xdr:to>
      <xdr:col>13</xdr:col>
      <xdr:colOff>2544154</xdr:colOff>
      <xdr:row>15</xdr:row>
      <xdr:rowOff>703604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1F7D3C80-1E1F-48E1-951C-4E5C705052C1}"/>
            </a:ext>
          </a:extLst>
        </xdr:cNvPr>
        <xdr:cNvCxnSpPr>
          <a:endCxn id="42" idx="0"/>
        </xdr:cNvCxnSpPr>
      </xdr:nvCxnSpPr>
      <xdr:spPr>
        <a:xfrm>
          <a:off x="17456727" y="8350088"/>
          <a:ext cx="7148845" cy="12432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1541124</xdr:colOff>
      <xdr:row>28</xdr:row>
      <xdr:rowOff>123290</xdr:rowOff>
    </xdr:from>
    <xdr:to>
      <xdr:col>13</xdr:col>
      <xdr:colOff>2535160</xdr:colOff>
      <xdr:row>28</xdr:row>
      <xdr:rowOff>157964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6DE0C9EB-6B6E-4D08-A335-F6857242FC29}"/>
            </a:ext>
          </a:extLst>
        </xdr:cNvPr>
        <xdr:cNvCxnSpPr>
          <a:endCxn id="50" idx="0"/>
        </xdr:cNvCxnSpPr>
      </xdr:nvCxnSpPr>
      <xdr:spPr>
        <a:xfrm>
          <a:off x="18267452" y="14507110"/>
          <a:ext cx="6377696" cy="34674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1138260</xdr:colOff>
      <xdr:row>17</xdr:row>
      <xdr:rowOff>503436</xdr:rowOff>
    </xdr:from>
    <xdr:to>
      <xdr:col>11</xdr:col>
      <xdr:colOff>1202077</xdr:colOff>
      <xdr:row>21</xdr:row>
      <xdr:rowOff>149759</xdr:rowOff>
    </xdr:to>
    <xdr:cxnSp macro="">
      <xdr:nvCxnSpPr>
        <xdr:cNvPr id="34" name="Straight Connector 33">
          <a:extLst>
            <a:ext uri="{FF2B5EF4-FFF2-40B4-BE49-F238E27FC236}">
              <a16:creationId xmlns:a16="http://schemas.microsoft.com/office/drawing/2014/main" id="{519BC4ED-DCCB-4E48-ABD0-FAA6AA0D66FA}"/>
            </a:ext>
          </a:extLst>
        </xdr:cNvPr>
        <xdr:cNvCxnSpPr>
          <a:cxnSpLocks/>
          <a:stCxn id="48" idx="7"/>
        </xdr:cNvCxnSpPr>
      </xdr:nvCxnSpPr>
      <xdr:spPr>
        <a:xfrm flipV="1">
          <a:off x="15624822" y="9801548"/>
          <a:ext cx="2277898" cy="1731977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1138260</xdr:colOff>
      <xdr:row>19</xdr:row>
      <xdr:rowOff>333910</xdr:rowOff>
    </xdr:from>
    <xdr:to>
      <xdr:col>11</xdr:col>
      <xdr:colOff>744875</xdr:colOff>
      <xdr:row>21</xdr:row>
      <xdr:rowOff>149759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BF50D443-129C-4531-81BB-90B9AE47BC25}"/>
            </a:ext>
          </a:extLst>
        </xdr:cNvPr>
        <xdr:cNvCxnSpPr>
          <a:cxnSpLocks/>
          <a:stCxn id="48" idx="7"/>
        </xdr:cNvCxnSpPr>
      </xdr:nvCxnSpPr>
      <xdr:spPr>
        <a:xfrm flipV="1">
          <a:off x="15624822" y="10731357"/>
          <a:ext cx="1820696" cy="802168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1195538</xdr:colOff>
      <xdr:row>17</xdr:row>
      <xdr:rowOff>485498</xdr:rowOff>
    </xdr:from>
    <xdr:to>
      <xdr:col>13</xdr:col>
      <xdr:colOff>2502917</xdr:colOff>
      <xdr:row>17</xdr:row>
      <xdr:rowOff>495027</xdr:rowOff>
    </xdr:to>
    <xdr:cxnSp macro="">
      <xdr:nvCxnSpPr>
        <xdr:cNvPr id="36" name="Straight Connector 35">
          <a:extLst>
            <a:ext uri="{FF2B5EF4-FFF2-40B4-BE49-F238E27FC236}">
              <a16:creationId xmlns:a16="http://schemas.microsoft.com/office/drawing/2014/main" id="{C11FA06F-5EEE-47D9-853F-8045BE2F2A5B}"/>
            </a:ext>
          </a:extLst>
        </xdr:cNvPr>
        <xdr:cNvCxnSpPr>
          <a:endCxn id="43" idx="0"/>
        </xdr:cNvCxnSpPr>
      </xdr:nvCxnSpPr>
      <xdr:spPr>
        <a:xfrm flipV="1">
          <a:off x="17895714" y="9592138"/>
          <a:ext cx="6668621" cy="9529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738883</xdr:colOff>
      <xdr:row>19</xdr:row>
      <xdr:rowOff>340762</xdr:rowOff>
    </xdr:from>
    <xdr:to>
      <xdr:col>13</xdr:col>
      <xdr:colOff>2663941</xdr:colOff>
      <xdr:row>19</xdr:row>
      <xdr:rowOff>403628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5EAD584D-5C5E-4571-B3F2-E5BF99E7D882}"/>
            </a:ext>
          </a:extLst>
        </xdr:cNvPr>
        <xdr:cNvCxnSpPr>
          <a:cxnSpLocks/>
        </xdr:cNvCxnSpPr>
      </xdr:nvCxnSpPr>
      <xdr:spPr>
        <a:xfrm>
          <a:off x="17439526" y="10738209"/>
          <a:ext cx="7293305" cy="6286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252451</xdr:colOff>
      <xdr:row>32</xdr:row>
      <xdr:rowOff>231903</xdr:rowOff>
    </xdr:from>
    <xdr:to>
      <xdr:col>4</xdr:col>
      <xdr:colOff>692772</xdr:colOff>
      <xdr:row>33</xdr:row>
      <xdr:rowOff>239242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CDCAE61C-00E1-4370-84D5-74A033BB05A9}"/>
            </a:ext>
          </a:extLst>
        </xdr:cNvPr>
        <xdr:cNvSpPr txBox="1"/>
      </xdr:nvSpPr>
      <xdr:spPr>
        <a:xfrm>
          <a:off x="2882635" y="16685966"/>
          <a:ext cx="440321" cy="4645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Yes</a:t>
          </a:r>
        </a:p>
      </xdr:txBody>
    </xdr:sp>
    <xdr:clientData/>
  </xdr:twoCellAnchor>
  <xdr:twoCellAnchor>
    <xdr:from>
      <xdr:col>4</xdr:col>
      <xdr:colOff>493160</xdr:colOff>
      <xdr:row>39</xdr:row>
      <xdr:rowOff>98337</xdr:rowOff>
    </xdr:from>
    <xdr:to>
      <xdr:col>4</xdr:col>
      <xdr:colOff>868899</xdr:colOff>
      <xdr:row>40</xdr:row>
      <xdr:rowOff>133562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E8C08DBC-F839-4D05-8472-952ED53F6045}"/>
            </a:ext>
          </a:extLst>
        </xdr:cNvPr>
        <xdr:cNvSpPr txBox="1"/>
      </xdr:nvSpPr>
      <xdr:spPr>
        <a:xfrm>
          <a:off x="3123344" y="19603825"/>
          <a:ext cx="375739" cy="492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/>
            <a:t>No</a:t>
          </a:r>
        </a:p>
      </xdr:txBody>
    </xdr:sp>
    <xdr:clientData/>
  </xdr:twoCellAnchor>
  <xdr:twoCellAnchor>
    <xdr:from>
      <xdr:col>13</xdr:col>
      <xdr:colOff>2545248</xdr:colOff>
      <xdr:row>8</xdr:row>
      <xdr:rowOff>182134</xdr:rowOff>
    </xdr:from>
    <xdr:to>
      <xdr:col>13</xdr:col>
      <xdr:colOff>2773092</xdr:colOff>
      <xdr:row>8</xdr:row>
      <xdr:rowOff>520105</xdr:rowOff>
    </xdr:to>
    <xdr:sp macro="" textlink="">
      <xdr:nvSpPr>
        <xdr:cNvPr id="40" name="Flowchart: Extract 39">
          <a:extLst>
            <a:ext uri="{FF2B5EF4-FFF2-40B4-BE49-F238E27FC236}">
              <a16:creationId xmlns:a16="http://schemas.microsoft.com/office/drawing/2014/main" id="{53F72775-A09C-4D5C-B768-1F2758D87797}"/>
            </a:ext>
          </a:extLst>
        </xdr:cNvPr>
        <xdr:cNvSpPr/>
      </xdr:nvSpPr>
      <xdr:spPr>
        <a:xfrm rot="16200000">
          <a:off x="24589896" y="4192748"/>
          <a:ext cx="337971" cy="227844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2569991</xdr:colOff>
      <xdr:row>11</xdr:row>
      <xdr:rowOff>31997</xdr:rowOff>
    </xdr:from>
    <xdr:to>
      <xdr:col>13</xdr:col>
      <xdr:colOff>2796023</xdr:colOff>
      <xdr:row>11</xdr:row>
      <xdr:rowOff>360772</xdr:rowOff>
    </xdr:to>
    <xdr:sp macro="" textlink="">
      <xdr:nvSpPr>
        <xdr:cNvPr id="41" name="Flowchart: Extract 40">
          <a:extLst>
            <a:ext uri="{FF2B5EF4-FFF2-40B4-BE49-F238E27FC236}">
              <a16:creationId xmlns:a16="http://schemas.microsoft.com/office/drawing/2014/main" id="{DFFE72A8-E00B-44C7-99F8-55DEE99E35C5}"/>
            </a:ext>
          </a:extLst>
        </xdr:cNvPr>
        <xdr:cNvSpPr/>
      </xdr:nvSpPr>
      <xdr:spPr>
        <a:xfrm rot="16200000">
          <a:off x="24618331" y="5508125"/>
          <a:ext cx="328775" cy="226032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2544154</xdr:colOff>
      <xdr:row>15</xdr:row>
      <xdr:rowOff>538048</xdr:rowOff>
    </xdr:from>
    <xdr:to>
      <xdr:col>13</xdr:col>
      <xdr:colOff>2770186</xdr:colOff>
      <xdr:row>16</xdr:row>
      <xdr:rowOff>19205</xdr:rowOff>
    </xdr:to>
    <xdr:sp macro="" textlink="">
      <xdr:nvSpPr>
        <xdr:cNvPr id="42" name="Flowchart: Extract 41">
          <a:extLst>
            <a:ext uri="{FF2B5EF4-FFF2-40B4-BE49-F238E27FC236}">
              <a16:creationId xmlns:a16="http://schemas.microsoft.com/office/drawing/2014/main" id="{328D800B-61DB-47FE-B876-25691FB46720}"/>
            </a:ext>
          </a:extLst>
        </xdr:cNvPr>
        <xdr:cNvSpPr/>
      </xdr:nvSpPr>
      <xdr:spPr>
        <a:xfrm rot="16200000">
          <a:off x="24553032" y="8249504"/>
          <a:ext cx="331112" cy="226032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2502917</xdr:colOff>
      <xdr:row>17</xdr:row>
      <xdr:rowOff>321111</xdr:rowOff>
    </xdr:from>
    <xdr:to>
      <xdr:col>13</xdr:col>
      <xdr:colOff>2728949</xdr:colOff>
      <xdr:row>17</xdr:row>
      <xdr:rowOff>649884</xdr:rowOff>
    </xdr:to>
    <xdr:sp macro="" textlink="">
      <xdr:nvSpPr>
        <xdr:cNvPr id="43" name="Flowchart: Extract 42">
          <a:extLst>
            <a:ext uri="{FF2B5EF4-FFF2-40B4-BE49-F238E27FC236}">
              <a16:creationId xmlns:a16="http://schemas.microsoft.com/office/drawing/2014/main" id="{A03DD61E-52D0-47EF-B7BD-D3B44FB44474}"/>
            </a:ext>
          </a:extLst>
        </xdr:cNvPr>
        <xdr:cNvSpPr/>
      </xdr:nvSpPr>
      <xdr:spPr>
        <a:xfrm rot="16200000">
          <a:off x="24512964" y="9479122"/>
          <a:ext cx="328773" cy="226032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2524025</xdr:colOff>
      <xdr:row>29</xdr:row>
      <xdr:rowOff>404972</xdr:rowOff>
    </xdr:from>
    <xdr:to>
      <xdr:col>13</xdr:col>
      <xdr:colOff>2750057</xdr:colOff>
      <xdr:row>30</xdr:row>
      <xdr:rowOff>466617</xdr:rowOff>
    </xdr:to>
    <xdr:sp macro="" textlink="">
      <xdr:nvSpPr>
        <xdr:cNvPr id="44" name="Flowchart: Extract 43">
          <a:extLst>
            <a:ext uri="{FF2B5EF4-FFF2-40B4-BE49-F238E27FC236}">
              <a16:creationId xmlns:a16="http://schemas.microsoft.com/office/drawing/2014/main" id="{D532565E-36BF-4C7A-ABD6-37AE15FA4066}"/>
            </a:ext>
          </a:extLst>
        </xdr:cNvPr>
        <xdr:cNvSpPr/>
      </xdr:nvSpPr>
      <xdr:spPr>
        <a:xfrm rot="16200000">
          <a:off x="24446508" y="15623568"/>
          <a:ext cx="518845" cy="226032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2522312</xdr:colOff>
      <xdr:row>34</xdr:row>
      <xdr:rowOff>272262</xdr:rowOff>
    </xdr:from>
    <xdr:to>
      <xdr:col>13</xdr:col>
      <xdr:colOff>2748344</xdr:colOff>
      <xdr:row>36</xdr:row>
      <xdr:rowOff>25683</xdr:rowOff>
    </xdr:to>
    <xdr:sp macro="" textlink="">
      <xdr:nvSpPr>
        <xdr:cNvPr id="45" name="Flowchart: Extract 44">
          <a:extLst>
            <a:ext uri="{FF2B5EF4-FFF2-40B4-BE49-F238E27FC236}">
              <a16:creationId xmlns:a16="http://schemas.microsoft.com/office/drawing/2014/main" id="{2FCC2D6D-CA01-433B-8673-05B2B53CD734}"/>
            </a:ext>
          </a:extLst>
        </xdr:cNvPr>
        <xdr:cNvSpPr/>
      </xdr:nvSpPr>
      <xdr:spPr>
        <a:xfrm rot="16200000">
          <a:off x="24444795" y="17787132"/>
          <a:ext cx="518846" cy="226032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2551424</xdr:colOff>
      <xdr:row>40</xdr:row>
      <xdr:rowOff>424666</xdr:rowOff>
    </xdr:from>
    <xdr:to>
      <xdr:col>13</xdr:col>
      <xdr:colOff>2777456</xdr:colOff>
      <xdr:row>42</xdr:row>
      <xdr:rowOff>13699</xdr:rowOff>
    </xdr:to>
    <xdr:sp macro="" textlink="">
      <xdr:nvSpPr>
        <xdr:cNvPr id="46" name="Flowchart: Extract 45">
          <a:extLst>
            <a:ext uri="{FF2B5EF4-FFF2-40B4-BE49-F238E27FC236}">
              <a16:creationId xmlns:a16="http://schemas.microsoft.com/office/drawing/2014/main" id="{92C87794-C31E-4AEF-A484-C75C81918CAA}"/>
            </a:ext>
          </a:extLst>
        </xdr:cNvPr>
        <xdr:cNvSpPr/>
      </xdr:nvSpPr>
      <xdr:spPr>
        <a:xfrm rot="16200000">
          <a:off x="24476476" y="20531192"/>
          <a:ext cx="513707" cy="226032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2576798</xdr:colOff>
      <xdr:row>13</xdr:row>
      <xdr:rowOff>158225</xdr:rowOff>
    </xdr:from>
    <xdr:to>
      <xdr:col>13</xdr:col>
      <xdr:colOff>2802830</xdr:colOff>
      <xdr:row>13</xdr:row>
      <xdr:rowOff>486998</xdr:rowOff>
    </xdr:to>
    <xdr:sp macro="" textlink="">
      <xdr:nvSpPr>
        <xdr:cNvPr id="47" name="Flowchart: Extract 46">
          <a:extLst>
            <a:ext uri="{FF2B5EF4-FFF2-40B4-BE49-F238E27FC236}">
              <a16:creationId xmlns:a16="http://schemas.microsoft.com/office/drawing/2014/main" id="{48CAF98C-CC24-4237-AF13-B7C1CFEAFA73}"/>
            </a:ext>
          </a:extLst>
        </xdr:cNvPr>
        <xdr:cNvSpPr/>
      </xdr:nvSpPr>
      <xdr:spPr>
        <a:xfrm rot="16200000">
          <a:off x="24625139" y="6785056"/>
          <a:ext cx="328773" cy="226032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809092</xdr:colOff>
      <xdr:row>21</xdr:row>
      <xdr:rowOff>102740</xdr:rowOff>
    </xdr:from>
    <xdr:to>
      <xdr:col>10</xdr:col>
      <xdr:colOff>1194736</xdr:colOff>
      <xdr:row>22</xdr:row>
      <xdr:rowOff>64212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5BF16875-DA65-412B-87D6-C34F43AF69F8}"/>
            </a:ext>
          </a:extLst>
        </xdr:cNvPr>
        <xdr:cNvSpPr/>
      </xdr:nvSpPr>
      <xdr:spPr>
        <a:xfrm>
          <a:off x="15295654" y="11486506"/>
          <a:ext cx="385644" cy="439221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2486347</xdr:colOff>
      <xdr:row>25</xdr:row>
      <xdr:rowOff>328774</xdr:rowOff>
    </xdr:from>
    <xdr:to>
      <xdr:col>7</xdr:col>
      <xdr:colOff>321068</xdr:colOff>
      <xdr:row>26</xdr:row>
      <xdr:rowOff>308226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F92F7615-851A-4FCA-8335-1E62A880EFD7}"/>
            </a:ext>
          </a:extLst>
        </xdr:cNvPr>
        <xdr:cNvSpPr/>
      </xdr:nvSpPr>
      <xdr:spPr>
        <a:xfrm>
          <a:off x="8835775" y="13438598"/>
          <a:ext cx="382713" cy="431516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2535160</xdr:colOff>
      <xdr:row>27</xdr:row>
      <xdr:rowOff>390417</xdr:rowOff>
    </xdr:from>
    <xdr:to>
      <xdr:col>13</xdr:col>
      <xdr:colOff>2761192</xdr:colOff>
      <xdr:row>28</xdr:row>
      <xdr:rowOff>398122</xdr:rowOff>
    </xdr:to>
    <xdr:sp macro="" textlink="">
      <xdr:nvSpPr>
        <xdr:cNvPr id="50" name="Flowchart: Extract 49">
          <a:extLst>
            <a:ext uri="{FF2B5EF4-FFF2-40B4-BE49-F238E27FC236}">
              <a16:creationId xmlns:a16="http://schemas.microsoft.com/office/drawing/2014/main" id="{918FB858-259E-4EB6-B7EB-CAB3CD933817}"/>
            </a:ext>
          </a:extLst>
        </xdr:cNvPr>
        <xdr:cNvSpPr/>
      </xdr:nvSpPr>
      <xdr:spPr>
        <a:xfrm rot="16200000">
          <a:off x="24482045" y="14659937"/>
          <a:ext cx="470042" cy="226032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2501992</xdr:colOff>
      <xdr:row>19</xdr:row>
      <xdr:rowOff>218114</xdr:rowOff>
    </xdr:from>
    <xdr:to>
      <xdr:col>13</xdr:col>
      <xdr:colOff>2728024</xdr:colOff>
      <xdr:row>19</xdr:row>
      <xdr:rowOff>546887</xdr:rowOff>
    </xdr:to>
    <xdr:sp macro="" textlink="">
      <xdr:nvSpPr>
        <xdr:cNvPr id="51" name="Flowchart: Extract 50">
          <a:extLst>
            <a:ext uri="{FF2B5EF4-FFF2-40B4-BE49-F238E27FC236}">
              <a16:creationId xmlns:a16="http://schemas.microsoft.com/office/drawing/2014/main" id="{BC0B5C4D-CF1F-4D1A-AE44-BCCE53354F35}"/>
            </a:ext>
          </a:extLst>
        </xdr:cNvPr>
        <xdr:cNvSpPr/>
      </xdr:nvSpPr>
      <xdr:spPr>
        <a:xfrm rot="16200000">
          <a:off x="24512039" y="10478261"/>
          <a:ext cx="328773" cy="226032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2569103</xdr:colOff>
      <xdr:row>6</xdr:row>
      <xdr:rowOff>177685</xdr:rowOff>
    </xdr:from>
    <xdr:to>
      <xdr:col>13</xdr:col>
      <xdr:colOff>2795135</xdr:colOff>
      <xdr:row>6</xdr:row>
      <xdr:rowOff>497120</xdr:rowOff>
    </xdr:to>
    <xdr:sp macro="" textlink="">
      <xdr:nvSpPr>
        <xdr:cNvPr id="52" name="Flowchart: Extract 51">
          <a:extLst>
            <a:ext uri="{FF2B5EF4-FFF2-40B4-BE49-F238E27FC236}">
              <a16:creationId xmlns:a16="http://schemas.microsoft.com/office/drawing/2014/main" id="{3EB86308-2B37-4DE9-A2B0-B60B792A17E7}"/>
            </a:ext>
          </a:extLst>
        </xdr:cNvPr>
        <xdr:cNvSpPr/>
      </xdr:nvSpPr>
      <xdr:spPr>
        <a:xfrm rot="16200000">
          <a:off x="24583819" y="2979729"/>
          <a:ext cx="319435" cy="226032"/>
        </a:xfrm>
        <a:prstGeom prst="flowChartExtra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BB44A-E5A6-439B-8C34-ECE05CF07869}">
  <dimension ref="B2:T34"/>
  <sheetViews>
    <sheetView tabSelected="1" workbookViewId="0">
      <pane xSplit="2" ySplit="3" topLeftCell="O4" activePane="bottomRight" state="frozen"/>
      <selection pane="topRight" activeCell="C1" sqref="C1"/>
      <selection pane="bottomLeft" activeCell="A4" sqref="A4"/>
      <selection pane="bottomRight" activeCell="A5" sqref="A5"/>
    </sheetView>
  </sheetViews>
  <sheetFormatPr baseColWidth="10" defaultColWidth="8.83203125" defaultRowHeight="15" x14ac:dyDescent="0.2"/>
  <cols>
    <col min="1" max="1" width="15.33203125" style="78" customWidth="1"/>
    <col min="2" max="2" width="28.6640625" style="78" customWidth="1"/>
    <col min="3" max="3" width="14.1640625" style="78" customWidth="1"/>
    <col min="4" max="4" width="16" style="78" customWidth="1"/>
    <col min="5" max="5" width="17.1640625" style="78" customWidth="1"/>
    <col min="6" max="6" width="12" style="78" customWidth="1"/>
    <col min="7" max="7" width="20.33203125" style="78" customWidth="1"/>
    <col min="8" max="8" width="19.5" style="78" customWidth="1"/>
    <col min="9" max="9" width="17.5" style="78" customWidth="1"/>
    <col min="10" max="10" width="13.5" style="78" customWidth="1"/>
    <col min="11" max="11" width="16.1640625" style="78" bestFit="1" customWidth="1"/>
    <col min="12" max="13" width="12.33203125" style="78" bestFit="1" customWidth="1"/>
    <col min="14" max="14" width="12.33203125" style="78" hidden="1" customWidth="1"/>
    <col min="15" max="15" width="12" style="78" customWidth="1"/>
    <col min="16" max="16" width="7.5" style="78" bestFit="1" customWidth="1"/>
    <col min="17" max="17" width="8.83203125" style="78"/>
    <col min="18" max="18" width="20" style="78" bestFit="1" customWidth="1"/>
    <col min="19" max="19" width="9.6640625" style="78" bestFit="1" customWidth="1"/>
    <col min="20" max="16384" width="8.83203125" style="78"/>
  </cols>
  <sheetData>
    <row r="2" spans="2:20" x14ac:dyDescent="0.2">
      <c r="B2" s="78" t="s">
        <v>50</v>
      </c>
    </row>
    <row r="3" spans="2:20" x14ac:dyDescent="0.2">
      <c r="B3" s="79"/>
      <c r="C3" s="80" t="s">
        <v>45</v>
      </c>
      <c r="D3" s="80" t="s">
        <v>46</v>
      </c>
      <c r="E3" s="80" t="s">
        <v>36</v>
      </c>
      <c r="F3" s="80" t="s">
        <v>26</v>
      </c>
      <c r="G3" s="80" t="s">
        <v>47</v>
      </c>
      <c r="H3" s="80" t="s">
        <v>48</v>
      </c>
      <c r="I3" s="80" t="s">
        <v>49</v>
      </c>
      <c r="J3" s="80" t="s">
        <v>23</v>
      </c>
      <c r="K3" s="80" t="s">
        <v>24</v>
      </c>
      <c r="L3" s="80" t="s">
        <v>22</v>
      </c>
      <c r="M3" s="80" t="s">
        <v>25</v>
      </c>
      <c r="N3" s="80" t="s">
        <v>19</v>
      </c>
      <c r="O3" s="80" t="s">
        <v>19</v>
      </c>
    </row>
    <row r="4" spans="2:20" x14ac:dyDescent="0.2">
      <c r="B4" s="81" t="s">
        <v>28</v>
      </c>
      <c r="C4" s="82">
        <v>0.6</v>
      </c>
      <c r="D4" s="82"/>
      <c r="E4" s="82"/>
      <c r="F4" s="83"/>
      <c r="G4" s="84"/>
      <c r="H4" s="84"/>
      <c r="I4" s="84"/>
      <c r="J4" s="84"/>
      <c r="K4" s="79"/>
      <c r="L4" s="84"/>
      <c r="M4" s="79"/>
      <c r="N4" s="79"/>
      <c r="O4" s="79"/>
      <c r="R4" s="101" t="s">
        <v>58</v>
      </c>
      <c r="S4" s="101" t="s">
        <v>57</v>
      </c>
      <c r="T4" s="101" t="s">
        <v>19</v>
      </c>
    </row>
    <row r="5" spans="2:20" x14ac:dyDescent="0.2">
      <c r="B5" s="81" t="s">
        <v>38</v>
      </c>
      <c r="C5" s="82"/>
      <c r="D5" s="82">
        <v>0.1</v>
      </c>
      <c r="E5" s="82">
        <v>0.85</v>
      </c>
      <c r="F5" s="85">
        <f>C4*D5*E5</f>
        <v>5.0999999999999997E-2</v>
      </c>
      <c r="G5" s="86">
        <v>30</v>
      </c>
      <c r="H5" s="86">
        <v>40</v>
      </c>
      <c r="I5" s="86">
        <v>200</v>
      </c>
      <c r="J5" s="86">
        <v>250</v>
      </c>
      <c r="K5" s="87">
        <f>SUM(G5:J5)</f>
        <v>520</v>
      </c>
      <c r="L5" s="86">
        <v>1200</v>
      </c>
      <c r="M5" s="87">
        <f t="shared" ref="M5:M14" si="0">L5-K5</f>
        <v>680</v>
      </c>
      <c r="N5" s="87"/>
      <c r="O5" s="87">
        <f t="shared" ref="O5:O14" si="1">M5*F5</f>
        <v>34.68</v>
      </c>
      <c r="R5" s="96" t="s">
        <v>52</v>
      </c>
      <c r="S5" s="102">
        <f>F5+F10</f>
        <v>5.5499999999999994E-2</v>
      </c>
      <c r="T5" s="103">
        <f>O5+O10</f>
        <v>36.39</v>
      </c>
    </row>
    <row r="6" spans="2:20" x14ac:dyDescent="0.2">
      <c r="B6" s="81" t="s">
        <v>39</v>
      </c>
      <c r="C6" s="82"/>
      <c r="D6" s="82"/>
      <c r="E6" s="82">
        <v>0.15</v>
      </c>
      <c r="F6" s="85">
        <f>C4*D5*E6</f>
        <v>8.9999999999999993E-3</v>
      </c>
      <c r="G6" s="86">
        <f t="shared" ref="G6:I12" si="2">G5</f>
        <v>30</v>
      </c>
      <c r="H6" s="86">
        <f t="shared" si="2"/>
        <v>40</v>
      </c>
      <c r="I6" s="86">
        <f t="shared" si="2"/>
        <v>200</v>
      </c>
      <c r="J6" s="86">
        <v>0</v>
      </c>
      <c r="K6" s="87">
        <f t="shared" ref="K6:K14" si="3">SUM(G6:J6)</f>
        <v>270</v>
      </c>
      <c r="L6" s="86">
        <v>0</v>
      </c>
      <c r="M6" s="87">
        <f t="shared" si="0"/>
        <v>-270</v>
      </c>
      <c r="N6" s="87"/>
      <c r="O6" s="87">
        <f t="shared" si="1"/>
        <v>-2.4299999999999997</v>
      </c>
      <c r="R6" s="96" t="s">
        <v>53</v>
      </c>
      <c r="S6" s="102">
        <f>F7+F11</f>
        <v>6.9000000000000006E-2</v>
      </c>
      <c r="T6" s="103">
        <f>O7+O11</f>
        <v>1.2</v>
      </c>
    </row>
    <row r="7" spans="2:20" x14ac:dyDescent="0.2">
      <c r="B7" s="81" t="s">
        <v>41</v>
      </c>
      <c r="C7" s="82"/>
      <c r="D7" s="82">
        <v>0.15</v>
      </c>
      <c r="E7" s="82">
        <v>0.75</v>
      </c>
      <c r="F7" s="85">
        <f>C4*D7*E7</f>
        <v>6.7500000000000004E-2</v>
      </c>
      <c r="G7" s="86">
        <f t="shared" si="2"/>
        <v>30</v>
      </c>
      <c r="H7" s="86">
        <f t="shared" si="2"/>
        <v>40</v>
      </c>
      <c r="I7" s="86">
        <v>150</v>
      </c>
      <c r="J7" s="86">
        <v>100</v>
      </c>
      <c r="K7" s="87">
        <f t="shared" si="3"/>
        <v>320</v>
      </c>
      <c r="L7" s="86">
        <v>345</v>
      </c>
      <c r="M7" s="87">
        <f t="shared" si="0"/>
        <v>25</v>
      </c>
      <c r="N7" s="87"/>
      <c r="O7" s="87">
        <f t="shared" si="1"/>
        <v>1.6875</v>
      </c>
      <c r="R7" s="96" t="s">
        <v>54</v>
      </c>
      <c r="S7" s="102">
        <f>F9</f>
        <v>2.0999999999999998E-2</v>
      </c>
      <c r="T7" s="103">
        <f>O9</f>
        <v>26.879999999999995</v>
      </c>
    </row>
    <row r="8" spans="2:20" x14ac:dyDescent="0.2">
      <c r="B8" s="81" t="s">
        <v>40</v>
      </c>
      <c r="C8" s="82"/>
      <c r="D8" s="82"/>
      <c r="E8" s="82">
        <v>0.25</v>
      </c>
      <c r="F8" s="85">
        <f>C4*D7*E8</f>
        <v>2.2499999999999999E-2</v>
      </c>
      <c r="G8" s="86">
        <f t="shared" si="2"/>
        <v>30</v>
      </c>
      <c r="H8" s="86">
        <f t="shared" si="2"/>
        <v>40</v>
      </c>
      <c r="I8" s="86">
        <f>I7</f>
        <v>150</v>
      </c>
      <c r="J8" s="86">
        <v>0</v>
      </c>
      <c r="K8" s="87">
        <f t="shared" si="3"/>
        <v>220</v>
      </c>
      <c r="L8" s="86">
        <v>0</v>
      </c>
      <c r="M8" s="87">
        <f t="shared" si="0"/>
        <v>-220</v>
      </c>
      <c r="N8" s="87"/>
      <c r="O8" s="87">
        <f t="shared" si="1"/>
        <v>-4.95</v>
      </c>
      <c r="R8" s="96" t="s">
        <v>55</v>
      </c>
      <c r="S8" s="102">
        <f>F14+F13+F12+F8+F6</f>
        <v>0.85450000000000004</v>
      </c>
      <c r="T8" s="103">
        <f>O6+O8+O12+O13+O14</f>
        <v>-50.489999999999995</v>
      </c>
    </row>
    <row r="9" spans="2:20" x14ac:dyDescent="0.2">
      <c r="B9" s="81" t="s">
        <v>42</v>
      </c>
      <c r="C9" s="82"/>
      <c r="D9" s="82">
        <v>0.05</v>
      </c>
      <c r="E9" s="82">
        <v>0.7</v>
      </c>
      <c r="F9" s="85">
        <f>C4*D9*E9</f>
        <v>2.0999999999999998E-2</v>
      </c>
      <c r="G9" s="86">
        <f t="shared" si="2"/>
        <v>30</v>
      </c>
      <c r="H9" s="86">
        <f t="shared" si="2"/>
        <v>40</v>
      </c>
      <c r="I9" s="86">
        <v>500</v>
      </c>
      <c r="J9" s="86">
        <v>400</v>
      </c>
      <c r="K9" s="87">
        <f t="shared" si="3"/>
        <v>970</v>
      </c>
      <c r="L9" s="86">
        <v>2250</v>
      </c>
      <c r="M9" s="87">
        <f t="shared" si="0"/>
        <v>1280</v>
      </c>
      <c r="N9" s="87"/>
      <c r="O9" s="87">
        <f t="shared" si="1"/>
        <v>26.879999999999995</v>
      </c>
      <c r="R9" s="101" t="s">
        <v>56</v>
      </c>
      <c r="S9" s="104">
        <f>SUM(S5:S8)</f>
        <v>1</v>
      </c>
      <c r="T9" s="105">
        <f>SUM(T5:T8)</f>
        <v>13.980000000000004</v>
      </c>
    </row>
    <row r="10" spans="2:20" ht="32" x14ac:dyDescent="0.2">
      <c r="B10" s="88" t="s">
        <v>43</v>
      </c>
      <c r="C10" s="82"/>
      <c r="D10" s="82"/>
      <c r="E10" s="82">
        <v>0.15</v>
      </c>
      <c r="F10" s="85">
        <f>C4*D9*E10</f>
        <v>4.4999999999999997E-3</v>
      </c>
      <c r="G10" s="86">
        <f t="shared" si="2"/>
        <v>30</v>
      </c>
      <c r="H10" s="86">
        <f t="shared" si="2"/>
        <v>40</v>
      </c>
      <c r="I10" s="86">
        <f>I9</f>
        <v>500</v>
      </c>
      <c r="J10" s="86">
        <f>J5</f>
        <v>250</v>
      </c>
      <c r="K10" s="87">
        <f t="shared" si="3"/>
        <v>820</v>
      </c>
      <c r="L10" s="86">
        <f>L5</f>
        <v>1200</v>
      </c>
      <c r="M10" s="87">
        <f t="shared" si="0"/>
        <v>380</v>
      </c>
      <c r="N10" s="87"/>
      <c r="O10" s="87">
        <f t="shared" si="1"/>
        <v>1.71</v>
      </c>
    </row>
    <row r="11" spans="2:20" ht="32" x14ac:dyDescent="0.2">
      <c r="B11" s="88" t="s">
        <v>44</v>
      </c>
      <c r="C11" s="82"/>
      <c r="D11" s="82"/>
      <c r="E11" s="82">
        <v>0.05</v>
      </c>
      <c r="F11" s="85">
        <f>E11*D9*C4</f>
        <v>1.5000000000000002E-3</v>
      </c>
      <c r="G11" s="86">
        <f t="shared" si="2"/>
        <v>30</v>
      </c>
      <c r="H11" s="86">
        <f t="shared" si="2"/>
        <v>40</v>
      </c>
      <c r="I11" s="86">
        <f>I10</f>
        <v>500</v>
      </c>
      <c r="J11" s="86">
        <f>J7</f>
        <v>100</v>
      </c>
      <c r="K11" s="87">
        <f t="shared" si="3"/>
        <v>670</v>
      </c>
      <c r="L11" s="86">
        <f>L7</f>
        <v>345</v>
      </c>
      <c r="M11" s="87">
        <f t="shared" si="0"/>
        <v>-325</v>
      </c>
      <c r="N11" s="87"/>
      <c r="O11" s="87">
        <f t="shared" si="1"/>
        <v>-0.4875000000000001</v>
      </c>
    </row>
    <row r="12" spans="2:20" x14ac:dyDescent="0.2">
      <c r="B12" s="81" t="s">
        <v>37</v>
      </c>
      <c r="C12" s="82"/>
      <c r="D12" s="82"/>
      <c r="E12" s="82">
        <v>0.1</v>
      </c>
      <c r="F12" s="83">
        <f>E12*D9*C4</f>
        <v>3.0000000000000005E-3</v>
      </c>
      <c r="G12" s="86">
        <f t="shared" si="2"/>
        <v>30</v>
      </c>
      <c r="H12" s="86">
        <f t="shared" si="2"/>
        <v>40</v>
      </c>
      <c r="I12" s="86">
        <f>I11</f>
        <v>500</v>
      </c>
      <c r="J12" s="86">
        <v>0</v>
      </c>
      <c r="K12" s="87">
        <f t="shared" si="3"/>
        <v>570</v>
      </c>
      <c r="L12" s="86">
        <v>0</v>
      </c>
      <c r="M12" s="87">
        <f t="shared" si="0"/>
        <v>-570</v>
      </c>
      <c r="N12" s="87"/>
      <c r="O12" s="87">
        <f t="shared" si="1"/>
        <v>-1.7100000000000002</v>
      </c>
    </row>
    <row r="13" spans="2:20" x14ac:dyDescent="0.2">
      <c r="B13" s="81" t="s">
        <v>27</v>
      </c>
      <c r="C13" s="84"/>
      <c r="D13" s="82">
        <v>0.7</v>
      </c>
      <c r="E13" s="84"/>
      <c r="F13" s="89">
        <f>D13*C4</f>
        <v>0.42</v>
      </c>
      <c r="G13" s="86">
        <f>G14</f>
        <v>30</v>
      </c>
      <c r="H13" s="86">
        <f>H12</f>
        <v>40</v>
      </c>
      <c r="I13" s="86">
        <v>0</v>
      </c>
      <c r="J13" s="86">
        <v>0</v>
      </c>
      <c r="K13" s="87">
        <f>SUM(G13:J13)</f>
        <v>70</v>
      </c>
      <c r="L13" s="86">
        <v>0</v>
      </c>
      <c r="M13" s="87">
        <f>L13-K13</f>
        <v>-70</v>
      </c>
      <c r="N13" s="87"/>
      <c r="O13" s="87">
        <f>M13*F13</f>
        <v>-29.4</v>
      </c>
    </row>
    <row r="14" spans="2:20" x14ac:dyDescent="0.2">
      <c r="B14" s="81" t="s">
        <v>29</v>
      </c>
      <c r="C14" s="82">
        <v>0.4</v>
      </c>
      <c r="D14" s="84"/>
      <c r="E14" s="82"/>
      <c r="F14" s="89">
        <f>C14</f>
        <v>0.4</v>
      </c>
      <c r="G14" s="86">
        <f>G12</f>
        <v>30</v>
      </c>
      <c r="H14" s="86"/>
      <c r="I14" s="86"/>
      <c r="J14" s="86"/>
      <c r="K14" s="87">
        <f t="shared" si="3"/>
        <v>30</v>
      </c>
      <c r="L14" s="86">
        <v>0</v>
      </c>
      <c r="M14" s="87">
        <f t="shared" si="0"/>
        <v>-30</v>
      </c>
      <c r="N14" s="87"/>
      <c r="O14" s="87">
        <f t="shared" si="1"/>
        <v>-12</v>
      </c>
    </row>
    <row r="15" spans="2:20" ht="16" thickBot="1" x14ac:dyDescent="0.25">
      <c r="B15" s="79"/>
      <c r="C15" s="84"/>
      <c r="D15" s="84"/>
      <c r="E15" s="84"/>
      <c r="F15" s="83"/>
      <c r="G15" s="84"/>
      <c r="H15" s="84"/>
      <c r="I15" s="84"/>
      <c r="J15" s="84"/>
      <c r="K15" s="79"/>
      <c r="L15" s="84"/>
      <c r="M15" s="79"/>
      <c r="N15" s="79"/>
      <c r="O15" s="90"/>
    </row>
    <row r="16" spans="2:20" ht="16" thickBot="1" x14ac:dyDescent="0.25">
      <c r="B16" s="91" t="s">
        <v>51</v>
      </c>
      <c r="F16" s="92">
        <f>SUM(F4:F15)</f>
        <v>1</v>
      </c>
      <c r="K16" s="93"/>
      <c r="M16" s="99" t="s">
        <v>19</v>
      </c>
      <c r="O16" s="94">
        <f>SUM(O5:O15)</f>
        <v>13.979999999999997</v>
      </c>
    </row>
    <row r="19" spans="2:15" x14ac:dyDescent="0.2">
      <c r="B19" s="100" t="s">
        <v>30</v>
      </c>
    </row>
    <row r="20" spans="2:15" x14ac:dyDescent="0.2">
      <c r="B20" s="95" t="s">
        <v>50</v>
      </c>
    </row>
    <row r="21" spans="2:15" x14ac:dyDescent="0.2">
      <c r="B21" s="96"/>
      <c r="C21" s="80" t="s">
        <v>45</v>
      </c>
      <c r="D21" s="80" t="s">
        <v>46</v>
      </c>
      <c r="E21" s="80" t="s">
        <v>36</v>
      </c>
      <c r="F21" s="80" t="s">
        <v>26</v>
      </c>
      <c r="G21" s="80" t="s">
        <v>47</v>
      </c>
      <c r="H21" s="80" t="s">
        <v>48</v>
      </c>
      <c r="I21" s="80" t="s">
        <v>49</v>
      </c>
      <c r="J21" s="80" t="s">
        <v>23</v>
      </c>
      <c r="K21" s="80" t="s">
        <v>24</v>
      </c>
      <c r="L21" s="80" t="s">
        <v>22</v>
      </c>
      <c r="M21" s="80" t="s">
        <v>25</v>
      </c>
      <c r="N21" s="80" t="s">
        <v>19</v>
      </c>
      <c r="O21" s="80" t="s">
        <v>19</v>
      </c>
    </row>
    <row r="22" spans="2:15" x14ac:dyDescent="0.2">
      <c r="B22" s="96" t="s">
        <v>28</v>
      </c>
      <c r="C22" s="82">
        <v>0.6</v>
      </c>
      <c r="D22" s="82"/>
      <c r="E22" s="82"/>
      <c r="F22" s="83"/>
      <c r="G22" s="84"/>
      <c r="H22" s="84"/>
      <c r="I22" s="84"/>
      <c r="J22" s="84"/>
      <c r="K22" s="79"/>
      <c r="L22" s="84"/>
      <c r="M22" s="79"/>
      <c r="N22" s="79"/>
      <c r="O22" s="79"/>
    </row>
    <row r="23" spans="2:15" x14ac:dyDescent="0.2">
      <c r="B23" s="96" t="s">
        <v>38</v>
      </c>
      <c r="C23" s="82"/>
      <c r="D23" s="82">
        <v>0.1</v>
      </c>
      <c r="E23" s="82">
        <v>0.85</v>
      </c>
      <c r="F23" s="85">
        <f>C22*D23*E23</f>
        <v>5.0999999999999997E-2</v>
      </c>
      <c r="G23" s="86">
        <v>30</v>
      </c>
      <c r="H23" s="86">
        <v>40</v>
      </c>
      <c r="I23" s="86">
        <v>200</v>
      </c>
      <c r="J23" s="86">
        <v>250</v>
      </c>
      <c r="K23" s="87">
        <f>SUM(G23:J23)</f>
        <v>520</v>
      </c>
      <c r="L23" s="86">
        <v>1200</v>
      </c>
      <c r="M23" s="87">
        <f t="shared" ref="M23:M32" si="4">L23-K23</f>
        <v>680</v>
      </c>
      <c r="N23" s="87"/>
      <c r="O23" s="87">
        <f t="shared" ref="O23:O32" si="5">M23*F23</f>
        <v>34.68</v>
      </c>
    </row>
    <row r="24" spans="2:15" x14ac:dyDescent="0.2">
      <c r="B24" s="96" t="s">
        <v>39</v>
      </c>
      <c r="C24" s="82"/>
      <c r="D24" s="82"/>
      <c r="E24" s="82">
        <v>0.15</v>
      </c>
      <c r="F24" s="85">
        <f>C22*D23*E24</f>
        <v>8.9999999999999993E-3</v>
      </c>
      <c r="G24" s="86">
        <f t="shared" ref="G24:I30" si="6">G23</f>
        <v>30</v>
      </c>
      <c r="H24" s="86">
        <f t="shared" si="6"/>
        <v>40</v>
      </c>
      <c r="I24" s="86">
        <f t="shared" si="6"/>
        <v>200</v>
      </c>
      <c r="J24" s="86">
        <v>0</v>
      </c>
      <c r="K24" s="87">
        <f t="shared" ref="K24:K32" si="7">SUM(G24:J24)</f>
        <v>270</v>
      </c>
      <c r="L24" s="86">
        <v>0</v>
      </c>
      <c r="M24" s="87">
        <f t="shared" si="4"/>
        <v>-270</v>
      </c>
      <c r="N24" s="87"/>
      <c r="O24" s="87">
        <f t="shared" si="5"/>
        <v>-2.4299999999999997</v>
      </c>
    </row>
    <row r="25" spans="2:15" x14ac:dyDescent="0.2">
      <c r="B25" s="96" t="s">
        <v>41</v>
      </c>
      <c r="C25" s="82"/>
      <c r="D25" s="82">
        <v>0.15</v>
      </c>
      <c r="E25" s="82">
        <v>0.75</v>
      </c>
      <c r="F25" s="85">
        <f>C22*D25*E25</f>
        <v>6.7500000000000004E-2</v>
      </c>
      <c r="G25" s="86">
        <f t="shared" si="6"/>
        <v>30</v>
      </c>
      <c r="H25" s="86">
        <f t="shared" si="6"/>
        <v>40</v>
      </c>
      <c r="I25" s="86">
        <v>150</v>
      </c>
      <c r="J25" s="86">
        <v>225</v>
      </c>
      <c r="K25" s="87">
        <f t="shared" si="7"/>
        <v>445</v>
      </c>
      <c r="L25" s="86">
        <v>345</v>
      </c>
      <c r="M25" s="87">
        <f t="shared" si="4"/>
        <v>-100</v>
      </c>
      <c r="N25" s="87"/>
      <c r="O25" s="87">
        <f t="shared" si="5"/>
        <v>-6.75</v>
      </c>
    </row>
    <row r="26" spans="2:15" x14ac:dyDescent="0.2">
      <c r="B26" s="96" t="s">
        <v>40</v>
      </c>
      <c r="C26" s="82"/>
      <c r="D26" s="82"/>
      <c r="E26" s="82">
        <v>0.25</v>
      </c>
      <c r="F26" s="85">
        <f>C22*D25*E26</f>
        <v>2.2499999999999999E-2</v>
      </c>
      <c r="G26" s="86">
        <f t="shared" si="6"/>
        <v>30</v>
      </c>
      <c r="H26" s="86">
        <f t="shared" si="6"/>
        <v>40</v>
      </c>
      <c r="I26" s="86">
        <f>I25</f>
        <v>150</v>
      </c>
      <c r="J26" s="86">
        <v>0</v>
      </c>
      <c r="K26" s="87">
        <f t="shared" si="7"/>
        <v>220</v>
      </c>
      <c r="L26" s="86">
        <v>0</v>
      </c>
      <c r="M26" s="87">
        <f t="shared" si="4"/>
        <v>-220</v>
      </c>
      <c r="N26" s="87"/>
      <c r="O26" s="87">
        <f t="shared" si="5"/>
        <v>-4.95</v>
      </c>
    </row>
    <row r="27" spans="2:15" x14ac:dyDescent="0.2">
      <c r="B27" s="96" t="s">
        <v>42</v>
      </c>
      <c r="C27" s="82"/>
      <c r="D27" s="82">
        <v>0.05</v>
      </c>
      <c r="E27" s="82">
        <v>0.7</v>
      </c>
      <c r="F27" s="85">
        <f>C22*D27*E27</f>
        <v>2.0999999999999998E-2</v>
      </c>
      <c r="G27" s="86">
        <f t="shared" si="6"/>
        <v>30</v>
      </c>
      <c r="H27" s="86">
        <f t="shared" si="6"/>
        <v>40</v>
      </c>
      <c r="I27" s="86">
        <v>500</v>
      </c>
      <c r="J27" s="86">
        <v>400</v>
      </c>
      <c r="K27" s="87">
        <f t="shared" si="7"/>
        <v>970</v>
      </c>
      <c r="L27" s="86">
        <v>2250</v>
      </c>
      <c r="M27" s="87">
        <f t="shared" si="4"/>
        <v>1280</v>
      </c>
      <c r="N27" s="87"/>
      <c r="O27" s="87">
        <f t="shared" si="5"/>
        <v>26.879999999999995</v>
      </c>
    </row>
    <row r="28" spans="2:15" ht="32" x14ac:dyDescent="0.2">
      <c r="B28" s="97" t="s">
        <v>43</v>
      </c>
      <c r="C28" s="82"/>
      <c r="D28" s="82"/>
      <c r="E28" s="82">
        <v>0.15</v>
      </c>
      <c r="F28" s="85">
        <f>C22*D27*E28</f>
        <v>4.4999999999999997E-3</v>
      </c>
      <c r="G28" s="86">
        <f t="shared" si="6"/>
        <v>30</v>
      </c>
      <c r="H28" s="86">
        <f t="shared" si="6"/>
        <v>40</v>
      </c>
      <c r="I28" s="86">
        <f>I27</f>
        <v>500</v>
      </c>
      <c r="J28" s="86">
        <f>J23</f>
        <v>250</v>
      </c>
      <c r="K28" s="87">
        <f t="shared" si="7"/>
        <v>820</v>
      </c>
      <c r="L28" s="86">
        <f>L23</f>
        <v>1200</v>
      </c>
      <c r="M28" s="87">
        <f t="shared" si="4"/>
        <v>380</v>
      </c>
      <c r="N28" s="87"/>
      <c r="O28" s="87">
        <f t="shared" si="5"/>
        <v>1.71</v>
      </c>
    </row>
    <row r="29" spans="2:15" ht="32" x14ac:dyDescent="0.2">
      <c r="B29" s="97" t="s">
        <v>44</v>
      </c>
      <c r="C29" s="82"/>
      <c r="D29" s="82"/>
      <c r="E29" s="82">
        <v>0.05</v>
      </c>
      <c r="F29" s="85">
        <f>E29*D27*C22</f>
        <v>1.5000000000000002E-3</v>
      </c>
      <c r="G29" s="86">
        <f t="shared" si="6"/>
        <v>30</v>
      </c>
      <c r="H29" s="86">
        <f t="shared" si="6"/>
        <v>40</v>
      </c>
      <c r="I29" s="86">
        <f>I28</f>
        <v>500</v>
      </c>
      <c r="J29" s="86">
        <f>J25</f>
        <v>225</v>
      </c>
      <c r="K29" s="87">
        <f t="shared" si="7"/>
        <v>795</v>
      </c>
      <c r="L29" s="86">
        <f>L25</f>
        <v>345</v>
      </c>
      <c r="M29" s="87">
        <f t="shared" si="4"/>
        <v>-450</v>
      </c>
      <c r="N29" s="87"/>
      <c r="O29" s="87">
        <f t="shared" si="5"/>
        <v>-0.67500000000000016</v>
      </c>
    </row>
    <row r="30" spans="2:15" x14ac:dyDescent="0.2">
      <c r="B30" s="96" t="s">
        <v>37</v>
      </c>
      <c r="C30" s="82"/>
      <c r="D30" s="82"/>
      <c r="E30" s="82">
        <v>0.1</v>
      </c>
      <c r="F30" s="83">
        <f>E30*D27*C22</f>
        <v>3.0000000000000005E-3</v>
      </c>
      <c r="G30" s="86">
        <f t="shared" si="6"/>
        <v>30</v>
      </c>
      <c r="H30" s="86">
        <f t="shared" si="6"/>
        <v>40</v>
      </c>
      <c r="I30" s="86">
        <f>I29</f>
        <v>500</v>
      </c>
      <c r="J30" s="86">
        <v>0</v>
      </c>
      <c r="K30" s="87">
        <f t="shared" si="7"/>
        <v>570</v>
      </c>
      <c r="L30" s="86">
        <v>0</v>
      </c>
      <c r="M30" s="87">
        <f t="shared" si="4"/>
        <v>-570</v>
      </c>
      <c r="N30" s="87"/>
      <c r="O30" s="87">
        <f t="shared" si="5"/>
        <v>-1.7100000000000002</v>
      </c>
    </row>
    <row r="31" spans="2:15" x14ac:dyDescent="0.2">
      <c r="B31" s="96" t="s">
        <v>27</v>
      </c>
      <c r="C31" s="84"/>
      <c r="D31" s="82">
        <v>0.7</v>
      </c>
      <c r="E31" s="84"/>
      <c r="F31" s="89">
        <f>D31*C22</f>
        <v>0.42</v>
      </c>
      <c r="G31" s="86">
        <f>G32</f>
        <v>30</v>
      </c>
      <c r="H31" s="86">
        <f>H30</f>
        <v>40</v>
      </c>
      <c r="I31" s="86">
        <v>0</v>
      </c>
      <c r="J31" s="86">
        <v>0</v>
      </c>
      <c r="K31" s="87">
        <f>SUM(G31:J31)</f>
        <v>70</v>
      </c>
      <c r="L31" s="86">
        <v>0</v>
      </c>
      <c r="M31" s="87">
        <f>L31-K31</f>
        <v>-70</v>
      </c>
      <c r="N31" s="87"/>
      <c r="O31" s="87">
        <f>M31*F31</f>
        <v>-29.4</v>
      </c>
    </row>
    <row r="32" spans="2:15" x14ac:dyDescent="0.2">
      <c r="B32" s="96" t="s">
        <v>29</v>
      </c>
      <c r="C32" s="82">
        <v>0.4</v>
      </c>
      <c r="D32" s="84"/>
      <c r="E32" s="82"/>
      <c r="F32" s="89">
        <f>C32</f>
        <v>0.4</v>
      </c>
      <c r="G32" s="86">
        <f>G30</f>
        <v>30</v>
      </c>
      <c r="H32" s="86"/>
      <c r="I32" s="86"/>
      <c r="J32" s="86"/>
      <c r="K32" s="87">
        <f t="shared" si="7"/>
        <v>30</v>
      </c>
      <c r="L32" s="86">
        <v>0</v>
      </c>
      <c r="M32" s="87">
        <f t="shared" si="4"/>
        <v>-30</v>
      </c>
      <c r="N32" s="87"/>
      <c r="O32" s="87">
        <f t="shared" si="5"/>
        <v>-12</v>
      </c>
    </row>
    <row r="33" spans="2:15" ht="16" thickBot="1" x14ac:dyDescent="0.25">
      <c r="B33" s="96"/>
      <c r="C33" s="84"/>
      <c r="D33" s="84"/>
      <c r="E33" s="84"/>
      <c r="F33" s="83"/>
      <c r="G33" s="84"/>
      <c r="H33" s="84"/>
      <c r="I33" s="84"/>
      <c r="J33" s="84"/>
      <c r="K33" s="79"/>
      <c r="L33" s="84"/>
      <c r="M33" s="79"/>
      <c r="N33" s="79"/>
      <c r="O33" s="98"/>
    </row>
    <row r="34" spans="2:15" ht="16" thickBot="1" x14ac:dyDescent="0.25">
      <c r="B34" s="91" t="s">
        <v>51</v>
      </c>
      <c r="F34" s="92">
        <f>SUM(F22:F33)</f>
        <v>1</v>
      </c>
      <c r="M34" s="99" t="s">
        <v>19</v>
      </c>
      <c r="O34" s="94">
        <f>SUM(O23:O33)</f>
        <v>5.3549999999999969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6E4CB-6EAE-4C1A-B6F0-680E68F280CA}">
  <dimension ref="F4:AD45"/>
  <sheetViews>
    <sheetView topLeftCell="A13" zoomScale="34" zoomScaleNormal="25" workbookViewId="0">
      <selection activeCell="Q38" sqref="Q38"/>
    </sheetView>
  </sheetViews>
  <sheetFormatPr baseColWidth="10" defaultColWidth="9.1640625" defaultRowHeight="37" x14ac:dyDescent="0.45"/>
  <cols>
    <col min="1" max="4" width="9.1640625" style="2"/>
    <col min="5" max="5" width="19.5" style="2" customWidth="1"/>
    <col min="6" max="6" width="32.33203125" style="2" customWidth="1"/>
    <col min="7" max="7" width="35.33203125" style="2" customWidth="1"/>
    <col min="8" max="8" width="22.6640625" style="2" customWidth="1"/>
    <col min="9" max="9" width="16" style="2" customWidth="1"/>
    <col min="10" max="10" width="39" style="2" customWidth="1"/>
    <col min="11" max="11" width="30.83203125" style="2" customWidth="1"/>
    <col min="12" max="12" width="28.5" style="2" customWidth="1"/>
    <col min="13" max="13" width="46.1640625" style="2" customWidth="1"/>
    <col min="14" max="14" width="42.1640625" style="19" customWidth="1"/>
    <col min="15" max="15" width="70" style="27" customWidth="1"/>
    <col min="16" max="16" width="47.33203125" style="28" customWidth="1"/>
    <col min="17" max="17" width="48.5" style="28" customWidth="1"/>
    <col min="18" max="18" width="29" style="65" customWidth="1"/>
    <col min="19" max="19" width="48.83203125" style="28" customWidth="1"/>
    <col min="20" max="20" width="0" style="26" hidden="1" customWidth="1"/>
    <col min="21" max="22" width="0" style="2" hidden="1" customWidth="1"/>
    <col min="23" max="23" width="34" style="2" bestFit="1" customWidth="1"/>
    <col min="24" max="24" width="15.83203125" style="2" bestFit="1" customWidth="1"/>
    <col min="25" max="25" width="16.83203125" style="2" bestFit="1" customWidth="1"/>
    <col min="26" max="26" width="18.1640625" style="2" bestFit="1" customWidth="1"/>
    <col min="27" max="28" width="9.1640625" style="2"/>
    <col min="29" max="29" width="12.1640625" style="2" bestFit="1" customWidth="1"/>
    <col min="30" max="16384" width="9.1640625" style="2"/>
  </cols>
  <sheetData>
    <row r="4" spans="6:30" x14ac:dyDescent="0.45">
      <c r="F4" s="66" t="s">
        <v>0</v>
      </c>
      <c r="G4" s="66"/>
      <c r="H4" s="67" t="s">
        <v>1</v>
      </c>
      <c r="I4" s="67"/>
      <c r="J4" s="70"/>
      <c r="K4" s="67" t="s">
        <v>2</v>
      </c>
      <c r="M4" s="1"/>
      <c r="N4" s="18"/>
      <c r="O4" s="46" t="s">
        <v>14</v>
      </c>
      <c r="P4" s="46" t="s">
        <v>20</v>
      </c>
      <c r="Q4" s="47" t="s">
        <v>21</v>
      </c>
      <c r="R4" s="48" t="s">
        <v>4</v>
      </c>
      <c r="S4" s="47" t="s">
        <v>19</v>
      </c>
    </row>
    <row r="5" spans="6:30" x14ac:dyDescent="0.45">
      <c r="O5" s="30"/>
      <c r="P5" s="31"/>
      <c r="Q5" s="31"/>
      <c r="R5" s="49"/>
      <c r="S5" s="31"/>
      <c r="W5" s="76"/>
    </row>
    <row r="6" spans="6:30" ht="38" thickBot="1" x14ac:dyDescent="0.5">
      <c r="L6" s="106" t="s">
        <v>6</v>
      </c>
      <c r="M6" s="106"/>
      <c r="N6" s="20"/>
    </row>
    <row r="7" spans="6:30" ht="49.75" customHeight="1" thickBot="1" x14ac:dyDescent="0.5">
      <c r="L7" s="3"/>
      <c r="M7" s="4"/>
      <c r="N7" s="21"/>
      <c r="O7" s="34">
        <v>-250000000</v>
      </c>
      <c r="P7" s="35">
        <v>1200000000</v>
      </c>
      <c r="Q7" s="36">
        <f>F32+G28+J9+O7+P7</f>
        <v>680000000</v>
      </c>
      <c r="R7" s="50">
        <f>60%*10%*85%</f>
        <v>5.0999999999999997E-2</v>
      </c>
      <c r="S7" s="72">
        <f>Q7*R7</f>
        <v>34680000</v>
      </c>
      <c r="AC7" s="69"/>
      <c r="AD7" s="68"/>
    </row>
    <row r="8" spans="6:30" ht="42.5" customHeight="1" thickBot="1" x14ac:dyDescent="0.5">
      <c r="J8" s="75" t="s">
        <v>7</v>
      </c>
      <c r="O8" s="37"/>
      <c r="P8" s="38"/>
      <c r="Q8" s="31"/>
      <c r="R8" s="52"/>
      <c r="S8" s="31"/>
      <c r="AC8" s="69"/>
      <c r="AD8" s="68"/>
    </row>
    <row r="9" spans="6:30" ht="59.5" customHeight="1" thickBot="1" x14ac:dyDescent="0.5">
      <c r="J9" s="17">
        <v>-200000000</v>
      </c>
      <c r="K9" s="4"/>
      <c r="L9" s="107" t="s">
        <v>31</v>
      </c>
      <c r="M9" s="107"/>
      <c r="N9" s="20"/>
      <c r="O9" s="34">
        <v>0</v>
      </c>
      <c r="P9" s="35">
        <v>0</v>
      </c>
      <c r="Q9" s="36">
        <f>F32+G28+J9+O9+P9</f>
        <v>-270000000</v>
      </c>
      <c r="R9" s="50">
        <f>60%*10%*15%</f>
        <v>8.9999999999999993E-3</v>
      </c>
      <c r="S9" s="72">
        <f>Q9*R9</f>
        <v>-2430000</v>
      </c>
      <c r="W9" s="76"/>
      <c r="AC9" s="69"/>
      <c r="AD9" s="68"/>
    </row>
    <row r="10" spans="6:30" ht="36" customHeight="1" x14ac:dyDescent="0.45">
      <c r="M10" s="5"/>
      <c r="N10" s="22"/>
      <c r="O10" s="32"/>
      <c r="P10" s="39"/>
      <c r="Q10" s="33"/>
      <c r="R10" s="51"/>
      <c r="S10" s="33"/>
      <c r="W10" s="76"/>
      <c r="AC10" s="69"/>
      <c r="AD10" s="68"/>
    </row>
    <row r="11" spans="6:30" ht="35.25" customHeight="1" thickBot="1" x14ac:dyDescent="0.5">
      <c r="L11" s="106" t="s">
        <v>8</v>
      </c>
      <c r="M11" s="106"/>
      <c r="N11" s="20"/>
      <c r="O11" s="37"/>
      <c r="P11" s="38"/>
      <c r="Q11" s="38"/>
      <c r="R11" s="53"/>
      <c r="S11" s="38"/>
      <c r="X11" s="77"/>
    </row>
    <row r="12" spans="6:30" ht="43.25" customHeight="1" thickBot="1" x14ac:dyDescent="0.5">
      <c r="J12" s="6" t="s">
        <v>9</v>
      </c>
      <c r="K12" s="6"/>
      <c r="M12" s="4"/>
      <c r="N12" s="21"/>
      <c r="O12" s="34">
        <v>-100000000</v>
      </c>
      <c r="P12" s="35">
        <v>345000000</v>
      </c>
      <c r="Q12" s="35">
        <f>F32+G28+J13+O12+P12</f>
        <v>25000000</v>
      </c>
      <c r="R12" s="54">
        <f>60%*15%*75%</f>
        <v>6.7500000000000004E-2</v>
      </c>
      <c r="S12" s="73">
        <f>Q12*R12</f>
        <v>1687500</v>
      </c>
      <c r="W12" s="76"/>
    </row>
    <row r="13" spans="6:30" ht="47" customHeight="1" thickBot="1" x14ac:dyDescent="0.5">
      <c r="J13" s="4">
        <v>-150000000</v>
      </c>
      <c r="K13" s="4"/>
      <c r="L13" s="7"/>
      <c r="M13" s="8" t="s">
        <v>32</v>
      </c>
      <c r="N13" s="20"/>
      <c r="O13" s="41"/>
      <c r="P13" s="42"/>
      <c r="Q13" s="42"/>
      <c r="R13" s="55"/>
      <c r="S13" s="42"/>
    </row>
    <row r="14" spans="6:30" ht="52.25" customHeight="1" thickBot="1" x14ac:dyDescent="0.5">
      <c r="L14" s="6"/>
      <c r="M14" s="5"/>
      <c r="N14" s="22"/>
      <c r="O14" s="34">
        <v>0</v>
      </c>
      <c r="P14" s="35">
        <v>0</v>
      </c>
      <c r="Q14" s="35">
        <f>F32+G28+J13+O14+P14</f>
        <v>-220000000</v>
      </c>
      <c r="R14" s="54">
        <f>60%*15%*25%</f>
        <v>2.2499999999999999E-2</v>
      </c>
      <c r="S14" s="73">
        <f>Q14*R14</f>
        <v>-4950000</v>
      </c>
    </row>
    <row r="15" spans="6:30" ht="57" customHeight="1" thickBot="1" x14ac:dyDescent="0.5">
      <c r="L15" s="8"/>
      <c r="M15" s="5"/>
      <c r="N15" s="22"/>
      <c r="O15" s="41"/>
      <c r="P15" s="42"/>
      <c r="Q15" s="42"/>
      <c r="R15" s="55"/>
      <c r="S15" s="42"/>
    </row>
    <row r="16" spans="6:30" ht="67.25" customHeight="1" thickBot="1" x14ac:dyDescent="0.5">
      <c r="L16" s="108" t="s">
        <v>16</v>
      </c>
      <c r="M16" s="108"/>
      <c r="N16" s="23"/>
      <c r="O16" s="34">
        <v>-400000000</v>
      </c>
      <c r="P16" s="35">
        <v>2250000000</v>
      </c>
      <c r="Q16" s="35">
        <f>F32+G28+J23+O16+P16</f>
        <v>1280000000</v>
      </c>
      <c r="R16" s="54">
        <f>60%*5%*70%</f>
        <v>2.0999999999999998E-2</v>
      </c>
      <c r="S16" s="73">
        <f>Q16*R16</f>
        <v>26879999.999999996</v>
      </c>
      <c r="W16" s="76"/>
    </row>
    <row r="17" spans="6:24" ht="47.25" customHeight="1" thickBot="1" x14ac:dyDescent="0.5">
      <c r="L17" s="9"/>
      <c r="M17" s="10"/>
      <c r="N17" s="24"/>
      <c r="O17" s="43"/>
      <c r="P17" s="44"/>
      <c r="Q17" s="42"/>
      <c r="R17" s="55"/>
      <c r="S17" s="42"/>
      <c r="W17" s="76"/>
    </row>
    <row r="18" spans="6:24" ht="58.25" customHeight="1" thickBot="1" x14ac:dyDescent="0.5">
      <c r="L18" s="9">
        <f>L7</f>
        <v>0</v>
      </c>
      <c r="M18" s="11" t="s">
        <v>17</v>
      </c>
      <c r="N18" s="25"/>
      <c r="O18" s="34">
        <v>-250000000</v>
      </c>
      <c r="P18" s="35">
        <f>P7</f>
        <v>1200000000</v>
      </c>
      <c r="Q18" s="35">
        <f>F32+G28+J23+O18+P18</f>
        <v>380000000</v>
      </c>
      <c r="R18" s="54">
        <f>60%*5%*15%</f>
        <v>4.4999999999999997E-3</v>
      </c>
      <c r="S18" s="73">
        <f>Q18*R18</f>
        <v>1709999.9999999998</v>
      </c>
      <c r="X18" s="77"/>
    </row>
    <row r="19" spans="6:24" ht="34.5" customHeight="1" thickBot="1" x14ac:dyDescent="0.5">
      <c r="G19" s="8"/>
      <c r="M19" s="10"/>
      <c r="N19" s="24"/>
      <c r="O19" s="40"/>
      <c r="P19" s="39"/>
      <c r="Q19" s="39"/>
      <c r="R19" s="56"/>
      <c r="S19" s="39"/>
    </row>
    <row r="20" spans="6:24" ht="62" customHeight="1" thickBot="1" x14ac:dyDescent="0.5">
      <c r="J20" s="3"/>
      <c r="L20" s="107" t="s">
        <v>15</v>
      </c>
      <c r="M20" s="107"/>
      <c r="N20" s="25"/>
      <c r="O20" s="34">
        <v>-100000000</v>
      </c>
      <c r="P20" s="35">
        <f>P12</f>
        <v>345000000</v>
      </c>
      <c r="Q20" s="35">
        <f>F32+G28+J23+O20+P20</f>
        <v>-325000000</v>
      </c>
      <c r="R20" s="54">
        <f>60%*5%*5%</f>
        <v>1.5E-3</v>
      </c>
      <c r="S20" s="73">
        <f>Q20*R20</f>
        <v>-487500</v>
      </c>
    </row>
    <row r="21" spans="6:24" ht="32" customHeight="1" x14ac:dyDescent="0.45">
      <c r="I21" s="16" t="s">
        <v>10</v>
      </c>
    </row>
    <row r="22" spans="6:24" ht="37.75" customHeight="1" x14ac:dyDescent="0.45">
      <c r="M22" s="4"/>
      <c r="N22" s="21"/>
      <c r="O22" s="32"/>
      <c r="P22" s="33"/>
      <c r="Q22" s="33"/>
      <c r="R22" s="57"/>
      <c r="S22" s="39"/>
    </row>
    <row r="23" spans="6:24" x14ac:dyDescent="0.45">
      <c r="J23" s="4">
        <v>-500000000</v>
      </c>
      <c r="Q23" s="29"/>
      <c r="R23" s="58"/>
      <c r="S23" s="29"/>
    </row>
    <row r="24" spans="6:24" x14ac:dyDescent="0.45">
      <c r="Q24" s="29"/>
      <c r="R24" s="59"/>
      <c r="S24" s="29"/>
    </row>
    <row r="25" spans="6:24" x14ac:dyDescent="0.45">
      <c r="Q25" s="29"/>
      <c r="R25" s="60"/>
      <c r="S25" s="29"/>
    </row>
    <row r="26" spans="6:24" x14ac:dyDescent="0.45">
      <c r="G26" s="8" t="s">
        <v>11</v>
      </c>
      <c r="Q26" s="29"/>
      <c r="R26" s="59"/>
      <c r="S26" s="29"/>
    </row>
    <row r="27" spans="6:24" x14ac:dyDescent="0.45">
      <c r="Q27" s="29"/>
      <c r="R27" s="58"/>
      <c r="S27" s="29"/>
    </row>
    <row r="28" spans="6:24" ht="38" thickBot="1" x14ac:dyDescent="0.5">
      <c r="G28" s="12">
        <v>-40000000</v>
      </c>
      <c r="M28" s="8" t="s">
        <v>33</v>
      </c>
      <c r="N28" s="20"/>
      <c r="O28" s="30"/>
      <c r="P28" s="31"/>
      <c r="Q28" s="31"/>
      <c r="R28" s="61"/>
      <c r="S28" s="31"/>
    </row>
    <row r="29" spans="6:24" ht="52.5" customHeight="1" thickBot="1" x14ac:dyDescent="0.5">
      <c r="O29" s="34">
        <v>0</v>
      </c>
      <c r="P29" s="35">
        <v>0</v>
      </c>
      <c r="Q29" s="36">
        <f>F32+G28+J23+O29+P29</f>
        <v>-570000000</v>
      </c>
      <c r="R29" s="50">
        <f>60%*5%*10%</f>
        <v>3.0000000000000001E-3</v>
      </c>
      <c r="S29" s="72">
        <f>Q29*R29</f>
        <v>-1710000</v>
      </c>
    </row>
    <row r="30" spans="6:24" ht="38" thickBot="1" x14ac:dyDescent="0.5">
      <c r="J30" s="8" t="s">
        <v>12</v>
      </c>
      <c r="M30" s="5"/>
      <c r="N30" s="22"/>
      <c r="O30" s="43"/>
      <c r="P30" s="44"/>
      <c r="Q30" s="44"/>
      <c r="R30" s="62"/>
      <c r="S30" s="44"/>
    </row>
    <row r="31" spans="6:24" ht="46.25" customHeight="1" thickBot="1" x14ac:dyDescent="0.5">
      <c r="O31" s="34">
        <v>0</v>
      </c>
      <c r="P31" s="35">
        <v>0</v>
      </c>
      <c r="Q31" s="36">
        <f>F32+G28+O31+P31</f>
        <v>-70000000</v>
      </c>
      <c r="R31" s="50">
        <f>60%*70%</f>
        <v>0.42</v>
      </c>
      <c r="S31" s="73">
        <f>Q31*R31</f>
        <v>-29400000</v>
      </c>
    </row>
    <row r="32" spans="6:24" x14ac:dyDescent="0.45">
      <c r="F32" s="13">
        <v>-30000000</v>
      </c>
      <c r="J32" s="5">
        <v>0</v>
      </c>
      <c r="K32" s="14"/>
      <c r="O32" s="32"/>
      <c r="P32" s="33"/>
      <c r="Q32" s="33"/>
      <c r="R32" s="51"/>
      <c r="S32" s="39"/>
    </row>
    <row r="33" spans="6:19" x14ac:dyDescent="0.45">
      <c r="H33" s="8"/>
      <c r="R33" s="63"/>
      <c r="S33" s="29"/>
    </row>
    <row r="34" spans="6:19" x14ac:dyDescent="0.45">
      <c r="R34" s="63"/>
      <c r="S34" s="29"/>
    </row>
    <row r="35" spans="6:19" ht="24" customHeight="1" thickBot="1" x14ac:dyDescent="0.5">
      <c r="G35" s="106" t="s">
        <v>13</v>
      </c>
      <c r="H35" s="106"/>
      <c r="O35" s="30"/>
      <c r="P35" s="31"/>
      <c r="Q35" s="31"/>
      <c r="R35" s="61"/>
      <c r="S35" s="31"/>
    </row>
    <row r="36" spans="6:19" ht="49.25" customHeight="1" thickBot="1" x14ac:dyDescent="0.5">
      <c r="O36" s="34">
        <v>0</v>
      </c>
      <c r="P36" s="35">
        <v>0</v>
      </c>
      <c r="Q36" s="36">
        <f>F32</f>
        <v>-30000000</v>
      </c>
      <c r="R36" s="50">
        <v>0.4</v>
      </c>
      <c r="S36" s="72">
        <f>Q36*R36</f>
        <v>-12000000</v>
      </c>
    </row>
    <row r="37" spans="6:19" ht="38" thickBot="1" x14ac:dyDescent="0.5">
      <c r="F37" s="15"/>
      <c r="H37" s="5">
        <v>0</v>
      </c>
      <c r="O37" s="32"/>
      <c r="P37" s="33"/>
      <c r="Q37" s="33"/>
      <c r="R37" s="64"/>
      <c r="S37" s="33"/>
    </row>
    <row r="38" spans="6:19" ht="54.25" customHeight="1" thickBot="1" x14ac:dyDescent="0.5">
      <c r="N38" s="20" t="s">
        <v>18</v>
      </c>
      <c r="O38" s="45">
        <f ca="1">SUM(O7:O43)</f>
        <v>-1100000000</v>
      </c>
      <c r="P38" s="36">
        <f ca="1">SUM(P7:P43)</f>
        <v>5340000000</v>
      </c>
      <c r="Q38" s="36">
        <f>SUM(Q7:Q36)</f>
        <v>880000000</v>
      </c>
      <c r="R38" s="50">
        <f ca="1">SUM(R7:R43)</f>
        <v>1</v>
      </c>
      <c r="S38" s="74">
        <f>SUM(S7:S37)</f>
        <v>13980000</v>
      </c>
    </row>
    <row r="41" spans="6:19" ht="38" thickBot="1" x14ac:dyDescent="0.5"/>
    <row r="42" spans="6:19" ht="38" thickBot="1" x14ac:dyDescent="0.5">
      <c r="O42" s="34">
        <v>0</v>
      </c>
      <c r="P42" s="35">
        <v>0</v>
      </c>
      <c r="Q42" s="35">
        <v>0</v>
      </c>
      <c r="R42" s="35"/>
      <c r="S42" s="72">
        <v>0</v>
      </c>
    </row>
    <row r="43" spans="6:19" x14ac:dyDescent="0.45">
      <c r="G43" s="5">
        <v>0</v>
      </c>
      <c r="O43" s="30"/>
      <c r="P43" s="31"/>
      <c r="Q43" s="31"/>
      <c r="R43" s="61"/>
      <c r="S43" s="31"/>
    </row>
    <row r="45" spans="6:19" x14ac:dyDescent="0.45">
      <c r="O45" s="32"/>
      <c r="P45" s="33"/>
      <c r="Q45" s="33"/>
      <c r="R45" s="64"/>
      <c r="S45" s="33"/>
    </row>
  </sheetData>
  <mergeCells count="6">
    <mergeCell ref="L6:M6"/>
    <mergeCell ref="L20:M20"/>
    <mergeCell ref="G35:H35"/>
    <mergeCell ref="L16:M16"/>
    <mergeCell ref="L11:M11"/>
    <mergeCell ref="L9:M9"/>
  </mergeCells>
  <dataValidations count="3">
    <dataValidation allowBlank="1" showInputMessage="1" showErrorMessage="1" promptTitle="Next Step ID" prompt="Enter the process step ID for the next step. Use commas to separate multiple next steps, such as &quot;P600,P700&quot;." sqref="Q30" xr:uid="{98E55C89-C818-4A98-8A84-5D0201CCC9CF}"/>
    <dataValidation allowBlank="1" showInputMessage="1" showErrorMessage="1" promptTitle="Connector Label" prompt="If desired, label the connector to the next step. Use commas to separate multiple next steps, such as &quot;Yes,No&quot;." sqref="R30" xr:uid="{FB6F6C74-BC4B-4619-9292-971D663FD010}"/>
    <dataValidation allowBlank="1" showInputMessage="1" showErrorMessage="1" promptTitle="Shape Type" prompt="Enter the type of shape you'd like each process step to use." sqref="S30" xr:uid="{16E5D070-07AC-49D2-A867-33150E7B27F6}"/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7620-38FF-42F2-8C07-E08BC4AA092C}">
  <dimension ref="F4:T45"/>
  <sheetViews>
    <sheetView zoomScale="25" zoomScaleNormal="25" workbookViewId="0">
      <selection activeCell="R7" sqref="R7"/>
    </sheetView>
  </sheetViews>
  <sheetFormatPr baseColWidth="10" defaultColWidth="9.1640625" defaultRowHeight="37" x14ac:dyDescent="0.45"/>
  <cols>
    <col min="1" max="4" width="9.1640625" style="2"/>
    <col min="5" max="5" width="19.5" style="2" customWidth="1"/>
    <col min="6" max="6" width="32.33203125" style="2" customWidth="1"/>
    <col min="7" max="7" width="35.33203125" style="2" customWidth="1"/>
    <col min="8" max="8" width="22.6640625" style="2" customWidth="1"/>
    <col min="9" max="9" width="16" style="2" customWidth="1"/>
    <col min="10" max="10" width="39" style="2" customWidth="1"/>
    <col min="11" max="11" width="30.83203125" style="2" customWidth="1"/>
    <col min="12" max="12" width="28.5" style="2" customWidth="1"/>
    <col min="13" max="13" width="46.1640625" style="2" customWidth="1"/>
    <col min="14" max="14" width="42.1640625" style="19" customWidth="1"/>
    <col min="15" max="15" width="70" style="27" customWidth="1"/>
    <col min="16" max="16" width="47.33203125" style="28" customWidth="1"/>
    <col min="17" max="17" width="48.5" style="28" customWidth="1"/>
    <col min="18" max="18" width="29" style="65" customWidth="1"/>
    <col min="19" max="19" width="48.83203125" style="28" customWidth="1"/>
    <col min="20" max="20" width="9.1640625" style="26"/>
    <col min="21" max="16384" width="9.1640625" style="2"/>
  </cols>
  <sheetData>
    <row r="4" spans="6:19" x14ac:dyDescent="0.45">
      <c r="F4" s="66" t="s">
        <v>0</v>
      </c>
      <c r="G4" s="66"/>
      <c r="H4" s="67" t="s">
        <v>1</v>
      </c>
      <c r="I4" s="67"/>
      <c r="J4" s="67"/>
      <c r="K4" s="67" t="s">
        <v>2</v>
      </c>
      <c r="M4" s="1"/>
      <c r="N4" s="18"/>
      <c r="O4" s="46" t="s">
        <v>14</v>
      </c>
      <c r="P4" s="46" t="s">
        <v>5</v>
      </c>
      <c r="Q4" s="47" t="s">
        <v>3</v>
      </c>
      <c r="R4" s="48" t="s">
        <v>4</v>
      </c>
      <c r="S4" s="47" t="s">
        <v>19</v>
      </c>
    </row>
    <row r="5" spans="6:19" x14ac:dyDescent="0.45">
      <c r="O5" s="30"/>
      <c r="P5" s="31"/>
      <c r="Q5" s="31"/>
      <c r="R5" s="49"/>
      <c r="S5" s="31"/>
    </row>
    <row r="6" spans="6:19" ht="46.25" customHeight="1" thickBot="1" x14ac:dyDescent="0.5">
      <c r="L6" s="106" t="s">
        <v>6</v>
      </c>
      <c r="M6" s="106"/>
      <c r="N6" s="20"/>
    </row>
    <row r="7" spans="6:19" ht="49.75" customHeight="1" thickBot="1" x14ac:dyDescent="0.5">
      <c r="L7" s="3"/>
      <c r="M7" s="4"/>
      <c r="N7" s="21"/>
      <c r="O7" s="34">
        <v>-250000000</v>
      </c>
      <c r="P7" s="35">
        <v>1200000000</v>
      </c>
      <c r="Q7" s="36">
        <f>F32+G28+J9+O7+P7</f>
        <v>680000000</v>
      </c>
      <c r="R7" s="50">
        <f>60%*10%*85%</f>
        <v>5.0999999999999997E-2</v>
      </c>
      <c r="S7" s="72">
        <f>Q7*R7</f>
        <v>34680000</v>
      </c>
    </row>
    <row r="8" spans="6:19" ht="42.5" customHeight="1" thickBot="1" x14ac:dyDescent="0.5">
      <c r="J8" s="71" t="s">
        <v>7</v>
      </c>
      <c r="O8" s="37"/>
      <c r="P8" s="38"/>
      <c r="Q8" s="31"/>
      <c r="R8" s="52"/>
      <c r="S8" s="31"/>
    </row>
    <row r="9" spans="6:19" ht="43.25" customHeight="1" thickBot="1" x14ac:dyDescent="0.5">
      <c r="J9" s="17">
        <v>-200000000</v>
      </c>
      <c r="K9" s="4"/>
      <c r="L9" s="107" t="s">
        <v>34</v>
      </c>
      <c r="M9" s="107"/>
      <c r="N9" s="20"/>
      <c r="O9" s="34">
        <v>0</v>
      </c>
      <c r="P9" s="35">
        <v>0</v>
      </c>
      <c r="Q9" s="36">
        <f>F32+G28+J9+O9+P9</f>
        <v>-270000000</v>
      </c>
      <c r="R9" s="50">
        <f>60%*10%*15%</f>
        <v>8.9999999999999993E-3</v>
      </c>
      <c r="S9" s="72">
        <f>Q9*R9</f>
        <v>-2430000</v>
      </c>
    </row>
    <row r="10" spans="6:19" ht="36" customHeight="1" x14ac:dyDescent="0.45">
      <c r="M10" s="5"/>
      <c r="N10" s="22"/>
      <c r="O10" s="32"/>
      <c r="P10" s="39"/>
      <c r="Q10" s="33"/>
      <c r="R10" s="51"/>
      <c r="S10" s="33"/>
    </row>
    <row r="11" spans="6:19" ht="35.25" customHeight="1" thickBot="1" x14ac:dyDescent="0.5">
      <c r="L11" s="106" t="s">
        <v>8</v>
      </c>
      <c r="M11" s="106"/>
      <c r="N11" s="20"/>
      <c r="O11" s="37"/>
      <c r="P11" s="38"/>
      <c r="Q11" s="38"/>
      <c r="R11" s="53"/>
      <c r="S11" s="38"/>
    </row>
    <row r="12" spans="6:19" ht="43.25" customHeight="1" thickBot="1" x14ac:dyDescent="0.5">
      <c r="J12" s="6" t="s">
        <v>9</v>
      </c>
      <c r="K12" s="6"/>
      <c r="M12" s="4"/>
      <c r="N12" s="21"/>
      <c r="O12" s="34">
        <v>-225000000</v>
      </c>
      <c r="P12" s="35">
        <v>345000000</v>
      </c>
      <c r="Q12" s="35">
        <f>F32+G28+J13+O12+P12</f>
        <v>-100000000</v>
      </c>
      <c r="R12" s="54">
        <f>60%*15%*75%</f>
        <v>6.7500000000000004E-2</v>
      </c>
      <c r="S12" s="73">
        <f>Q12*R12</f>
        <v>-6750000</v>
      </c>
    </row>
    <row r="13" spans="6:19" ht="47" customHeight="1" thickBot="1" x14ac:dyDescent="0.5">
      <c r="J13" s="4">
        <v>-150000000</v>
      </c>
      <c r="K13" s="4"/>
      <c r="L13" s="7"/>
      <c r="M13" s="8" t="s">
        <v>35</v>
      </c>
      <c r="N13" s="20"/>
      <c r="O13" s="41"/>
      <c r="P13" s="42"/>
      <c r="Q13" s="42"/>
      <c r="R13" s="55"/>
      <c r="S13" s="42"/>
    </row>
    <row r="14" spans="6:19" ht="52.25" customHeight="1" thickBot="1" x14ac:dyDescent="0.5">
      <c r="L14" s="6"/>
      <c r="M14" s="5"/>
      <c r="N14" s="22"/>
      <c r="O14" s="34">
        <v>0</v>
      </c>
      <c r="P14" s="35">
        <v>0</v>
      </c>
      <c r="Q14" s="35">
        <f>F32+G28+J13+O14+P14</f>
        <v>-220000000</v>
      </c>
      <c r="R14" s="54">
        <f>60%*15%*25%</f>
        <v>2.2499999999999999E-2</v>
      </c>
      <c r="S14" s="73">
        <f>Q14*R14</f>
        <v>-4950000</v>
      </c>
    </row>
    <row r="15" spans="6:19" ht="53.75" customHeight="1" thickBot="1" x14ac:dyDescent="0.5">
      <c r="L15" s="8"/>
      <c r="M15" s="5"/>
      <c r="N15" s="22"/>
      <c r="O15" s="41"/>
      <c r="P15" s="42"/>
      <c r="Q15" s="42"/>
      <c r="R15" s="55"/>
      <c r="S15" s="42"/>
    </row>
    <row r="16" spans="6:19" ht="67.25" customHeight="1" thickBot="1" x14ac:dyDescent="0.5">
      <c r="L16" s="108" t="s">
        <v>16</v>
      </c>
      <c r="M16" s="108"/>
      <c r="N16" s="23"/>
      <c r="O16" s="34">
        <v>-400000000</v>
      </c>
      <c r="P16" s="35">
        <v>2250000000</v>
      </c>
      <c r="Q16" s="35">
        <f>F32+G28+J23+O16+P16</f>
        <v>1280000000</v>
      </c>
      <c r="R16" s="54">
        <f>60%*5%*70%</f>
        <v>2.0999999999999998E-2</v>
      </c>
      <c r="S16" s="73">
        <f>Q16*R16</f>
        <v>26879999.999999996</v>
      </c>
    </row>
    <row r="17" spans="6:19" ht="47.25" customHeight="1" thickBot="1" x14ac:dyDescent="0.5">
      <c r="L17" s="9"/>
      <c r="M17" s="10"/>
      <c r="N17" s="24"/>
      <c r="O17" s="43"/>
      <c r="P17" s="44"/>
      <c r="Q17" s="42"/>
      <c r="R17" s="55"/>
      <c r="S17" s="42"/>
    </row>
    <row r="18" spans="6:19" ht="58.25" customHeight="1" thickBot="1" x14ac:dyDescent="0.5">
      <c r="L18" s="9">
        <f>L7</f>
        <v>0</v>
      </c>
      <c r="M18" s="11" t="s">
        <v>17</v>
      </c>
      <c r="N18" s="25"/>
      <c r="O18" s="34">
        <v>-250000000</v>
      </c>
      <c r="P18" s="35">
        <f>P7</f>
        <v>1200000000</v>
      </c>
      <c r="Q18" s="35">
        <f>F32+G28+J23+O18+P18</f>
        <v>380000000</v>
      </c>
      <c r="R18" s="54">
        <f>60%*5%*15%</f>
        <v>4.4999999999999997E-3</v>
      </c>
      <c r="S18" s="73">
        <f>Q18*R18</f>
        <v>1709999.9999999998</v>
      </c>
    </row>
    <row r="19" spans="6:19" ht="50.5" customHeight="1" thickBot="1" x14ac:dyDescent="0.5">
      <c r="G19" s="8"/>
      <c r="M19" s="10"/>
      <c r="N19" s="24"/>
      <c r="O19" s="40"/>
      <c r="P19" s="39"/>
      <c r="Q19" s="39"/>
      <c r="R19" s="56"/>
      <c r="S19" s="39"/>
    </row>
    <row r="20" spans="6:19" ht="60.25" customHeight="1" thickBot="1" x14ac:dyDescent="0.5">
      <c r="J20" s="3"/>
      <c r="L20" s="107" t="s">
        <v>15</v>
      </c>
      <c r="M20" s="107"/>
      <c r="N20" s="25"/>
      <c r="O20" s="34">
        <v>-225000000</v>
      </c>
      <c r="P20" s="35">
        <f>P12</f>
        <v>345000000</v>
      </c>
      <c r="Q20" s="35">
        <f>F32+G28+J23+O20+P20</f>
        <v>-450000000</v>
      </c>
      <c r="R20" s="54">
        <f>60%*5%*5%</f>
        <v>1.5E-3</v>
      </c>
      <c r="S20" s="73">
        <f>Q20*R20</f>
        <v>-675000</v>
      </c>
    </row>
    <row r="21" spans="6:19" ht="32" customHeight="1" x14ac:dyDescent="0.45">
      <c r="I21" s="16" t="s">
        <v>10</v>
      </c>
    </row>
    <row r="22" spans="6:19" ht="37.75" customHeight="1" x14ac:dyDescent="0.45">
      <c r="M22" s="4"/>
      <c r="N22" s="21"/>
      <c r="O22" s="32"/>
      <c r="P22" s="33"/>
      <c r="Q22" s="33"/>
      <c r="R22" s="57"/>
      <c r="S22" s="39"/>
    </row>
    <row r="23" spans="6:19" x14ac:dyDescent="0.45">
      <c r="J23" s="4">
        <v>-500000000</v>
      </c>
      <c r="Q23" s="29"/>
      <c r="R23" s="58"/>
      <c r="S23" s="29"/>
    </row>
    <row r="24" spans="6:19" x14ac:dyDescent="0.45">
      <c r="Q24" s="29"/>
      <c r="R24" s="59"/>
      <c r="S24" s="29"/>
    </row>
    <row r="25" spans="6:19" x14ac:dyDescent="0.45">
      <c r="Q25" s="29"/>
      <c r="R25" s="60"/>
      <c r="S25" s="29"/>
    </row>
    <row r="26" spans="6:19" x14ac:dyDescent="0.45">
      <c r="G26" s="8" t="s">
        <v>11</v>
      </c>
      <c r="Q26" s="29"/>
      <c r="R26" s="59"/>
      <c r="S26" s="29"/>
    </row>
    <row r="27" spans="6:19" x14ac:dyDescent="0.45">
      <c r="Q27" s="29"/>
      <c r="R27" s="58"/>
      <c r="S27" s="29"/>
    </row>
    <row r="28" spans="6:19" ht="38" thickBot="1" x14ac:dyDescent="0.5">
      <c r="G28" s="12">
        <v>-40000000</v>
      </c>
      <c r="M28" s="8" t="s">
        <v>33</v>
      </c>
      <c r="N28" s="20"/>
      <c r="O28" s="30"/>
      <c r="P28" s="31"/>
      <c r="Q28" s="31"/>
      <c r="R28" s="61"/>
      <c r="S28" s="31"/>
    </row>
    <row r="29" spans="6:19" ht="38" thickBot="1" x14ac:dyDescent="0.5">
      <c r="O29" s="34">
        <v>0</v>
      </c>
      <c r="P29" s="35">
        <v>0</v>
      </c>
      <c r="Q29" s="36">
        <f>F32+G28+J23+O29+P29</f>
        <v>-570000000</v>
      </c>
      <c r="R29" s="50">
        <f>60%*5%*10%</f>
        <v>3.0000000000000001E-3</v>
      </c>
      <c r="S29" s="72">
        <f>Q29*R29</f>
        <v>-1710000</v>
      </c>
    </row>
    <row r="30" spans="6:19" ht="49.25" customHeight="1" thickBot="1" x14ac:dyDescent="0.5">
      <c r="J30" s="8" t="s">
        <v>12</v>
      </c>
      <c r="M30" s="5"/>
      <c r="N30" s="22"/>
      <c r="O30" s="43"/>
      <c r="P30" s="44"/>
      <c r="Q30" s="44"/>
      <c r="R30" s="62"/>
      <c r="S30" s="44"/>
    </row>
    <row r="31" spans="6:19" ht="51" customHeight="1" thickBot="1" x14ac:dyDescent="0.5">
      <c r="O31" s="34">
        <v>0</v>
      </c>
      <c r="P31" s="35">
        <v>0</v>
      </c>
      <c r="Q31" s="36">
        <f>F32+G28+O31+P31</f>
        <v>-70000000</v>
      </c>
      <c r="R31" s="50">
        <f>60%*70%</f>
        <v>0.42</v>
      </c>
      <c r="S31" s="73">
        <f>Q31*R31</f>
        <v>-29400000</v>
      </c>
    </row>
    <row r="32" spans="6:19" x14ac:dyDescent="0.45">
      <c r="F32" s="13">
        <v>-30000000</v>
      </c>
      <c r="J32" s="5">
        <v>0</v>
      </c>
      <c r="K32" s="14"/>
      <c r="O32" s="32"/>
      <c r="P32" s="33"/>
      <c r="Q32" s="33"/>
      <c r="R32" s="51"/>
      <c r="S32" s="39"/>
    </row>
    <row r="33" spans="6:19" x14ac:dyDescent="0.45">
      <c r="H33" s="8"/>
      <c r="R33" s="63"/>
      <c r="S33" s="29"/>
    </row>
    <row r="34" spans="6:19" x14ac:dyDescent="0.45">
      <c r="R34" s="63"/>
      <c r="S34" s="29"/>
    </row>
    <row r="35" spans="6:19" ht="24" customHeight="1" thickBot="1" x14ac:dyDescent="0.5">
      <c r="G35" s="106" t="s">
        <v>13</v>
      </c>
      <c r="H35" s="106"/>
      <c r="O35" s="30"/>
      <c r="P35" s="31"/>
      <c r="Q35" s="31"/>
      <c r="R35" s="61"/>
      <c r="S35" s="31"/>
    </row>
    <row r="36" spans="6:19" ht="38" thickBot="1" x14ac:dyDescent="0.5">
      <c r="O36" s="34">
        <v>0</v>
      </c>
      <c r="P36" s="35">
        <v>0</v>
      </c>
      <c r="Q36" s="36">
        <f>F32</f>
        <v>-30000000</v>
      </c>
      <c r="R36" s="50">
        <v>0.4</v>
      </c>
      <c r="S36" s="72">
        <f>Q36*R36</f>
        <v>-12000000</v>
      </c>
    </row>
    <row r="37" spans="6:19" ht="51" customHeight="1" thickBot="1" x14ac:dyDescent="0.5">
      <c r="F37" s="15"/>
      <c r="H37" s="5">
        <v>0</v>
      </c>
      <c r="O37" s="32"/>
      <c r="P37" s="33"/>
      <c r="Q37" s="33"/>
      <c r="R37" s="64"/>
      <c r="S37" s="33"/>
    </row>
    <row r="38" spans="6:19" ht="38" thickBot="1" x14ac:dyDescent="0.5">
      <c r="N38" s="20" t="s">
        <v>18</v>
      </c>
      <c r="O38" s="45">
        <f ca="1">SUM(O7:O43)</f>
        <v>-1100000000</v>
      </c>
      <c r="P38" s="36">
        <f ca="1">SUM(P7:P43)</f>
        <v>5340000000</v>
      </c>
      <c r="Q38" s="36">
        <f ca="1">SUM(Q7:Q43)</f>
        <v>880000000</v>
      </c>
      <c r="R38" s="50">
        <f ca="1">SUM(R7:R43)</f>
        <v>1</v>
      </c>
      <c r="S38" s="74">
        <f>SUM(S7:S37)</f>
        <v>5355000</v>
      </c>
    </row>
    <row r="41" spans="6:19" ht="38" thickBot="1" x14ac:dyDescent="0.5"/>
    <row r="42" spans="6:19" ht="38" thickBot="1" x14ac:dyDescent="0.5">
      <c r="O42" s="34">
        <v>0</v>
      </c>
      <c r="P42" s="35">
        <v>0</v>
      </c>
      <c r="Q42" s="35">
        <v>0</v>
      </c>
      <c r="R42" s="35"/>
      <c r="S42" s="72">
        <v>0</v>
      </c>
    </row>
    <row r="43" spans="6:19" x14ac:dyDescent="0.45">
      <c r="G43" s="5">
        <v>0</v>
      </c>
      <c r="O43" s="30"/>
      <c r="P43" s="31"/>
      <c r="Q43" s="31"/>
      <c r="R43" s="61"/>
      <c r="S43" s="31"/>
    </row>
    <row r="45" spans="6:19" x14ac:dyDescent="0.45">
      <c r="O45" s="32"/>
      <c r="P45" s="33"/>
      <c r="Q45" s="33"/>
      <c r="R45" s="64"/>
      <c r="S45" s="33"/>
    </row>
  </sheetData>
  <mergeCells count="6">
    <mergeCell ref="G35:H35"/>
    <mergeCell ref="L6:M6"/>
    <mergeCell ref="L9:M9"/>
    <mergeCell ref="L11:M11"/>
    <mergeCell ref="L16:M16"/>
    <mergeCell ref="L20:M20"/>
  </mergeCells>
  <dataValidations count="3">
    <dataValidation allowBlank="1" showInputMessage="1" showErrorMessage="1" promptTitle="Shape Type" prompt="Enter the type of shape you'd like each process step to use." sqref="S30" xr:uid="{FDBC9A5B-72F3-47FA-8426-EAF9C8801688}"/>
    <dataValidation allowBlank="1" showInputMessage="1" showErrorMessage="1" promptTitle="Connector Label" prompt="If desired, label the connector to the next step. Use commas to separate multiple next steps, such as &quot;Yes,No&quot;." sqref="R30" xr:uid="{C67FD8F1-C044-4E7C-8691-53FF37EC510F}"/>
    <dataValidation allowBlank="1" showInputMessage="1" showErrorMessage="1" promptTitle="Next Step ID" prompt="Enter the process step ID for the next step. Use commas to separate multiple next steps, such as &quot;P600,P700&quot;." sqref="Q30" xr:uid="{0BE9CBC9-AF62-47F3-9A4D-B11292EB9ADC}"/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Merck Investment Decision tree</vt:lpstr>
      <vt:lpstr>Cost of launch weightloss 225M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yogit</dc:creator>
  <cp:lastModifiedBy>Microsoft Office User</cp:lastModifiedBy>
  <dcterms:created xsi:type="dcterms:W3CDTF">2021-10-28T23:25:51Z</dcterms:created>
  <dcterms:modified xsi:type="dcterms:W3CDTF">2021-11-04T08:12:34Z</dcterms:modified>
</cp:coreProperties>
</file>