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ortfolio\Excel\Price volume\"/>
    </mc:Choice>
  </mc:AlternateContent>
  <xr:revisionPtr revIDLastSave="0" documentId="13_ncr:1_{4C2E74EE-7FD5-410B-B5A2-FDF4CD7446C9}" xr6:coauthVersionLast="46" xr6:coauthVersionMax="46" xr10:uidLastSave="{00000000-0000-0000-0000-000000000000}"/>
  <bookViews>
    <workbookView xWindow="-120" yWindow="-120" windowWidth="25440" windowHeight="15390" xr2:uid="{C69F3BDD-D641-4E0C-BD6F-983A419BBB04}"/>
  </bookViews>
  <sheets>
    <sheet name="PVM" sheetId="3" r:id="rId1"/>
  </sheets>
  <externalReferences>
    <externalReference r:id="rId2"/>
    <externalReference r:id="rId3"/>
    <externalReference r:id="rId4"/>
  </externalReferences>
  <definedNames>
    <definedName name="_xlcn.WorksheetConnection_T9A2C161" hidden="1">#REF!</definedName>
    <definedName name="applist">INDEX(([2]INDEX!$A$37:$A$51,[2]INDEX!$B$37:$B$51,[2]INDEX!$C$37:$C$51),,,[2]INDEX!$I$36)</definedName>
    <definedName name="Choose_Division">CHOOSE([2]Choose_NM!$H$7,[2]!data_py[Division],[2]!data_current[Division])</definedName>
    <definedName name="Choose_Revenue">CHOOSE([2]Choose_NM!$H$7,[2]!data_py[Revenue],[2]!data_current[Revenue])</definedName>
    <definedName name="combo">[2]ComboDepList!$N$4:INDEX([2]ComboDepList!$N$4:$N$18,MATCH("zzzzzzzz",[2]ComboDepList!$N$4:$N$18,1))</definedName>
    <definedName name="Dates">OFFSET('[3]Automatic Chart Updates'!$A$2,0,0,COUNTA('[3]Automatic Chart Updates'!$A:$A)-1,1)</definedName>
    <definedName name="index">#REF!</definedName>
    <definedName name="Metric1">OFFSET('[3]Dynamic Dashboard'!$S$5,0,MATCH('[3]Dynamic Dashboard'!$Y$14,'[3]Dynamic Dashboard'!$S$4:$AF$4,0)-1,6,1)</definedName>
    <definedName name="Metric2">OFFSET('[3]Dynamic Dashboard'!$S$5,0,MATCH('[3]Dynamic Dashboard'!$AB$14,'[3]Dynamic Dashboard'!$S$4:$AF$4,0)-1,6,1)</definedName>
    <definedName name="myapp">INDEX('[2]Charts#4'!$A$2:$A$41,MATCH('[2]Charts#4'!$F$3,'[2]Charts#4'!$A$2:$A$41,0)):INDEX('[2]Charts#4'!$A$2:$A$41,MATCH('[2]Charts#4'!$F$4,'[2]Charts#4'!$A$2:$A$41,0))</definedName>
    <definedName name="mydate">INDEX('[2]Charts#3'!$A$2:$A$127,MATCH('[2]Charts#3'!$F$3,'[2]Charts#3'!$A$2:$A$127,0)):INDEX('[2]Charts#3'!$A$2:$A$127,MATCH('[2]Charts#3'!$F$4,'[2]Charts#3'!$A$2:$A$127,0))</definedName>
    <definedName name="myrev">INDEX('[2]Charts#4'!$B$2:$B$41,MATCH('[2]Charts#4'!$F$3,'[2]Charts#4'!$A$2:$A$41,0)):INDEX('[2]Charts#4'!$B$2:$B$41,MATCH('[2]Charts#4'!$F$4,'[2]Charts#4'!$A$2:$A$41,0))</definedName>
    <definedName name="myvalue">INDEX('[2]Charts#3'!$B$2:$B$127,MATCH('[2]Charts#3'!$F$3,'[2]Charts#3'!$A$2:$A$127,0)):INDEX('[2]Charts#3'!$B$2:$B$127,MATCH('[2]Charts#3'!$F$4,'[2]Charts#3'!$A$2:$A$127,0))</definedName>
    <definedName name="Revenue">OFFSET(#REF!,1,0,COUNTIF(#REF!,"&gt;0"),1)</definedName>
    <definedName name="scrollx">OFFSET(#REF!,#REF!,0,#REF!,1)</definedName>
    <definedName name="scrolly">OFFSET(#REF!,#REF!,0,#REF!,1)</definedName>
    <definedName name="scrolly2">OFFSET(#REF!,#REF!,0,#REF!,1)</definedName>
    <definedName name="Temperatures">OFFSET('[3]Automatic Chart Updates'!$B$2,0,0,COUNTA('[3]Automatic Chart Updates'!$B:$B)-1,1)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G22" i="3"/>
  <c r="F22" i="3"/>
  <c r="E22" i="3"/>
  <c r="D22" i="3"/>
  <c r="C94" i="3"/>
  <c r="E94" i="3" s="1"/>
  <c r="M88" i="3"/>
  <c r="E85" i="3"/>
  <c r="E84" i="3"/>
  <c r="F82" i="3"/>
  <c r="F81" i="3"/>
  <c r="F80" i="3"/>
  <c r="M74" i="3"/>
  <c r="F68" i="3"/>
  <c r="D82" i="3" s="1"/>
  <c r="F67" i="3"/>
  <c r="D81" i="3" s="1"/>
  <c r="F66" i="3"/>
  <c r="D80" i="3" s="1"/>
  <c r="E71" i="3"/>
  <c r="C85" i="3" s="1"/>
  <c r="E70" i="3"/>
  <c r="C84" i="3" s="1"/>
  <c r="M60" i="3"/>
  <c r="F54" i="3"/>
  <c r="F53" i="3"/>
  <c r="D67" i="3" s="1"/>
  <c r="F52" i="3"/>
  <c r="D66" i="3" s="1"/>
  <c r="E57" i="3"/>
  <c r="C71" i="3" s="1"/>
  <c r="E56" i="3"/>
  <c r="C70" i="3" s="1"/>
  <c r="M46" i="3"/>
  <c r="E43" i="3"/>
  <c r="C57" i="3" s="1"/>
  <c r="E42" i="3"/>
  <c r="C56" i="3" s="1"/>
  <c r="C43" i="3"/>
  <c r="C42" i="3"/>
  <c r="F40" i="3"/>
  <c r="D54" i="3" s="1"/>
  <c r="F39" i="3"/>
  <c r="D53" i="3" s="1"/>
  <c r="F38" i="3"/>
  <c r="D52" i="3" s="1"/>
  <c r="D40" i="3"/>
  <c r="D39" i="3"/>
  <c r="D38" i="3"/>
  <c r="C161" i="3"/>
  <c r="C160" i="3"/>
  <c r="C152" i="3"/>
  <c r="C151" i="3"/>
  <c r="C143" i="3"/>
  <c r="C142" i="3"/>
  <c r="C134" i="3"/>
  <c r="C133" i="3"/>
  <c r="C126" i="3"/>
  <c r="G20" i="3"/>
  <c r="C132" i="3" s="1"/>
  <c r="F20" i="3"/>
  <c r="C141" i="3" s="1"/>
  <c r="E20" i="3"/>
  <c r="E54" i="3" s="1"/>
  <c r="D20" i="3"/>
  <c r="C159" i="3" s="1"/>
  <c r="C20" i="3"/>
  <c r="E82" i="3" s="1"/>
  <c r="G19" i="3"/>
  <c r="C130" i="3" s="1"/>
  <c r="F19" i="3"/>
  <c r="E39" i="3" s="1"/>
  <c r="C53" i="3" s="1"/>
  <c r="E19" i="3"/>
  <c r="C148" i="3" s="1"/>
  <c r="D19" i="3"/>
  <c r="E67" i="3" s="1"/>
  <c r="C81" i="3" s="1"/>
  <c r="C19" i="3"/>
  <c r="E81" i="3" s="1"/>
  <c r="G18" i="3"/>
  <c r="C128" i="3" s="1"/>
  <c r="F18" i="3"/>
  <c r="C137" i="3" s="1"/>
  <c r="E18" i="3"/>
  <c r="E52" i="3" s="1"/>
  <c r="C66" i="3" s="1"/>
  <c r="D18" i="3"/>
  <c r="C155" i="3" s="1"/>
  <c r="C18" i="3"/>
  <c r="E80" i="3" s="1"/>
  <c r="D94" i="3" l="1"/>
  <c r="F95" i="3"/>
  <c r="H85" i="3"/>
  <c r="M85" i="3" s="1"/>
  <c r="C117" i="3" s="1"/>
  <c r="H71" i="3"/>
  <c r="M71" i="3" s="1"/>
  <c r="C111" i="3" s="1"/>
  <c r="D83" i="3"/>
  <c r="H81" i="3"/>
  <c r="H84" i="3"/>
  <c r="M84" i="3" s="1"/>
  <c r="C116" i="3" s="1"/>
  <c r="F83" i="3"/>
  <c r="E83" i="3" s="1"/>
  <c r="H70" i="3"/>
  <c r="M70" i="3" s="1"/>
  <c r="C110" i="3" s="1"/>
  <c r="H57" i="3"/>
  <c r="M57" i="3" s="1"/>
  <c r="C105" i="3" s="1"/>
  <c r="E68" i="3"/>
  <c r="C82" i="3" s="1"/>
  <c r="E53" i="3"/>
  <c r="C67" i="3" s="1"/>
  <c r="H67" i="3" s="1"/>
  <c r="C68" i="3"/>
  <c r="D55" i="3"/>
  <c r="E66" i="3"/>
  <c r="D68" i="3"/>
  <c r="D69" i="3" s="1"/>
  <c r="F69" i="3"/>
  <c r="H56" i="3"/>
  <c r="M56" i="3" s="1"/>
  <c r="C104" i="3" s="1"/>
  <c r="F55" i="3"/>
  <c r="H43" i="3"/>
  <c r="M43" i="3" s="1"/>
  <c r="C99" i="3" s="1"/>
  <c r="D41" i="3"/>
  <c r="F41" i="3"/>
  <c r="H42" i="3"/>
  <c r="M42" i="3" s="1"/>
  <c r="C98" i="3" s="1"/>
  <c r="E38" i="3"/>
  <c r="C52" i="3" s="1"/>
  <c r="C39" i="3"/>
  <c r="H39" i="3" s="1"/>
  <c r="C40" i="3"/>
  <c r="C38" i="3"/>
  <c r="E40" i="3"/>
  <c r="C54" i="3" s="1"/>
  <c r="H54" i="3" s="1"/>
  <c r="C136" i="3"/>
  <c r="C147" i="3"/>
  <c r="C158" i="3"/>
  <c r="C156" i="3"/>
  <c r="C154" i="3"/>
  <c r="C129" i="3"/>
  <c r="C140" i="3"/>
  <c r="C127" i="3"/>
  <c r="C131" i="3"/>
  <c r="C138" i="3"/>
  <c r="C145" i="3"/>
  <c r="C149" i="3"/>
  <c r="C139" i="3"/>
  <c r="C146" i="3"/>
  <c r="C150" i="3"/>
  <c r="C157" i="3"/>
  <c r="D126" i="3"/>
  <c r="F127" i="3" s="1"/>
  <c r="E126" i="3"/>
  <c r="G82" i="3" l="1"/>
  <c r="G81" i="3"/>
  <c r="H66" i="3"/>
  <c r="C80" i="3"/>
  <c r="G80" i="3"/>
  <c r="H82" i="3"/>
  <c r="G83" i="3"/>
  <c r="E69" i="3"/>
  <c r="H53" i="3"/>
  <c r="G54" i="3"/>
  <c r="E55" i="3"/>
  <c r="H68" i="3"/>
  <c r="G53" i="3"/>
  <c r="G66" i="3"/>
  <c r="G69" i="3"/>
  <c r="G67" i="3"/>
  <c r="H52" i="3"/>
  <c r="H55" i="3" s="1"/>
  <c r="C101" i="3" s="1"/>
  <c r="G68" i="3"/>
  <c r="G55" i="3"/>
  <c r="C55" i="3"/>
  <c r="C69" i="3"/>
  <c r="G52" i="3"/>
  <c r="G41" i="3"/>
  <c r="G39" i="3"/>
  <c r="G38" i="3"/>
  <c r="G40" i="3"/>
  <c r="H40" i="3"/>
  <c r="H38" i="3"/>
  <c r="D132" i="3"/>
  <c r="G132" i="3" s="1"/>
  <c r="D131" i="3"/>
  <c r="F132" i="3" s="1"/>
  <c r="D141" i="3"/>
  <c r="G141" i="3" s="1"/>
  <c r="D143" i="3"/>
  <c r="G143" i="3" s="1"/>
  <c r="D156" i="3"/>
  <c r="F157" i="3" s="1"/>
  <c r="D152" i="3"/>
  <c r="G152" i="3" s="1"/>
  <c r="D144" i="3"/>
  <c r="E144" i="3" s="1"/>
  <c r="F144" i="3" s="1"/>
  <c r="H144" i="3" s="1"/>
  <c r="D128" i="3"/>
  <c r="G128" i="3" s="1"/>
  <c r="D137" i="3"/>
  <c r="G137" i="3" s="1"/>
  <c r="D127" i="3"/>
  <c r="G127" i="3" s="1"/>
  <c r="H127" i="3" s="1"/>
  <c r="D159" i="3"/>
  <c r="G159" i="3" s="1"/>
  <c r="D140" i="3"/>
  <c r="G140" i="3" s="1"/>
  <c r="D133" i="3"/>
  <c r="F134" i="3" s="1"/>
  <c r="D130" i="3"/>
  <c r="F131" i="3" s="1"/>
  <c r="D155" i="3"/>
  <c r="G155" i="3" s="1"/>
  <c r="D142" i="3"/>
  <c r="G142" i="3" s="1"/>
  <c r="D134" i="3"/>
  <c r="G134" i="3" s="1"/>
  <c r="D153" i="3"/>
  <c r="E153" i="3" s="1"/>
  <c r="F153" i="3" s="1"/>
  <c r="H153" i="3" s="1"/>
  <c r="D129" i="3"/>
  <c r="G129" i="3" s="1"/>
  <c r="D149" i="3"/>
  <c r="G149" i="3" s="1"/>
  <c r="D145" i="3"/>
  <c r="F146" i="3" s="1"/>
  <c r="D139" i="3"/>
  <c r="G139" i="3" s="1"/>
  <c r="D136" i="3"/>
  <c r="G136" i="3" s="1"/>
  <c r="D138" i="3"/>
  <c r="G138" i="3" s="1"/>
  <c r="G156" i="3"/>
  <c r="D154" i="3"/>
  <c r="F155" i="3" s="1"/>
  <c r="D160" i="3"/>
  <c r="G160" i="3" s="1"/>
  <c r="D157" i="3"/>
  <c r="G157" i="3" s="1"/>
  <c r="D158" i="3"/>
  <c r="G158" i="3" s="1"/>
  <c r="D146" i="3"/>
  <c r="G146" i="3" s="1"/>
  <c r="D135" i="3"/>
  <c r="F136" i="3" s="1"/>
  <c r="D148" i="3"/>
  <c r="G148" i="3" s="1"/>
  <c r="D161" i="3"/>
  <c r="G161" i="3" s="1"/>
  <c r="D147" i="3"/>
  <c r="G147" i="3" s="1"/>
  <c r="D150" i="3"/>
  <c r="G150" i="3" s="1"/>
  <c r="D151" i="3"/>
  <c r="G151" i="3" s="1"/>
  <c r="H69" i="3" l="1"/>
  <c r="C107" i="3" s="1"/>
  <c r="C83" i="3"/>
  <c r="I80" i="3" s="1"/>
  <c r="H80" i="3"/>
  <c r="H83" i="3" s="1"/>
  <c r="C113" i="3" s="1"/>
  <c r="K68" i="3"/>
  <c r="K53" i="3"/>
  <c r="J54" i="3"/>
  <c r="J52" i="3"/>
  <c r="J53" i="3"/>
  <c r="I53" i="3"/>
  <c r="J68" i="3"/>
  <c r="K54" i="3"/>
  <c r="K52" i="3"/>
  <c r="I52" i="3"/>
  <c r="I67" i="3"/>
  <c r="K66" i="3"/>
  <c r="J66" i="3"/>
  <c r="K67" i="3"/>
  <c r="J67" i="3"/>
  <c r="I68" i="3"/>
  <c r="I66" i="3"/>
  <c r="I54" i="3"/>
  <c r="H41" i="3"/>
  <c r="C95" i="3" s="1"/>
  <c r="F145" i="3"/>
  <c r="H155" i="3"/>
  <c r="G153" i="3"/>
  <c r="H157" i="3"/>
  <c r="H132" i="3"/>
  <c r="F142" i="3"/>
  <c r="H142" i="3" s="1"/>
  <c r="G131" i="3"/>
  <c r="H131" i="3" s="1"/>
  <c r="F149" i="3"/>
  <c r="H149" i="3" s="1"/>
  <c r="G133" i="3"/>
  <c r="F133" i="3"/>
  <c r="F141" i="3"/>
  <c r="H141" i="3" s="1"/>
  <c r="F143" i="3"/>
  <c r="H143" i="3" s="1"/>
  <c r="H136" i="3"/>
  <c r="H134" i="3"/>
  <c r="G145" i="3"/>
  <c r="F138" i="3"/>
  <c r="H138" i="3" s="1"/>
  <c r="F158" i="3"/>
  <c r="H158" i="3" s="1"/>
  <c r="F152" i="3"/>
  <c r="H152" i="3" s="1"/>
  <c r="F154" i="3"/>
  <c r="H146" i="3"/>
  <c r="F128" i="3"/>
  <c r="H128" i="3" s="1"/>
  <c r="E162" i="3"/>
  <c r="F147" i="3"/>
  <c r="H147" i="3" s="1"/>
  <c r="F159" i="3"/>
  <c r="H159" i="3" s="1"/>
  <c r="F140" i="3"/>
  <c r="H140" i="3" s="1"/>
  <c r="G130" i="3"/>
  <c r="G144" i="3"/>
  <c r="F129" i="3"/>
  <c r="H129" i="3" s="1"/>
  <c r="G154" i="3"/>
  <c r="F139" i="3"/>
  <c r="H139" i="3" s="1"/>
  <c r="F150" i="3"/>
  <c r="H150" i="3" s="1"/>
  <c r="F130" i="3"/>
  <c r="F148" i="3"/>
  <c r="H148" i="3" s="1"/>
  <c r="F160" i="3"/>
  <c r="H160" i="3" s="1"/>
  <c r="F137" i="3"/>
  <c r="H137" i="3" s="1"/>
  <c r="F156" i="3"/>
  <c r="H156" i="3" s="1"/>
  <c r="F151" i="3"/>
  <c r="H151" i="3" s="1"/>
  <c r="F161" i="3"/>
  <c r="H161" i="3" s="1"/>
  <c r="E135" i="3"/>
  <c r="F135" i="3" s="1"/>
  <c r="H135" i="3" s="1"/>
  <c r="D95" i="3" l="1"/>
  <c r="J81" i="3"/>
  <c r="J82" i="3"/>
  <c r="K81" i="3"/>
  <c r="J80" i="3"/>
  <c r="I81" i="3"/>
  <c r="I82" i="3"/>
  <c r="K82" i="3"/>
  <c r="L67" i="3"/>
  <c r="M67" i="3" s="1"/>
  <c r="K80" i="3"/>
  <c r="L68" i="3"/>
  <c r="M68" i="3" s="1"/>
  <c r="L54" i="3"/>
  <c r="M54" i="3" s="1"/>
  <c r="I55" i="3"/>
  <c r="C103" i="3" s="1"/>
  <c r="I69" i="3"/>
  <c r="C109" i="3" s="1"/>
  <c r="L66" i="3"/>
  <c r="J69" i="3"/>
  <c r="K55" i="3"/>
  <c r="L53" i="3"/>
  <c r="M53" i="3" s="1"/>
  <c r="K69" i="3"/>
  <c r="L52" i="3"/>
  <c r="J55" i="3"/>
  <c r="H145" i="3"/>
  <c r="G135" i="3"/>
  <c r="H133" i="3"/>
  <c r="H154" i="3"/>
  <c r="H130" i="3"/>
  <c r="F96" i="3" l="1"/>
  <c r="G95" i="3"/>
  <c r="H95" i="3" s="1"/>
  <c r="L82" i="3"/>
  <c r="K83" i="3"/>
  <c r="L81" i="3"/>
  <c r="M81" i="3" s="1"/>
  <c r="I83" i="3"/>
  <c r="C115" i="3" s="1"/>
  <c r="M82" i="3"/>
  <c r="J83" i="3"/>
  <c r="L80" i="3"/>
  <c r="L55" i="3"/>
  <c r="C102" i="3" s="1"/>
  <c r="M52" i="3"/>
  <c r="M55" i="3" s="1"/>
  <c r="M58" i="3" s="1"/>
  <c r="M61" i="3" s="1"/>
  <c r="L69" i="3"/>
  <c r="C108" i="3" s="1"/>
  <c r="M66" i="3"/>
  <c r="M69" i="3" s="1"/>
  <c r="M72" i="3" s="1"/>
  <c r="M75" i="3" s="1"/>
  <c r="L83" i="3" l="1"/>
  <c r="C114" i="3" s="1"/>
  <c r="M80" i="3"/>
  <c r="M83" i="3" s="1"/>
  <c r="M86" i="3" s="1"/>
  <c r="M89" i="3" s="1"/>
  <c r="C41" i="3" l="1"/>
  <c r="K40" i="3" l="1"/>
  <c r="J39" i="3"/>
  <c r="K38" i="3"/>
  <c r="J40" i="3"/>
  <c r="K39" i="3"/>
  <c r="J38" i="3"/>
  <c r="I38" i="3"/>
  <c r="I40" i="3"/>
  <c r="I39" i="3"/>
  <c r="E41" i="3"/>
  <c r="L39" i="3" l="1"/>
  <c r="M39" i="3" s="1"/>
  <c r="I41" i="3"/>
  <c r="C97" i="3" s="1"/>
  <c r="J41" i="3"/>
  <c r="L38" i="3"/>
  <c r="K41" i="3"/>
  <c r="L40" i="3"/>
  <c r="M40" i="3" s="1"/>
  <c r="L41" i="3" l="1"/>
  <c r="C96" i="3" s="1"/>
  <c r="M38" i="3"/>
  <c r="M41" i="3" s="1"/>
  <c r="M44" i="3" s="1"/>
  <c r="M47" i="3" s="1"/>
  <c r="D98" i="3" l="1"/>
  <c r="D109" i="3"/>
  <c r="D100" i="3"/>
  <c r="D104" i="3"/>
  <c r="D103" i="3"/>
  <c r="D105" i="3"/>
  <c r="G105" i="3" s="1"/>
  <c r="D96" i="3"/>
  <c r="D99" i="3"/>
  <c r="G99" i="3" s="1"/>
  <c r="D117" i="3"/>
  <c r="D113" i="3"/>
  <c r="D102" i="3"/>
  <c r="D107" i="3"/>
  <c r="D114" i="3"/>
  <c r="D115" i="3"/>
  <c r="D110" i="3"/>
  <c r="D106" i="3"/>
  <c r="D111" i="3"/>
  <c r="G111" i="3" s="1"/>
  <c r="D116" i="3"/>
  <c r="D97" i="3"/>
  <c r="D108" i="3"/>
  <c r="D112" i="3"/>
  <c r="D101" i="3"/>
  <c r="F102" i="3" l="1"/>
  <c r="G101" i="3"/>
  <c r="F117" i="3"/>
  <c r="G116" i="3"/>
  <c r="F116" i="3"/>
  <c r="G115" i="3"/>
  <c r="F114" i="3"/>
  <c r="G113" i="3"/>
  <c r="F110" i="3"/>
  <c r="G109" i="3"/>
  <c r="E112" i="3"/>
  <c r="F113" i="3"/>
  <c r="G114" i="3"/>
  <c r="F115" i="3"/>
  <c r="H115" i="3" s="1"/>
  <c r="E118" i="3"/>
  <c r="G117" i="3"/>
  <c r="G103" i="3"/>
  <c r="F104" i="3"/>
  <c r="F99" i="3"/>
  <c r="H99" i="3" s="1"/>
  <c r="G98" i="3"/>
  <c r="F109" i="3"/>
  <c r="G108" i="3"/>
  <c r="F107" i="3"/>
  <c r="E106" i="3"/>
  <c r="F108" i="3"/>
  <c r="G107" i="3"/>
  <c r="G104" i="3"/>
  <c r="F105" i="3"/>
  <c r="H105" i="3" s="1"/>
  <c r="F98" i="3"/>
  <c r="G97" i="3"/>
  <c r="F111" i="3"/>
  <c r="H111" i="3" s="1"/>
  <c r="G110" i="3"/>
  <c r="F103" i="3"/>
  <c r="H103" i="3" s="1"/>
  <c r="G102" i="3"/>
  <c r="F97" i="3"/>
  <c r="G96" i="3"/>
  <c r="H96" i="3" s="1"/>
  <c r="F101" i="3"/>
  <c r="E100" i="3"/>
  <c r="H101" i="3" l="1"/>
  <c r="H109" i="3"/>
  <c r="H97" i="3"/>
  <c r="H113" i="3"/>
  <c r="H107" i="3"/>
  <c r="H104" i="3"/>
  <c r="H98" i="3"/>
  <c r="H116" i="3"/>
  <c r="H102" i="3"/>
  <c r="F106" i="3"/>
  <c r="H106" i="3" s="1"/>
  <c r="G106" i="3"/>
  <c r="H110" i="3"/>
  <c r="F100" i="3"/>
  <c r="H100" i="3" s="1"/>
  <c r="G100" i="3"/>
  <c r="H108" i="3"/>
  <c r="F112" i="3"/>
  <c r="H112" i="3" s="1"/>
  <c r="G112" i="3"/>
  <c r="H114" i="3"/>
  <c r="H117" i="3"/>
</calcChain>
</file>

<file path=xl/sharedStrings.xml><?xml version="1.0" encoding="utf-8"?>
<sst xmlns="http://schemas.openxmlformats.org/spreadsheetml/2006/main" count="250" uniqueCount="54">
  <si>
    <t/>
  </si>
  <si>
    <t>Total net sales</t>
  </si>
  <si>
    <t>iPhone</t>
  </si>
  <si>
    <t>iPad</t>
  </si>
  <si>
    <t>Mac</t>
  </si>
  <si>
    <t>Unit Sales by Product (thousands):</t>
  </si>
  <si>
    <t>Net Sales by Product (millions):</t>
  </si>
  <si>
    <t>ASP</t>
  </si>
  <si>
    <t>Example Waterfall</t>
  </si>
  <si>
    <t>For connectors</t>
  </si>
  <si>
    <t>For Delta bars</t>
  </si>
  <si>
    <t>Values</t>
  </si>
  <si>
    <t>Cumulative</t>
  </si>
  <si>
    <t>Start &amp; End</t>
  </si>
  <si>
    <t>Before</t>
  </si>
  <si>
    <t>After</t>
  </si>
  <si>
    <t>Data label position</t>
  </si>
  <si>
    <t xml:space="preserve"> </t>
  </si>
  <si>
    <t>Price</t>
  </si>
  <si>
    <t>Volume</t>
  </si>
  <si>
    <t>Net sales
FY14</t>
  </si>
  <si>
    <t>Net sales
FY15</t>
  </si>
  <si>
    <t>Net sales
FY16</t>
  </si>
  <si>
    <t>Net sales
FY17</t>
  </si>
  <si>
    <t>Net sales
FY18</t>
  </si>
  <si>
    <t>Services</t>
  </si>
  <si>
    <t>Other Products</t>
  </si>
  <si>
    <t>Other</t>
  </si>
  <si>
    <t>Other Prod.</t>
  </si>
  <si>
    <t>Total</t>
  </si>
  <si>
    <t>FY15</t>
  </si>
  <si>
    <t>Mix</t>
  </si>
  <si>
    <t>Vol</t>
  </si>
  <si>
    <t>AVG / total</t>
  </si>
  <si>
    <t>Net sales change</t>
  </si>
  <si>
    <t>Check</t>
  </si>
  <si>
    <t>Vol I</t>
  </si>
  <si>
    <t>Vol II</t>
  </si>
  <si>
    <t>Tot Vol</t>
  </si>
  <si>
    <t>Price volume mix analysis - FY15</t>
  </si>
  <si>
    <t>impact</t>
  </si>
  <si>
    <t>Volume impact</t>
  </si>
  <si>
    <t>@ Old mix</t>
  </si>
  <si>
    <t>New</t>
  </si>
  <si>
    <t>Old</t>
  </si>
  <si>
    <t>Price volume mix analysis - FY16</t>
  </si>
  <si>
    <t>FY16</t>
  </si>
  <si>
    <t>Price volume mix analysis - FY17</t>
  </si>
  <si>
    <t>FY17</t>
  </si>
  <si>
    <t>Price volume mix analysis - FY18</t>
  </si>
  <si>
    <t>FY18</t>
  </si>
  <si>
    <t>Price-Volume-Mix</t>
  </si>
  <si>
    <t>Net sales</t>
  </si>
  <si>
    <t>USDbn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</si>
</sst>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_);_(&quot;$&quot;* \(#,##0\);_(&quot;$&quot;* &quot;-&quot;_);_(@_)"/>
    <numFmt numFmtId="169" formatCode="0.0"/>
    <numFmt numFmtId="170" formatCode="#,##0.0;\-#,##0.0"/>
    <numFmt numFmtId="173" formatCode="_-* #,##0_-;\-* #,##0_-;_-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darkUp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top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81">
    <xf numFmtId="0" fontId="0" fillId="0" borderId="0" xfId="0">
      <alignment vertical="top"/>
    </xf>
    <xf numFmtId="0" fontId="8" fillId="0" borderId="0" xfId="0" applyFont="1">
      <alignment vertical="top"/>
    </xf>
    <xf numFmtId="37" fontId="8" fillId="0" borderId="0" xfId="0" applyNumberFormat="1" applyFont="1">
      <alignment vertical="top"/>
    </xf>
    <xf numFmtId="0" fontId="9" fillId="0" borderId="0" xfId="0" applyFont="1">
      <alignment vertical="top"/>
    </xf>
    <xf numFmtId="169" fontId="0" fillId="0" borderId="0" xfId="0" applyNumberFormat="1">
      <alignment vertical="top"/>
    </xf>
    <xf numFmtId="0" fontId="1" fillId="0" borderId="0" xfId="6"/>
    <xf numFmtId="0" fontId="1" fillId="0" borderId="2" xfId="6" applyBorder="1"/>
    <xf numFmtId="0" fontId="6" fillId="4" borderId="3" xfId="6" applyFont="1" applyFill="1" applyBorder="1"/>
    <xf numFmtId="0" fontId="1" fillId="4" borderId="4" xfId="6" applyFill="1" applyBorder="1"/>
    <xf numFmtId="0" fontId="1" fillId="4" borderId="5" xfId="6" applyFill="1" applyBorder="1"/>
    <xf numFmtId="0" fontId="1" fillId="0" borderId="6" xfId="6" applyBorder="1"/>
    <xf numFmtId="0" fontId="1" fillId="0" borderId="7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8" xfId="6" applyBorder="1"/>
    <xf numFmtId="0" fontId="1" fillId="0" borderId="9" xfId="6" applyBorder="1"/>
    <xf numFmtId="0" fontId="5" fillId="0" borderId="2" xfId="6" applyFont="1" applyBorder="1" applyAlignment="1">
      <alignment horizontal="right"/>
    </xf>
    <xf numFmtId="0" fontId="5" fillId="0" borderId="2" xfId="6" applyFont="1" applyBorder="1" applyAlignment="1">
      <alignment horizontal="right" wrapText="1"/>
    </xf>
    <xf numFmtId="0" fontId="5" fillId="0" borderId="10" xfId="6" applyFont="1" applyBorder="1" applyAlignment="1">
      <alignment horizontal="right" wrapText="1"/>
    </xf>
    <xf numFmtId="0" fontId="5" fillId="0" borderId="6" xfId="6" applyFont="1" applyBorder="1" applyAlignment="1">
      <alignment wrapText="1"/>
    </xf>
    <xf numFmtId="0" fontId="4" fillId="3" borderId="11" xfId="4" applyBorder="1"/>
    <xf numFmtId="0" fontId="1" fillId="5" borderId="0" xfId="6" applyFill="1"/>
    <xf numFmtId="0" fontId="1" fillId="5" borderId="8" xfId="6" applyFill="1" applyBorder="1"/>
    <xf numFmtId="0" fontId="4" fillId="3" borderId="1" xfId="4"/>
    <xf numFmtId="0" fontId="4" fillId="3" borderId="12" xfId="4" applyBorder="1"/>
    <xf numFmtId="0" fontId="5" fillId="0" borderId="9" xfId="6" applyFont="1" applyBorder="1" applyAlignment="1">
      <alignment wrapText="1"/>
    </xf>
    <xf numFmtId="0" fontId="1" fillId="5" borderId="2" xfId="6" applyFill="1" applyBorder="1"/>
    <xf numFmtId="0" fontId="1" fillId="5" borderId="10" xfId="6" applyFill="1" applyBorder="1"/>
    <xf numFmtId="164" fontId="3" fillId="2" borderId="11" xfId="3" applyNumberFormat="1" applyBorder="1"/>
    <xf numFmtId="169" fontId="3" fillId="2" borderId="1" xfId="3" applyNumberFormat="1"/>
    <xf numFmtId="37" fontId="1" fillId="0" borderId="0" xfId="6" applyNumberFormat="1"/>
    <xf numFmtId="169" fontId="3" fillId="2" borderId="1" xfId="3" applyNumberFormat="1" applyFont="1"/>
    <xf numFmtId="170" fontId="3" fillId="2" borderId="1" xfId="3" applyNumberFormat="1"/>
    <xf numFmtId="169" fontId="4" fillId="3" borderId="11" xfId="4" applyNumberFormat="1" applyBorder="1"/>
    <xf numFmtId="169" fontId="4" fillId="3" borderId="1" xfId="4" applyNumberFormat="1"/>
    <xf numFmtId="169" fontId="4" fillId="3" borderId="13" xfId="4" applyNumberFormat="1" applyBorder="1"/>
    <xf numFmtId="169" fontId="1" fillId="0" borderId="0" xfId="6" applyNumberFormat="1"/>
    <xf numFmtId="164" fontId="1" fillId="0" borderId="0" xfId="6" applyNumberFormat="1"/>
    <xf numFmtId="0" fontId="7" fillId="0" borderId="0" xfId="5"/>
    <xf numFmtId="169" fontId="1" fillId="0" borderId="2" xfId="6" applyNumberFormat="1" applyBorder="1"/>
    <xf numFmtId="37" fontId="1" fillId="0" borderId="2" xfId="6" applyNumberFormat="1" applyBorder="1"/>
    <xf numFmtId="164" fontId="0" fillId="0" borderId="0" xfId="0" applyNumberFormat="1">
      <alignment vertical="top"/>
    </xf>
    <xf numFmtId="37" fontId="9" fillId="0" borderId="0" xfId="0" applyNumberFormat="1" applyFont="1">
      <alignment vertical="top"/>
    </xf>
    <xf numFmtId="37" fontId="8" fillId="0" borderId="2" xfId="0" applyNumberFormat="1" applyFont="1" applyBorder="1">
      <alignment vertical="top"/>
    </xf>
    <xf numFmtId="0" fontId="1" fillId="0" borderId="3" xfId="6" applyBorder="1"/>
    <xf numFmtId="0" fontId="1" fillId="0" borderId="4" xfId="6" applyBorder="1"/>
    <xf numFmtId="37" fontId="1" fillId="0" borderId="4" xfId="6" applyNumberFormat="1" applyBorder="1"/>
    <xf numFmtId="9" fontId="1" fillId="0" borderId="4" xfId="2" applyFont="1" applyBorder="1"/>
    <xf numFmtId="169" fontId="1" fillId="0" borderId="4" xfId="6" applyNumberFormat="1" applyBorder="1"/>
    <xf numFmtId="9" fontId="1" fillId="0" borderId="2" xfId="2" applyFont="1" applyBorder="1"/>
    <xf numFmtId="37" fontId="8" fillId="0" borderId="10" xfId="0" applyNumberFormat="1" applyFont="1" applyBorder="1">
      <alignment vertical="top"/>
    </xf>
    <xf numFmtId="37" fontId="8" fillId="6" borderId="0" xfId="0" applyNumberFormat="1" applyFont="1" applyFill="1">
      <alignment vertical="top"/>
    </xf>
    <xf numFmtId="37" fontId="8" fillId="6" borderId="2" xfId="0" applyNumberFormat="1" applyFont="1" applyFill="1" applyBorder="1">
      <alignment vertical="top"/>
    </xf>
    <xf numFmtId="37" fontId="9" fillId="6" borderId="0" xfId="0" applyNumberFormat="1" applyFont="1" applyFill="1">
      <alignment vertical="top"/>
    </xf>
    <xf numFmtId="0" fontId="5" fillId="6" borderId="2" xfId="6" applyFont="1" applyFill="1" applyBorder="1" applyAlignment="1">
      <alignment horizontal="right"/>
    </xf>
    <xf numFmtId="0" fontId="5" fillId="0" borderId="9" xfId="6" applyFont="1" applyBorder="1"/>
    <xf numFmtId="0" fontId="5" fillId="0" borderId="6" xfId="6" applyFont="1" applyBorder="1"/>
    <xf numFmtId="37" fontId="8" fillId="7" borderId="0" xfId="0" applyNumberFormat="1" applyFont="1" applyFill="1">
      <alignment vertical="top"/>
    </xf>
    <xf numFmtId="37" fontId="8" fillId="7" borderId="2" xfId="0" applyNumberFormat="1" applyFont="1" applyFill="1" applyBorder="1">
      <alignment vertical="top"/>
    </xf>
    <xf numFmtId="37" fontId="9" fillId="7" borderId="0" xfId="0" applyNumberFormat="1" applyFont="1" applyFill="1">
      <alignment vertical="top"/>
    </xf>
    <xf numFmtId="0" fontId="5" fillId="7" borderId="4" xfId="6" applyFont="1" applyFill="1" applyBorder="1" applyAlignment="1">
      <alignment horizontal="right"/>
    </xf>
    <xf numFmtId="0" fontId="5" fillId="0" borderId="14" xfId="6" applyFont="1" applyBorder="1" applyAlignment="1">
      <alignment horizontal="right"/>
    </xf>
    <xf numFmtId="37" fontId="8" fillId="0" borderId="15" xfId="0" applyNumberFormat="1" applyFont="1" applyBorder="1">
      <alignment vertical="top"/>
    </xf>
    <xf numFmtId="37" fontId="8" fillId="0" borderId="14" xfId="0" applyNumberFormat="1" applyFont="1" applyBorder="1">
      <alignment vertical="top"/>
    </xf>
    <xf numFmtId="37" fontId="9" fillId="0" borderId="15" xfId="0" applyNumberFormat="1" applyFont="1" applyBorder="1">
      <alignment vertical="top"/>
    </xf>
    <xf numFmtId="0" fontId="1" fillId="0" borderId="14" xfId="6" applyBorder="1"/>
    <xf numFmtId="37" fontId="8" fillId="0" borderId="16" xfId="0" applyNumberFormat="1" applyFont="1" applyBorder="1">
      <alignment vertical="top"/>
    </xf>
    <xf numFmtId="0" fontId="5" fillId="7" borderId="2" xfId="6" quotePrefix="1" applyFont="1" applyFill="1" applyBorder="1" applyAlignment="1">
      <alignment horizontal="right"/>
    </xf>
    <xf numFmtId="0" fontId="10" fillId="0" borderId="3" xfId="6" applyFont="1" applyBorder="1"/>
    <xf numFmtId="0" fontId="5" fillId="0" borderId="4" xfId="6" applyFont="1" applyBorder="1" applyAlignment="1">
      <alignment horizontal="right"/>
    </xf>
    <xf numFmtId="0" fontId="5" fillId="6" borderId="17" xfId="6" applyFont="1" applyFill="1" applyBorder="1" applyAlignment="1">
      <alignment horizontal="centerContinuous"/>
    </xf>
    <xf numFmtId="0" fontId="5" fillId="0" borderId="16" xfId="6" applyFont="1" applyBorder="1" applyAlignment="1">
      <alignment horizontal="right"/>
    </xf>
    <xf numFmtId="0" fontId="1" fillId="0" borderId="0" xfId="6" applyFill="1" applyBorder="1"/>
    <xf numFmtId="0" fontId="5" fillId="0" borderId="0" xfId="6" applyFont="1" applyFill="1" applyBorder="1" applyAlignment="1">
      <alignment horizontal="right" wrapText="1"/>
    </xf>
    <xf numFmtId="0" fontId="4" fillId="0" borderId="0" xfId="4" applyFill="1" applyBorder="1"/>
    <xf numFmtId="164" fontId="4" fillId="3" borderId="11" xfId="4" applyNumberFormat="1" applyBorder="1"/>
    <xf numFmtId="0" fontId="8" fillId="0" borderId="2" xfId="0" applyFont="1" applyBorder="1">
      <alignment vertical="top"/>
    </xf>
    <xf numFmtId="173" fontId="1" fillId="0" borderId="0" xfId="1" applyNumberFormat="1" applyFont="1"/>
    <xf numFmtId="173" fontId="1" fillId="0" borderId="0" xfId="6" applyNumberFormat="1"/>
    <xf numFmtId="0" fontId="5" fillId="0" borderId="3" xfId="6" applyFont="1" applyBorder="1"/>
    <xf numFmtId="0" fontId="5" fillId="0" borderId="4" xfId="6" applyFont="1" applyBorder="1"/>
    <xf numFmtId="0" fontId="5" fillId="0" borderId="5" xfId="6" applyFont="1" applyBorder="1"/>
  </cellXfs>
  <cellStyles count="7">
    <cellStyle name="Calculation" xfId="4" builtinId="22"/>
    <cellStyle name="Comma" xfId="1" builtinId="3"/>
    <cellStyle name="Hyperlink" xfId="5" builtinId="8"/>
    <cellStyle name="Input" xfId="3" builtinId="20"/>
    <cellStyle name="Normal" xfId="0" builtinId="0"/>
    <cellStyle name="Normal 2" xfId="6" xr:uid="{0B7CEECF-00AB-4B2F-AE40-C6704D9613A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Net sales development 2014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PVM!$E$125</c:f>
              <c:strCache>
                <c:ptCount val="1"/>
                <c:pt idx="0">
                  <c:v>Start &amp; End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0899DB-5767-434C-82BA-37D5384120C0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398-4CF3-A71F-625A72A266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398-4CF3-A71F-625A72A266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98-4CF3-A71F-625A72A266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98-4CF3-A71F-625A72A266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398-4CF3-A71F-625A72A266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398-4CF3-A71F-625A72A266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398-4CF3-A71F-625A72A266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398-4CF3-A71F-625A72A266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398-4CF3-A71F-625A72A266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BF92BE-26C4-43DD-8FEC-BCE12FF381D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398-4CF3-A71F-625A72A266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398-4CF3-A71F-625A72A266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398-4CF3-A71F-625A72A266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398-4CF3-A71F-625A72A266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398-4CF3-A71F-625A72A266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398-4CF3-A71F-625A72A266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398-4CF3-A71F-625A72A266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398-4CF3-A71F-625A72A266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398-4CF3-A71F-625A72A266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50876AE-BD40-4490-B002-28B014F4B72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398-4CF3-A71F-625A72A266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398-4CF3-A71F-625A72A2666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398-4CF3-A71F-625A72A2666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398-4CF3-A71F-625A72A2666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398-4CF3-A71F-625A72A2666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398-4CF3-A71F-625A72A2666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398-4CF3-A71F-625A72A2666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398-4CF3-A71F-625A72A2666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398-4CF3-A71F-625A72A2666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E7E7E7-F8C8-4A35-891C-5E1C23246FD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398-4CF3-A71F-625A72A2666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398-4CF3-A71F-625A72A2666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398-4CF3-A71F-625A72A2666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398-4CF3-A71F-625A72A2666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398-4CF3-A71F-625A72A2666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398-4CF3-A71F-625A72A2666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398-4CF3-A71F-625A72A2666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398-4CF3-A71F-625A72A2666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398-4CF3-A71F-625A72A2666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D4B7CD8-E6A0-41A0-A477-60CCD13CCA7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398-4CF3-A71F-625A72A26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PVM!$A$126:$B$162</c:f>
              <c:multiLvlStrCache>
                <c:ptCount val="37"/>
                <c:lvl>
                  <c:pt idx="0">
                    <c:v>Net sales
FY14</c:v>
                  </c:pt>
                  <c:pt idx="1">
                    <c:v>Price</c:v>
                  </c:pt>
                  <c:pt idx="2">
                    <c:v>Volume</c:v>
                  </c:pt>
                  <c:pt idx="3">
                    <c:v>Price</c:v>
                  </c:pt>
                  <c:pt idx="4">
                    <c:v>Volume</c:v>
                  </c:pt>
                  <c:pt idx="5">
                    <c:v>Price</c:v>
                  </c:pt>
                  <c:pt idx="6">
                    <c:v>Volume</c:v>
                  </c:pt>
                  <c:pt idx="7">
                    <c:v>Services</c:v>
                  </c:pt>
                  <c:pt idx="8">
                    <c:v>Other Prod.</c:v>
                  </c:pt>
                  <c:pt idx="9">
                    <c:v>Net sales
FY15</c:v>
                  </c:pt>
                  <c:pt idx="10">
                    <c:v>Price</c:v>
                  </c:pt>
                  <c:pt idx="11">
                    <c:v>Volume</c:v>
                  </c:pt>
                  <c:pt idx="12">
                    <c:v>Price</c:v>
                  </c:pt>
                  <c:pt idx="13">
                    <c:v>Volume</c:v>
                  </c:pt>
                  <c:pt idx="14">
                    <c:v>Price</c:v>
                  </c:pt>
                  <c:pt idx="15">
                    <c:v>Volume</c:v>
                  </c:pt>
                  <c:pt idx="16">
                    <c:v>Services</c:v>
                  </c:pt>
                  <c:pt idx="17">
                    <c:v>Other Prod.</c:v>
                  </c:pt>
                  <c:pt idx="18">
                    <c:v>Net sales
FY16</c:v>
                  </c:pt>
                  <c:pt idx="19">
                    <c:v>Price</c:v>
                  </c:pt>
                  <c:pt idx="20">
                    <c:v>Volume</c:v>
                  </c:pt>
                  <c:pt idx="21">
                    <c:v>Price</c:v>
                  </c:pt>
                  <c:pt idx="22">
                    <c:v>Volume</c:v>
                  </c:pt>
                  <c:pt idx="23">
                    <c:v>Price</c:v>
                  </c:pt>
                  <c:pt idx="24">
                    <c:v>Volume</c:v>
                  </c:pt>
                  <c:pt idx="25">
                    <c:v>Services</c:v>
                  </c:pt>
                  <c:pt idx="26">
                    <c:v>Other Prod.</c:v>
                  </c:pt>
                  <c:pt idx="27">
                    <c:v>Net sales
FY17</c:v>
                  </c:pt>
                  <c:pt idx="28">
                    <c:v>Price</c:v>
                  </c:pt>
                  <c:pt idx="29">
                    <c:v>Volume</c:v>
                  </c:pt>
                  <c:pt idx="30">
                    <c:v>Price</c:v>
                  </c:pt>
                  <c:pt idx="31">
                    <c:v>Volume</c:v>
                  </c:pt>
                  <c:pt idx="32">
                    <c:v>Price</c:v>
                  </c:pt>
                  <c:pt idx="33">
                    <c:v>Volume</c:v>
                  </c:pt>
                  <c:pt idx="34">
                    <c:v>Services</c:v>
                  </c:pt>
                  <c:pt idx="35">
                    <c:v>Other Prod.</c:v>
                  </c:pt>
                  <c:pt idx="36">
                    <c:v>Net sales
FY18</c:v>
                  </c:pt>
                </c:lvl>
                <c:lvl>
                  <c:pt idx="1">
                    <c:v>iPhone</c:v>
                  </c:pt>
                  <c:pt idx="3">
                    <c:v>iPad</c:v>
                  </c:pt>
                  <c:pt idx="5">
                    <c:v>Mac</c:v>
                  </c:pt>
                  <c:pt idx="7">
                    <c:v>Other</c:v>
                  </c:pt>
                  <c:pt idx="9">
                    <c:v> </c:v>
                  </c:pt>
                  <c:pt idx="10">
                    <c:v>iPhone</c:v>
                  </c:pt>
                  <c:pt idx="12">
                    <c:v>iPad</c:v>
                  </c:pt>
                  <c:pt idx="14">
                    <c:v>Mac</c:v>
                  </c:pt>
                  <c:pt idx="16">
                    <c:v>Other</c:v>
                  </c:pt>
                  <c:pt idx="18">
                    <c:v> </c:v>
                  </c:pt>
                  <c:pt idx="19">
                    <c:v>iPhone</c:v>
                  </c:pt>
                  <c:pt idx="21">
                    <c:v>iPad</c:v>
                  </c:pt>
                  <c:pt idx="23">
                    <c:v>Mac</c:v>
                  </c:pt>
                  <c:pt idx="25">
                    <c:v>Other</c:v>
                  </c:pt>
                  <c:pt idx="27">
                    <c:v> </c:v>
                  </c:pt>
                  <c:pt idx="28">
                    <c:v>iPhone</c:v>
                  </c:pt>
                  <c:pt idx="30">
                    <c:v>iPad</c:v>
                  </c:pt>
                  <c:pt idx="32">
                    <c:v>Mac</c:v>
                  </c:pt>
                  <c:pt idx="34">
                    <c:v>Other</c:v>
                  </c:pt>
                  <c:pt idx="36">
                    <c:v> </c:v>
                  </c:pt>
                </c:lvl>
              </c:multiLvlStrCache>
            </c:multiLvlStrRef>
          </c:cat>
          <c:val>
            <c:numRef>
              <c:f>PVM!$E$126:$E$162</c:f>
              <c:numCache>
                <c:formatCode>General</c:formatCode>
                <c:ptCount val="37"/>
                <c:pt idx="0" formatCode="0.0">
                  <c:v>182.79499999999999</c:v>
                </c:pt>
                <c:pt idx="9" formatCode="0.0">
                  <c:v>233.71499999999997</c:v>
                </c:pt>
                <c:pt idx="18" formatCode="0.0">
                  <c:v>215.63899999999998</c:v>
                </c:pt>
                <c:pt idx="27" formatCode="0.0">
                  <c:v>229.23400000000001</c:v>
                </c:pt>
                <c:pt idx="36" formatCode="0.0">
                  <c:v>265.59499999999997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PVM!$E$126:$E$162</c15:f>
                <c15:dlblRangeCache>
                  <c:ptCount val="37"/>
                  <c:pt idx="0">
                    <c:v>182,8</c:v>
                  </c:pt>
                  <c:pt idx="9">
                    <c:v>233,7</c:v>
                  </c:pt>
                  <c:pt idx="18">
                    <c:v>215,6</c:v>
                  </c:pt>
                  <c:pt idx="27">
                    <c:v>229,2</c:v>
                  </c:pt>
                  <c:pt idx="36">
                    <c:v>265,6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398-4CF3-A71F-625A72A2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931992207"/>
        <c:axId val="931990959"/>
      </c:barChart>
      <c:lineChart>
        <c:grouping val="standard"/>
        <c:varyColors val="0"/>
        <c:ser>
          <c:idx val="1"/>
          <c:order val="1"/>
          <c:tx>
            <c:strRef>
              <c:f>PVM!$F$125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PVM!$F$126:$F$162</c:f>
              <c:numCache>
                <c:formatCode>General</c:formatCode>
                <c:ptCount val="37"/>
                <c:pt idx="1">
                  <c:v>182.79499999999999</c:v>
                </c:pt>
                <c:pt idx="2">
                  <c:v>198.47721027780565</c:v>
                </c:pt>
                <c:pt idx="3">
                  <c:v>235.84499999999997</c:v>
                </c:pt>
                <c:pt idx="4">
                  <c:v>234.63426005854919</c:v>
                </c:pt>
                <c:pt idx="5">
                  <c:v>228.78899999999999</c:v>
                </c:pt>
                <c:pt idx="6">
                  <c:v>228.04005008991854</c:v>
                </c:pt>
                <c:pt idx="7">
                  <c:v>230.18099999999998</c:v>
                </c:pt>
                <c:pt idx="8">
                  <c:v>232.02699999999999</c:v>
                </c:pt>
                <c:pt idx="9">
                  <c:v>#N/A</c:v>
                </c:pt>
                <c:pt idx="10">
                  <c:v>233.71499999999997</c:v>
                </c:pt>
                <c:pt idx="11">
                  <c:v>228.33822724009374</c:v>
                </c:pt>
                <c:pt idx="12">
                  <c:v>215.37399999999997</c:v>
                </c:pt>
                <c:pt idx="13">
                  <c:v>216.69838817996205</c:v>
                </c:pt>
                <c:pt idx="14">
                  <c:v>212.77499999999998</c:v>
                </c:pt>
                <c:pt idx="15">
                  <c:v>212.73690960314761</c:v>
                </c:pt>
                <c:pt idx="16">
                  <c:v>210.13499999999999</c:v>
                </c:pt>
                <c:pt idx="17">
                  <c:v>214.57399999999998</c:v>
                </c:pt>
                <c:pt idx="18">
                  <c:v>#N/A</c:v>
                </c:pt>
                <c:pt idx="19">
                  <c:v>215.63899999999998</c:v>
                </c:pt>
                <c:pt idx="20">
                  <c:v>217.11475935889447</c:v>
                </c:pt>
                <c:pt idx="21">
                  <c:v>220.25799999999998</c:v>
                </c:pt>
                <c:pt idx="22">
                  <c:v>219.68318306646194</c:v>
                </c:pt>
                <c:pt idx="23">
                  <c:v>218.852</c:v>
                </c:pt>
                <c:pt idx="24">
                  <c:v>220.92361972516773</c:v>
                </c:pt>
                <c:pt idx="25">
                  <c:v>221.87100000000001</c:v>
                </c:pt>
                <c:pt idx="26">
                  <c:v>227.50300000000001</c:v>
                </c:pt>
                <c:pt idx="27">
                  <c:v>#N/A</c:v>
                </c:pt>
                <c:pt idx="28">
                  <c:v>229.23400000000001</c:v>
                </c:pt>
                <c:pt idx="29">
                  <c:v>253.98419434756136</c:v>
                </c:pt>
                <c:pt idx="30">
                  <c:v>254.61400000000003</c:v>
                </c:pt>
                <c:pt idx="31">
                  <c:v>254.29277391264603</c:v>
                </c:pt>
                <c:pt idx="32">
                  <c:v>254.19700000000003</c:v>
                </c:pt>
                <c:pt idx="33">
                  <c:v>255.23018445795026</c:v>
                </c:pt>
                <c:pt idx="34">
                  <c:v>253.83100000000002</c:v>
                </c:pt>
                <c:pt idx="35">
                  <c:v>261.041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8-4CF3-A71F-625A72A26664}"/>
            </c:ext>
          </c:extLst>
        </c:ser>
        <c:ser>
          <c:idx val="2"/>
          <c:order val="2"/>
          <c:tx>
            <c:strRef>
              <c:f>PVM!$G$125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PVM!$G$126:$G$162</c:f>
              <c:numCache>
                <c:formatCode>General</c:formatCode>
                <c:ptCount val="37"/>
                <c:pt idx="1">
                  <c:v>198.47721027780565</c:v>
                </c:pt>
                <c:pt idx="2">
                  <c:v>235.84499999999997</c:v>
                </c:pt>
                <c:pt idx="3">
                  <c:v>234.63426005854919</c:v>
                </c:pt>
                <c:pt idx="4">
                  <c:v>228.78899999999999</c:v>
                </c:pt>
                <c:pt idx="5">
                  <c:v>228.04005008991854</c:v>
                </c:pt>
                <c:pt idx="6">
                  <c:v>230.18099999999998</c:v>
                </c:pt>
                <c:pt idx="7">
                  <c:v>232.02699999999999</c:v>
                </c:pt>
                <c:pt idx="8">
                  <c:v>233.71499999999997</c:v>
                </c:pt>
                <c:pt idx="9">
                  <c:v>#N/A</c:v>
                </c:pt>
                <c:pt idx="10">
                  <c:v>228.33822724009374</c:v>
                </c:pt>
                <c:pt idx="11">
                  <c:v>215.37399999999997</c:v>
                </c:pt>
                <c:pt idx="12">
                  <c:v>216.69838817996205</c:v>
                </c:pt>
                <c:pt idx="13">
                  <c:v>212.77499999999998</c:v>
                </c:pt>
                <c:pt idx="14">
                  <c:v>212.73690960314761</c:v>
                </c:pt>
                <c:pt idx="15">
                  <c:v>210.13499999999999</c:v>
                </c:pt>
                <c:pt idx="16">
                  <c:v>214.57399999999998</c:v>
                </c:pt>
                <c:pt idx="17">
                  <c:v>215.63899999999998</c:v>
                </c:pt>
                <c:pt idx="18">
                  <c:v>#N/A</c:v>
                </c:pt>
                <c:pt idx="19">
                  <c:v>217.11475935889447</c:v>
                </c:pt>
                <c:pt idx="20">
                  <c:v>220.25799999999998</c:v>
                </c:pt>
                <c:pt idx="21">
                  <c:v>219.68318306646194</c:v>
                </c:pt>
                <c:pt idx="22">
                  <c:v>218.852</c:v>
                </c:pt>
                <c:pt idx="23">
                  <c:v>220.92361972516773</c:v>
                </c:pt>
                <c:pt idx="24">
                  <c:v>221.87100000000001</c:v>
                </c:pt>
                <c:pt idx="25">
                  <c:v>227.50300000000001</c:v>
                </c:pt>
                <c:pt idx="26">
                  <c:v>229.23400000000001</c:v>
                </c:pt>
                <c:pt idx="27">
                  <c:v>#N/A</c:v>
                </c:pt>
                <c:pt idx="28">
                  <c:v>253.98419434756136</c:v>
                </c:pt>
                <c:pt idx="29">
                  <c:v>254.61400000000003</c:v>
                </c:pt>
                <c:pt idx="30">
                  <c:v>254.29277391264603</c:v>
                </c:pt>
                <c:pt idx="31">
                  <c:v>254.19700000000003</c:v>
                </c:pt>
                <c:pt idx="32">
                  <c:v>255.23018445795026</c:v>
                </c:pt>
                <c:pt idx="33">
                  <c:v>253.83100000000002</c:v>
                </c:pt>
                <c:pt idx="34">
                  <c:v>261.041</c:v>
                </c:pt>
                <c:pt idx="35">
                  <c:v>265.59499999999997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8-4CF3-A71F-625A72A2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53"/>
          <c:upBars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upBars>
          <c:downBars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downBars>
        </c:upDownBars>
        <c:marker val="1"/>
        <c:smooth val="0"/>
        <c:axId val="931992207"/>
        <c:axId val="931990959"/>
      </c:lineChart>
      <c:scatterChart>
        <c:scatterStyle val="lineMarker"/>
        <c:varyColors val="0"/>
        <c:ser>
          <c:idx val="3"/>
          <c:order val="3"/>
          <c:tx>
            <c:strRef>
              <c:f>PVM!$H$125</c:f>
              <c:strCache>
                <c:ptCount val="1"/>
                <c:pt idx="0">
                  <c:v>Data label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398-4CF3-A71F-625A72A266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47E96C-48CC-4FED-8FE0-8C3C9EFCC74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398-4CF3-A71F-625A72A266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F9FC6E-23E2-4953-A03D-B491B6C90469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398-4CF3-A71F-625A72A266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87813A-F93D-431F-873B-9FA80E23B66C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398-4CF3-A71F-625A72A266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F3AB12-237F-4005-BC83-DE666F9CF64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398-4CF3-A71F-625A72A266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6302BE-041D-42CB-A187-E388E604C4F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398-4CF3-A71F-625A72A266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7C207C-F90E-4207-BAEB-33923D8F6F5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398-4CF3-A71F-625A72A266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E94A4F-F195-4049-B19E-769E2361A51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398-4CF3-A71F-625A72A266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10975C-34FC-4C02-A0ED-0F646CEEEE57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398-4CF3-A71F-625A72A266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398-4CF3-A71F-625A72A266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05045E-3149-4976-BE66-DAD57C2A6AE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398-4CF3-A71F-625A72A266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7B6804-F9EE-4106-A8DA-0C8DA3C08A06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398-4CF3-A71F-625A72A266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4BA657-BE21-4BCB-94B0-101A0D51911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398-4CF3-A71F-625A72A266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372059-7BCD-4CFB-B1F3-22EAF45E55F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398-4CF3-A71F-625A72A266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3934DA-5A66-4040-BCAB-D0441FE12F1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398-4CF3-A71F-625A72A266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D36E1E-1B23-4004-80B6-54DE145C163C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398-4CF3-A71F-625A72A266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3AEBB1-D06E-4D3E-9B90-C1E6A8B9103C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398-4CF3-A71F-625A72A266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BD58266-5C48-4A8D-9276-B04F445D80A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398-4CF3-A71F-625A72A266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398-4CF3-A71F-625A72A266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3AA9CBC-D535-4E65-AAF5-72F57444313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398-4CF3-A71F-625A72A2666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D96A623-317D-440E-9B1E-19D4AB7910A0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398-4CF3-A71F-625A72A2666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478E4A6-506C-490D-9175-E2D3885D6F9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398-4CF3-A71F-625A72A2666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7C6B52A-3F96-42CF-8BC5-980D2F841BD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398-4CF3-A71F-625A72A2666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2DDADB-C83A-4727-B01E-0EF59F19DB1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398-4CF3-A71F-625A72A2666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3998BBE-FF12-4B74-80CD-45A2858B3D7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398-4CF3-A71F-625A72A2666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78F30CE-D678-48D8-B434-9BA7F51B4BC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398-4CF3-A71F-625A72A2666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CB7499C-C260-46A7-9144-6FA0C9B1F800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398-4CF3-A71F-625A72A2666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398-4CF3-A71F-625A72A2666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CC90B4-69DD-4343-8DFF-98188B53AE3B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398-4CF3-A71F-625A72A2666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5C3B314-01C6-4CB0-8F91-BC5A1CF9D8E2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398-4CF3-A71F-625A72A2666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C4DEEA2-0C04-492C-81F4-9C2E484D003B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398-4CF3-A71F-625A72A2666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4776E97-6780-419E-A01D-1B1AB108F5C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398-4CF3-A71F-625A72A2666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A3DA58F-5519-4929-81BA-EF0FFFAEDFEC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398-4CF3-A71F-625A72A2666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F7E5A7C-6F31-4095-A3E8-BC57BC9B26F9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398-4CF3-A71F-625A72A2666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7A345C2-FA2C-4596-B6B7-E465F3BC0FE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398-4CF3-A71F-625A72A2666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B3BC558-F20D-4BAC-B700-4AA4D8E56C5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398-4CF3-A71F-625A72A2666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398-4CF3-A71F-625A72A26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PVM!$H$126:$H$162</c:f>
              <c:numCache>
                <c:formatCode>General</c:formatCode>
                <c:ptCount val="37"/>
                <c:pt idx="1">
                  <c:v>198.47721027780565</c:v>
                </c:pt>
                <c:pt idx="2">
                  <c:v>235.84499999999997</c:v>
                </c:pt>
                <c:pt idx="3">
                  <c:v>235.84499999999997</c:v>
                </c:pt>
                <c:pt idx="4">
                  <c:v>234.63426005854919</c:v>
                </c:pt>
                <c:pt idx="5">
                  <c:v>228.78899999999999</c:v>
                </c:pt>
                <c:pt idx="6">
                  <c:v>230.18099999999998</c:v>
                </c:pt>
                <c:pt idx="7">
                  <c:v>232.02699999999999</c:v>
                </c:pt>
                <c:pt idx="8">
                  <c:v>233.71499999999997</c:v>
                </c:pt>
                <c:pt idx="9">
                  <c:v>#N/A</c:v>
                </c:pt>
                <c:pt idx="10">
                  <c:v>233.71499999999997</c:v>
                </c:pt>
                <c:pt idx="11">
                  <c:v>228.33822724009374</c:v>
                </c:pt>
                <c:pt idx="12">
                  <c:v>216.69838817996205</c:v>
                </c:pt>
                <c:pt idx="13">
                  <c:v>216.69838817996205</c:v>
                </c:pt>
                <c:pt idx="14">
                  <c:v>212.77499999999998</c:v>
                </c:pt>
                <c:pt idx="15">
                  <c:v>212.73690960314761</c:v>
                </c:pt>
                <c:pt idx="16">
                  <c:v>214.57399999999998</c:v>
                </c:pt>
                <c:pt idx="17">
                  <c:v>215.63899999999998</c:v>
                </c:pt>
                <c:pt idx="18">
                  <c:v>#N/A</c:v>
                </c:pt>
                <c:pt idx="19">
                  <c:v>217.11475935889447</c:v>
                </c:pt>
                <c:pt idx="20">
                  <c:v>220.25799999999998</c:v>
                </c:pt>
                <c:pt idx="21">
                  <c:v>220.25799999999998</c:v>
                </c:pt>
                <c:pt idx="22">
                  <c:v>219.68318306646194</c:v>
                </c:pt>
                <c:pt idx="23">
                  <c:v>220.92361972516773</c:v>
                </c:pt>
                <c:pt idx="24">
                  <c:v>221.87100000000001</c:v>
                </c:pt>
                <c:pt idx="25">
                  <c:v>227.50300000000001</c:v>
                </c:pt>
                <c:pt idx="26">
                  <c:v>229.23400000000001</c:v>
                </c:pt>
                <c:pt idx="27">
                  <c:v>#N/A</c:v>
                </c:pt>
                <c:pt idx="28">
                  <c:v>253.98419434756136</c:v>
                </c:pt>
                <c:pt idx="29">
                  <c:v>254.61400000000003</c:v>
                </c:pt>
                <c:pt idx="30">
                  <c:v>254.61400000000003</c:v>
                </c:pt>
                <c:pt idx="31">
                  <c:v>254.29277391264603</c:v>
                </c:pt>
                <c:pt idx="32">
                  <c:v>255.23018445795026</c:v>
                </c:pt>
                <c:pt idx="33">
                  <c:v>255.23018445795026</c:v>
                </c:pt>
                <c:pt idx="34">
                  <c:v>261.041</c:v>
                </c:pt>
                <c:pt idx="35">
                  <c:v>265.59499999999997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PVM!$C$126:$C$162</c15:f>
                <c15:dlblRangeCache>
                  <c:ptCount val="37"/>
                  <c:pt idx="0">
                    <c:v> $183 </c:v>
                  </c:pt>
                  <c:pt idx="1">
                    <c:v>15,7</c:v>
                  </c:pt>
                  <c:pt idx="2">
                    <c:v>37,4</c:v>
                  </c:pt>
                  <c:pt idx="3">
                    <c:v>-1,2</c:v>
                  </c:pt>
                  <c:pt idx="4">
                    <c:v>-5,8</c:v>
                  </c:pt>
                  <c:pt idx="5">
                    <c:v>-0,7</c:v>
                  </c:pt>
                  <c:pt idx="6">
                    <c:v>2,1</c:v>
                  </c:pt>
                  <c:pt idx="7">
                    <c:v>1,8</c:v>
                  </c:pt>
                  <c:pt idx="8">
                    <c:v>1,7</c:v>
                  </c:pt>
                  <c:pt idx="10">
                    <c:v>-5,4</c:v>
                  </c:pt>
                  <c:pt idx="11">
                    <c:v>-13,0</c:v>
                  </c:pt>
                  <c:pt idx="12">
                    <c:v>1,3</c:v>
                  </c:pt>
                  <c:pt idx="13">
                    <c:v>-3,9</c:v>
                  </c:pt>
                  <c:pt idx="14">
                    <c:v>0,0</c:v>
                  </c:pt>
                  <c:pt idx="15">
                    <c:v>-2,6</c:v>
                  </c:pt>
                  <c:pt idx="16">
                    <c:v>4,4</c:v>
                  </c:pt>
                  <c:pt idx="17">
                    <c:v>1,1</c:v>
                  </c:pt>
                  <c:pt idx="19">
                    <c:v>1,5</c:v>
                  </c:pt>
                  <c:pt idx="20">
                    <c:v>3,1</c:v>
                  </c:pt>
                  <c:pt idx="21">
                    <c:v>-0,6</c:v>
                  </c:pt>
                  <c:pt idx="22">
                    <c:v>-0,8</c:v>
                  </c:pt>
                  <c:pt idx="23">
                    <c:v>2,1</c:v>
                  </c:pt>
                  <c:pt idx="24">
                    <c:v>0,9</c:v>
                  </c:pt>
                  <c:pt idx="25">
                    <c:v>5,6</c:v>
                  </c:pt>
                  <c:pt idx="26">
                    <c:v>1,7</c:v>
                  </c:pt>
                  <c:pt idx="28">
                    <c:v>24,8</c:v>
                  </c:pt>
                  <c:pt idx="29">
                    <c:v>0,6</c:v>
                  </c:pt>
                  <c:pt idx="30">
                    <c:v>-0,3</c:v>
                  </c:pt>
                  <c:pt idx="31">
                    <c:v>-0,1</c:v>
                  </c:pt>
                  <c:pt idx="32">
                    <c:v>1,0</c:v>
                  </c:pt>
                  <c:pt idx="33">
                    <c:v>-1,4</c:v>
                  </c:pt>
                  <c:pt idx="34">
                    <c:v>7,2</c:v>
                  </c:pt>
                  <c:pt idx="35">
                    <c:v>4,6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398-4CF3-A71F-625A72A2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2207"/>
        <c:axId val="931990959"/>
      </c:scatterChart>
      <c:catAx>
        <c:axId val="93199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31990959"/>
        <c:crosses val="autoZero"/>
        <c:auto val="1"/>
        <c:lblAlgn val="ctr"/>
        <c:lblOffset val="100"/>
        <c:noMultiLvlLbl val="0"/>
      </c:catAx>
      <c:valAx>
        <c:axId val="931990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3199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Price-Volume-Mix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PVM!$E$93</c:f>
              <c:strCache>
                <c:ptCount val="1"/>
                <c:pt idx="0">
                  <c:v>Start &amp; End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PVM!$A$94:$B$118</c:f>
              <c:multiLvlStrCache>
                <c:ptCount val="25"/>
                <c:lvl>
                  <c:pt idx="0">
                    <c:v>Net sales
FY14</c:v>
                  </c:pt>
                  <c:pt idx="1">
                    <c:v>Price</c:v>
                  </c:pt>
                  <c:pt idx="2">
                    <c:v>Volume</c:v>
                  </c:pt>
                  <c:pt idx="3">
                    <c:v>Mix</c:v>
                  </c:pt>
                  <c:pt idx="4">
                    <c:v>Services</c:v>
                  </c:pt>
                  <c:pt idx="5">
                    <c:v>Other Prod.</c:v>
                  </c:pt>
                  <c:pt idx="6">
                    <c:v>Net sales
FY15</c:v>
                  </c:pt>
                  <c:pt idx="7">
                    <c:v>Price</c:v>
                  </c:pt>
                  <c:pt idx="8">
                    <c:v>Volume</c:v>
                  </c:pt>
                  <c:pt idx="9">
                    <c:v>Mix</c:v>
                  </c:pt>
                  <c:pt idx="10">
                    <c:v>Services</c:v>
                  </c:pt>
                  <c:pt idx="11">
                    <c:v>Other Prod.</c:v>
                  </c:pt>
                  <c:pt idx="12">
                    <c:v>Net sales
FY16</c:v>
                  </c:pt>
                  <c:pt idx="13">
                    <c:v>Price</c:v>
                  </c:pt>
                  <c:pt idx="14">
                    <c:v>Volume</c:v>
                  </c:pt>
                  <c:pt idx="15">
                    <c:v>Mix</c:v>
                  </c:pt>
                  <c:pt idx="16">
                    <c:v>Services</c:v>
                  </c:pt>
                  <c:pt idx="17">
                    <c:v>Other Prod.</c:v>
                  </c:pt>
                  <c:pt idx="18">
                    <c:v>Net sales
FY17</c:v>
                  </c:pt>
                  <c:pt idx="19">
                    <c:v>Price</c:v>
                  </c:pt>
                  <c:pt idx="20">
                    <c:v>Volume</c:v>
                  </c:pt>
                  <c:pt idx="21">
                    <c:v>Mix</c:v>
                  </c:pt>
                  <c:pt idx="22">
                    <c:v>Services</c:v>
                  </c:pt>
                  <c:pt idx="23">
                    <c:v>Other Prod.</c:v>
                  </c:pt>
                  <c:pt idx="24">
                    <c:v>Net sales
FY18</c:v>
                  </c:pt>
                </c:lvl>
                <c:lvl>
                  <c:pt idx="1">
                    <c:v>Price-Volume-Mix</c:v>
                  </c:pt>
                  <c:pt idx="4">
                    <c:v>Other</c:v>
                  </c:pt>
                  <c:pt idx="6">
                    <c:v> </c:v>
                  </c:pt>
                  <c:pt idx="7">
                    <c:v>Price-Volume-Mix</c:v>
                  </c:pt>
                  <c:pt idx="10">
                    <c:v>Other</c:v>
                  </c:pt>
                  <c:pt idx="12">
                    <c:v> </c:v>
                  </c:pt>
                  <c:pt idx="13">
                    <c:v>Price-Volume-Mix</c:v>
                  </c:pt>
                  <c:pt idx="16">
                    <c:v>Other</c:v>
                  </c:pt>
                  <c:pt idx="18">
                    <c:v> </c:v>
                  </c:pt>
                  <c:pt idx="19">
                    <c:v>Price-Volume-Mix</c:v>
                  </c:pt>
                  <c:pt idx="22">
                    <c:v>Other</c:v>
                  </c:pt>
                  <c:pt idx="24">
                    <c:v> </c:v>
                  </c:pt>
                </c:lvl>
              </c:multiLvlStrCache>
            </c:multiLvlStrRef>
          </c:cat>
          <c:val>
            <c:numRef>
              <c:f>PVM!$E$94:$E$118</c:f>
              <c:numCache>
                <c:formatCode>General</c:formatCode>
                <c:ptCount val="25"/>
                <c:pt idx="0" formatCode="0.0">
                  <c:v>182.79499999999999</c:v>
                </c:pt>
                <c:pt idx="6" formatCode="0.0">
                  <c:v>233.71499999999997</c:v>
                </c:pt>
                <c:pt idx="12" formatCode="0.0">
                  <c:v>215.63899999999995</c:v>
                </c:pt>
                <c:pt idx="18" formatCode="0.0">
                  <c:v>229.23399999999995</c:v>
                </c:pt>
                <c:pt idx="24" formatCode="0.0">
                  <c:v>265.59499999999991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D-4E62-B58F-C73B588A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972074271"/>
        <c:axId val="972066367"/>
      </c:barChart>
      <c:lineChart>
        <c:grouping val="standard"/>
        <c:varyColors val="0"/>
        <c:ser>
          <c:idx val="1"/>
          <c:order val="1"/>
          <c:tx>
            <c:strRef>
              <c:f>PVM!$F$93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PVM!$F$94:$F$118</c:f>
              <c:numCache>
                <c:formatCode>General</c:formatCode>
                <c:ptCount val="25"/>
                <c:pt idx="1">
                  <c:v>182.79499999999999</c:v>
                </c:pt>
                <c:pt idx="2">
                  <c:v>196.51752042627342</c:v>
                </c:pt>
                <c:pt idx="3">
                  <c:v>227.38432867845421</c:v>
                </c:pt>
                <c:pt idx="4">
                  <c:v>230.18099999999998</c:v>
                </c:pt>
                <c:pt idx="5">
                  <c:v>232.02699999999999</c:v>
                </c:pt>
                <c:pt idx="6">
                  <c:v>#N/A</c:v>
                </c:pt>
                <c:pt idx="7">
                  <c:v>233.71499999999997</c:v>
                </c:pt>
                <c:pt idx="8">
                  <c:v>229.62452502320343</c:v>
                </c:pt>
                <c:pt idx="9">
                  <c:v>209.22610945356791</c:v>
                </c:pt>
                <c:pt idx="10">
                  <c:v>210.13499999999996</c:v>
                </c:pt>
                <c:pt idx="11">
                  <c:v>214.57399999999996</c:v>
                </c:pt>
                <c:pt idx="12">
                  <c:v>#N/A</c:v>
                </c:pt>
                <c:pt idx="13">
                  <c:v>215.63899999999995</c:v>
                </c:pt>
                <c:pt idx="14">
                  <c:v>218.61156215052409</c:v>
                </c:pt>
                <c:pt idx="15">
                  <c:v>221.09369536644826</c:v>
                </c:pt>
                <c:pt idx="16">
                  <c:v>221.87099999999995</c:v>
                </c:pt>
                <c:pt idx="17">
                  <c:v>227.50299999999996</c:v>
                </c:pt>
                <c:pt idx="18">
                  <c:v>#N/A</c:v>
                </c:pt>
                <c:pt idx="19">
                  <c:v>229.23399999999995</c:v>
                </c:pt>
                <c:pt idx="20">
                  <c:v>254.69615271815752</c:v>
                </c:pt>
                <c:pt idx="21">
                  <c:v>254.50027427234681</c:v>
                </c:pt>
                <c:pt idx="22">
                  <c:v>253.83099999999996</c:v>
                </c:pt>
                <c:pt idx="23">
                  <c:v>261.04099999999994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D-4E62-B58F-C73B588AE589}"/>
            </c:ext>
          </c:extLst>
        </c:ser>
        <c:ser>
          <c:idx val="2"/>
          <c:order val="2"/>
          <c:tx>
            <c:strRef>
              <c:f>PVM!$G$93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PVM!$G$94:$G$118</c:f>
              <c:numCache>
                <c:formatCode>General</c:formatCode>
                <c:ptCount val="25"/>
                <c:pt idx="1">
                  <c:v>196.51752042627342</c:v>
                </c:pt>
                <c:pt idx="2">
                  <c:v>227.38432867845421</c:v>
                </c:pt>
                <c:pt idx="3">
                  <c:v>230.18099999999998</c:v>
                </c:pt>
                <c:pt idx="4">
                  <c:v>232.02699999999999</c:v>
                </c:pt>
                <c:pt idx="5">
                  <c:v>233.71499999999997</c:v>
                </c:pt>
                <c:pt idx="6">
                  <c:v>#N/A</c:v>
                </c:pt>
                <c:pt idx="7">
                  <c:v>229.62452502320343</c:v>
                </c:pt>
                <c:pt idx="8">
                  <c:v>209.22610945356791</c:v>
                </c:pt>
                <c:pt idx="9">
                  <c:v>210.13499999999996</c:v>
                </c:pt>
                <c:pt idx="10">
                  <c:v>214.57399999999996</c:v>
                </c:pt>
                <c:pt idx="11">
                  <c:v>215.63899999999995</c:v>
                </c:pt>
                <c:pt idx="12">
                  <c:v>#N/A</c:v>
                </c:pt>
                <c:pt idx="13">
                  <c:v>218.61156215052409</c:v>
                </c:pt>
                <c:pt idx="14">
                  <c:v>221.09369536644826</c:v>
                </c:pt>
                <c:pt idx="15">
                  <c:v>221.87099999999995</c:v>
                </c:pt>
                <c:pt idx="16">
                  <c:v>227.50299999999996</c:v>
                </c:pt>
                <c:pt idx="17">
                  <c:v>229.23399999999995</c:v>
                </c:pt>
                <c:pt idx="18">
                  <c:v>#N/A</c:v>
                </c:pt>
                <c:pt idx="19">
                  <c:v>254.69615271815752</c:v>
                </c:pt>
                <c:pt idx="20">
                  <c:v>254.50027427234681</c:v>
                </c:pt>
                <c:pt idx="21">
                  <c:v>253.83099999999996</c:v>
                </c:pt>
                <c:pt idx="22">
                  <c:v>261.04099999999994</c:v>
                </c:pt>
                <c:pt idx="23">
                  <c:v>265.59499999999991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D-4E62-B58F-C73B588A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53"/>
          <c:upBars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upBars>
          <c:downBars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downBars>
        </c:upDownBars>
        <c:marker val="1"/>
        <c:smooth val="0"/>
        <c:axId val="972074271"/>
        <c:axId val="972066367"/>
      </c:lineChart>
      <c:scatterChart>
        <c:scatterStyle val="lineMarker"/>
        <c:varyColors val="0"/>
        <c:ser>
          <c:idx val="3"/>
          <c:order val="3"/>
          <c:tx>
            <c:strRef>
              <c:f>PVM!$H$93</c:f>
              <c:strCache>
                <c:ptCount val="1"/>
                <c:pt idx="0">
                  <c:v>Data label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4D-4E62-B58F-C73B588AE5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C12C0D-73E4-400D-8CDF-D59511F26EC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4D-4E62-B58F-C73B588AE5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953978-F39B-4763-9270-273D9BFF0D7C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4D-4E62-B58F-C73B588AE5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75B1C0-12A5-4C2A-9E4C-A7C43564FB5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4D-4E62-B58F-C73B588AE5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8A668E-728B-4071-AD1E-BDC7C5102A0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4D-4E62-B58F-C73B588AE5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5492EC-1546-45E0-B9C2-E52126360CC2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4D-4E62-B58F-C73B588AE5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4D-4E62-B58F-C73B588AE5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7573F1-B45D-4DA7-B281-0FF94BFC364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4D-4E62-B58F-C73B588AE5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E6FD5E-C7C7-4941-9610-30976EB5C38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4D-4E62-B58F-C73B588AE5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56E700-E69B-4891-BB62-C0E9A94F81B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4D-4E62-B58F-C73B588AE5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104FF2-D320-4171-98D9-1223833EFEA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4D-4E62-B58F-C73B588AE5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727B79A-DAC2-4960-B008-EDF1745227A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4D-4E62-B58F-C73B588AE5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4D-4E62-B58F-C73B588AE5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4B5D37-69B7-43FD-A9D0-3B027345BE9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4D-4E62-B58F-C73B588AE5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D78C9AE-DA04-4831-89B2-180EED0DA17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4D-4E62-B58F-C73B588AE5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74332A-E249-4E82-9270-FA91FB2E7D5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4D-4E62-B58F-C73B588AE5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171B3ED-D436-40D7-85CE-FF834C012346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4D-4E62-B58F-C73B588AE5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7F3CDB-E3C9-4A74-88E2-E6F8EAB40B3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4D-4E62-B58F-C73B588AE5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4D-4E62-B58F-C73B588AE5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F769B26-A5A7-4E8B-B782-0BCF8CAD0489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4D-4E62-B58F-C73B588AE5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9CECAD-07A9-4480-8541-8A663EFA866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4D-4E62-B58F-C73B588AE5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070762-7472-473F-A39D-2439E8D432B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4D-4E62-B58F-C73B588AE5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FBAB4B2-A762-463C-995E-721477ADADD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4D-4E62-B58F-C73B588AE5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E04B8A0-6378-4A7F-97E8-E3339BAC06A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4D-4E62-B58F-C73B588AE5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4D-4E62-B58F-C73B588AE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PVM!$H$94:$H$118</c:f>
              <c:numCache>
                <c:formatCode>General</c:formatCode>
                <c:ptCount val="25"/>
                <c:pt idx="1">
                  <c:v>196.51752042627342</c:v>
                </c:pt>
                <c:pt idx="2">
                  <c:v>227.38432867845421</c:v>
                </c:pt>
                <c:pt idx="3">
                  <c:v>230.18099999999998</c:v>
                </c:pt>
                <c:pt idx="4">
                  <c:v>232.02699999999999</c:v>
                </c:pt>
                <c:pt idx="5">
                  <c:v>233.71499999999997</c:v>
                </c:pt>
                <c:pt idx="6">
                  <c:v>#N/A</c:v>
                </c:pt>
                <c:pt idx="7">
                  <c:v>233.71499999999997</c:v>
                </c:pt>
                <c:pt idx="8">
                  <c:v>229.62452502320343</c:v>
                </c:pt>
                <c:pt idx="9">
                  <c:v>210.13499999999996</c:v>
                </c:pt>
                <c:pt idx="10">
                  <c:v>214.57399999999996</c:v>
                </c:pt>
                <c:pt idx="11">
                  <c:v>215.63899999999995</c:v>
                </c:pt>
                <c:pt idx="12">
                  <c:v>#N/A</c:v>
                </c:pt>
                <c:pt idx="13">
                  <c:v>218.61156215052409</c:v>
                </c:pt>
                <c:pt idx="14">
                  <c:v>221.09369536644826</c:v>
                </c:pt>
                <c:pt idx="15">
                  <c:v>221.87099999999995</c:v>
                </c:pt>
                <c:pt idx="16">
                  <c:v>227.50299999999996</c:v>
                </c:pt>
                <c:pt idx="17">
                  <c:v>229.23399999999995</c:v>
                </c:pt>
                <c:pt idx="18">
                  <c:v>#N/A</c:v>
                </c:pt>
                <c:pt idx="19">
                  <c:v>254.69615271815752</c:v>
                </c:pt>
                <c:pt idx="20">
                  <c:v>254.69615271815752</c:v>
                </c:pt>
                <c:pt idx="21">
                  <c:v>254.50027427234681</c:v>
                </c:pt>
                <c:pt idx="22">
                  <c:v>261.04099999999994</c:v>
                </c:pt>
                <c:pt idx="23">
                  <c:v>265.59499999999991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PVM!$C$94:$C$118</c15:f>
                <c15:dlblRangeCache>
                  <c:ptCount val="25"/>
                  <c:pt idx="0">
                    <c:v> $183 </c:v>
                  </c:pt>
                  <c:pt idx="1">
                    <c:v>13,7</c:v>
                  </c:pt>
                  <c:pt idx="2">
                    <c:v>30,9</c:v>
                  </c:pt>
                  <c:pt idx="3">
                    <c:v>2,8</c:v>
                  </c:pt>
                  <c:pt idx="4">
                    <c:v>1,8</c:v>
                  </c:pt>
                  <c:pt idx="5">
                    <c:v>1,7</c:v>
                  </c:pt>
                  <c:pt idx="7">
                    <c:v>-4,1</c:v>
                  </c:pt>
                  <c:pt idx="8">
                    <c:v>-20,4</c:v>
                  </c:pt>
                  <c:pt idx="9">
                    <c:v>0,9</c:v>
                  </c:pt>
                  <c:pt idx="10">
                    <c:v>4,4</c:v>
                  </c:pt>
                  <c:pt idx="11">
                    <c:v>1,1</c:v>
                  </c:pt>
                  <c:pt idx="13">
                    <c:v>3,0</c:v>
                  </c:pt>
                  <c:pt idx="14">
                    <c:v>2,5</c:v>
                  </c:pt>
                  <c:pt idx="15">
                    <c:v>0,8</c:v>
                  </c:pt>
                  <c:pt idx="16">
                    <c:v>5,6</c:v>
                  </c:pt>
                  <c:pt idx="17">
                    <c:v>1,7</c:v>
                  </c:pt>
                  <c:pt idx="19">
                    <c:v>25,5</c:v>
                  </c:pt>
                  <c:pt idx="20">
                    <c:v>-0,2</c:v>
                  </c:pt>
                  <c:pt idx="21">
                    <c:v>-0,7</c:v>
                  </c:pt>
                  <c:pt idx="22">
                    <c:v>7,2</c:v>
                  </c:pt>
                  <c:pt idx="23">
                    <c:v>4,6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C4D-4E62-B58F-C73B588A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74271"/>
        <c:axId val="972066367"/>
      </c:scatterChart>
      <c:catAx>
        <c:axId val="9720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2066367"/>
        <c:crosses val="autoZero"/>
        <c:auto val="1"/>
        <c:lblAlgn val="ctr"/>
        <c:lblOffset val="100"/>
        <c:noMultiLvlLbl val="0"/>
      </c:catAx>
      <c:valAx>
        <c:axId val="972066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20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Net sales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PVM!$B$23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PVM!$C$22:$G$22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PVM!$C$23:$G$23</c:f>
              <c:numCache>
                <c:formatCode>#,##0_);\(#,##0\)</c:formatCode>
                <c:ptCount val="5"/>
                <c:pt idx="0">
                  <c:v>182.79499999999999</c:v>
                </c:pt>
                <c:pt idx="1">
                  <c:v>233.715</c:v>
                </c:pt>
                <c:pt idx="2">
                  <c:v>215.63900000000001</c:v>
                </c:pt>
                <c:pt idx="3">
                  <c:v>229.23400000000001</c:v>
                </c:pt>
                <c:pt idx="4">
                  <c:v>265.59500000000003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F5B-AACD-599B46D0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931199"/>
        <c:axId val="808952415"/>
      </c:barChart>
      <c:catAx>
        <c:axId val="8089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08952415"/>
        <c:crosses val="autoZero"/>
        <c:auto val="1"/>
        <c:lblAlgn val="ctr"/>
        <c:lblOffset val="100"/>
        <c:noMultiLvlLbl val="0"/>
      </c:catAx>
      <c:valAx>
        <c:axId val="808952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0893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424580</xdr:colOff>
      <xdr:row>121</xdr:row>
      <xdr:rowOff>139083</xdr:rowOff>
    </xdr:from>
    <xdr:to>
      <xdr:col>22</xdr:col>
      <xdr:colOff>866028</xdr:colOff>
      <xdr:row>135</xdr:row>
      <xdr:rowOff>52450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A79D24-E776-461A-8463-48E83641C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504264</xdr:colOff>
      <xdr:row>90</xdr:row>
      <xdr:rowOff>132416</xdr:rowOff>
    </xdr:from>
    <xdr:to>
      <xdr:col>20</xdr:col>
      <xdr:colOff>504266</xdr:colOff>
      <xdr:row>102</xdr:row>
      <xdr:rowOff>158936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384519A-8A30-4168-96FC-A10231FB9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813173</xdr:colOff>
      <xdr:row>13</xdr:row>
      <xdr:rowOff>76387</xdr:rowOff>
    </xdr:from>
    <xdr:to>
      <xdr:col>13</xdr:col>
      <xdr:colOff>725207</xdr:colOff>
      <xdr:row>29</xdr:row>
      <xdr:rowOff>114113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D67BD53-231E-4F06-B0CD-B22BD2A6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/Downloads/Waterfall_Charts_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dde/Downloads/Demo-WorkBook-Dash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dde/OneDrive/Skrivbord/Portfolio/Excel/Charts/Data_Visualization_Exercise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F_Excel_2016"/>
      <sheetName val="WF_Flexible"/>
      <sheetName val="WF_Arrows"/>
      <sheetName val="WF_Small_delta"/>
    </sheetNames>
    <sheetDataSet>
      <sheetData sheetId="0"/>
      <sheetData sheetId="1">
        <row r="6">
          <cell r="D6" t="str">
            <v>Cumulative</v>
          </cell>
          <cell r="E6" t="str">
            <v>Start &amp; End</v>
          </cell>
          <cell r="F6" t="str">
            <v>Before</v>
          </cell>
          <cell r="G6" t="str">
            <v>After</v>
          </cell>
          <cell r="H6" t="str">
            <v>Data label position</v>
          </cell>
        </row>
        <row r="7">
          <cell r="B7" t="str">
            <v>Revenue
2020</v>
          </cell>
          <cell r="D7">
            <v>500</v>
          </cell>
          <cell r="E7">
            <v>500</v>
          </cell>
        </row>
        <row r="8">
          <cell r="A8" t="str">
            <v>Group 1</v>
          </cell>
          <cell r="B8" t="str">
            <v>Sweden</v>
          </cell>
          <cell r="C8">
            <v>100</v>
          </cell>
          <cell r="D8">
            <v>600</v>
          </cell>
          <cell r="F8">
            <v>500</v>
          </cell>
          <cell r="G8">
            <v>600</v>
          </cell>
          <cell r="H8">
            <v>600</v>
          </cell>
        </row>
        <row r="9">
          <cell r="B9" t="str">
            <v>Denmark</v>
          </cell>
          <cell r="C9">
            <v>-200</v>
          </cell>
          <cell r="D9">
            <v>400</v>
          </cell>
          <cell r="F9">
            <v>600</v>
          </cell>
          <cell r="G9">
            <v>400</v>
          </cell>
          <cell r="H9">
            <v>600</v>
          </cell>
        </row>
        <row r="10">
          <cell r="A10" t="str">
            <v>Group 2</v>
          </cell>
          <cell r="B10" t="str">
            <v>Norway</v>
          </cell>
          <cell r="C10">
            <v>60</v>
          </cell>
          <cell r="D10">
            <v>460</v>
          </cell>
          <cell r="F10">
            <v>400</v>
          </cell>
          <cell r="G10">
            <v>460</v>
          </cell>
          <cell r="H10">
            <v>460</v>
          </cell>
        </row>
        <row r="11">
          <cell r="B11" t="str">
            <v>Finland</v>
          </cell>
          <cell r="C11">
            <v>-180</v>
          </cell>
          <cell r="D11">
            <v>280</v>
          </cell>
          <cell r="F11">
            <v>460</v>
          </cell>
          <cell r="G11">
            <v>280</v>
          </cell>
          <cell r="H11">
            <v>460</v>
          </cell>
        </row>
        <row r="12">
          <cell r="B12" t="str">
            <v>Germany</v>
          </cell>
          <cell r="C12">
            <v>100</v>
          </cell>
          <cell r="D12">
            <v>380</v>
          </cell>
          <cell r="F12">
            <v>280</v>
          </cell>
          <cell r="G12">
            <v>380</v>
          </cell>
          <cell r="H12">
            <v>380</v>
          </cell>
        </row>
        <row r="13">
          <cell r="A13" t="str">
            <v xml:space="preserve"> </v>
          </cell>
          <cell r="B13" t="str">
            <v>Revenue
YTD21</v>
          </cell>
          <cell r="E13">
            <v>380</v>
          </cell>
        </row>
        <row r="72">
          <cell r="D72" t="str">
            <v>Cumulative</v>
          </cell>
          <cell r="E72" t="str">
            <v>Start &amp; End</v>
          </cell>
          <cell r="F72" t="str">
            <v>Before</v>
          </cell>
          <cell r="G72" t="str">
            <v>After</v>
          </cell>
          <cell r="H72" t="str">
            <v>Data label position</v>
          </cell>
        </row>
        <row r="73">
          <cell r="B73" t="str">
            <v>Revenue
2019</v>
          </cell>
          <cell r="C73">
            <v>500</v>
          </cell>
          <cell r="D73">
            <v>500</v>
          </cell>
          <cell r="E73">
            <v>500</v>
          </cell>
        </row>
        <row r="74">
          <cell r="B74" t="str">
            <v>Sweden</v>
          </cell>
          <cell r="C74">
            <v>100</v>
          </cell>
          <cell r="D74">
            <v>600</v>
          </cell>
          <cell r="F74">
            <v>500</v>
          </cell>
          <cell r="G74">
            <v>600</v>
          </cell>
          <cell r="H74">
            <v>600</v>
          </cell>
        </row>
        <row r="75">
          <cell r="B75" t="str">
            <v>Norway</v>
          </cell>
          <cell r="C75">
            <v>-200</v>
          </cell>
          <cell r="D75">
            <v>400</v>
          </cell>
          <cell r="F75">
            <v>600</v>
          </cell>
          <cell r="G75">
            <v>400</v>
          </cell>
          <cell r="H75">
            <v>600</v>
          </cell>
        </row>
        <row r="76">
          <cell r="B76" t="str">
            <v>Denmark</v>
          </cell>
          <cell r="C76">
            <v>50</v>
          </cell>
          <cell r="D76">
            <v>450</v>
          </cell>
          <cell r="F76">
            <v>400</v>
          </cell>
          <cell r="G76">
            <v>450</v>
          </cell>
          <cell r="H76">
            <v>450</v>
          </cell>
        </row>
        <row r="77">
          <cell r="B77" t="str">
            <v>Revenue
2020</v>
          </cell>
          <cell r="D77">
            <v>450</v>
          </cell>
          <cell r="E77">
            <v>450</v>
          </cell>
          <cell r="F77" t="e">
            <v>#N/A</v>
          </cell>
          <cell r="G77" t="e">
            <v>#N/A</v>
          </cell>
          <cell r="H77" t="e">
            <v>#N/A</v>
          </cell>
        </row>
        <row r="78">
          <cell r="B78" t="str">
            <v>Sweden</v>
          </cell>
          <cell r="C78">
            <v>60</v>
          </cell>
          <cell r="D78">
            <v>510</v>
          </cell>
          <cell r="F78">
            <v>450</v>
          </cell>
          <cell r="G78">
            <v>510</v>
          </cell>
          <cell r="H78">
            <v>510</v>
          </cell>
        </row>
        <row r="79">
          <cell r="B79" t="str">
            <v>Norway</v>
          </cell>
          <cell r="C79">
            <v>-180</v>
          </cell>
          <cell r="D79">
            <v>330</v>
          </cell>
          <cell r="F79">
            <v>510</v>
          </cell>
          <cell r="G79">
            <v>330</v>
          </cell>
          <cell r="H79">
            <v>510</v>
          </cell>
        </row>
        <row r="80">
          <cell r="B80" t="str">
            <v>Denmark</v>
          </cell>
          <cell r="C80">
            <v>100</v>
          </cell>
          <cell r="D80">
            <v>430</v>
          </cell>
          <cell r="F80">
            <v>330</v>
          </cell>
          <cell r="G80">
            <v>430</v>
          </cell>
          <cell r="H80">
            <v>430</v>
          </cell>
        </row>
        <row r="81">
          <cell r="B81" t="str">
            <v>Revenue
YTD21</v>
          </cell>
          <cell r="E81">
            <v>430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hortcuts"/>
      <sheetName val="INDEX"/>
      <sheetName val="SUMIFS"/>
      <sheetName val="Large_Small"/>
      <sheetName val="Row_Column"/>
      <sheetName val="Choose"/>
      <sheetName val="TEXT"/>
      <sheetName val="N"/>
      <sheetName val="GetPivotData"/>
      <sheetName val="INDIRECT"/>
      <sheetName val="Data_2016"/>
      <sheetName val="Data_2017"/>
      <sheetName val="Choose_NM"/>
      <sheetName val="FormControls"/>
      <sheetName val="ComboDepList"/>
      <sheetName val="Charts#1"/>
      <sheetName val="Charts#2"/>
      <sheetName val="Charts#3"/>
      <sheetName val="Charts#4"/>
      <sheetName val="Charts#5"/>
      <sheetName val="Charts#6"/>
      <sheetName val="Demo-WorkBook-Dashboard"/>
    </sheetNames>
    <sheetDataSet>
      <sheetData sheetId="0" refreshError="1"/>
      <sheetData sheetId="1" refreshError="1"/>
      <sheetData sheetId="2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7">
          <cell r="H7">
            <v>2</v>
          </cell>
        </row>
      </sheetData>
      <sheetData sheetId="14" refreshError="1"/>
      <sheetData sheetId="15">
        <row r="4">
          <cell r="N4" t="str">
            <v>WenCaL</v>
          </cell>
        </row>
        <row r="5">
          <cell r="N5" t="str">
            <v>Blend</v>
          </cell>
        </row>
        <row r="6">
          <cell r="N6" t="str">
            <v>Voltage</v>
          </cell>
        </row>
        <row r="7">
          <cell r="N7" t="str">
            <v>Inkly</v>
          </cell>
        </row>
        <row r="8">
          <cell r="N8" t="str">
            <v>Sleops</v>
          </cell>
        </row>
        <row r="9">
          <cell r="N9" t="str">
            <v>Kind Ape</v>
          </cell>
        </row>
        <row r="10">
          <cell r="N10" t="str">
            <v>Pet Feed</v>
          </cell>
        </row>
        <row r="11">
          <cell r="N11" t="str">
            <v>Right App</v>
          </cell>
        </row>
        <row r="12">
          <cell r="N12" t="str">
            <v>Mirrrr</v>
          </cell>
        </row>
        <row r="13">
          <cell r="N13" t="str">
            <v>Halotot</v>
          </cell>
        </row>
        <row r="14">
          <cell r="N14" t="str">
            <v>Flowrrr</v>
          </cell>
        </row>
        <row r="15">
          <cell r="N15" t="str">
            <v>Silvrr</v>
          </cell>
        </row>
        <row r="16">
          <cell r="N16" t="str">
            <v>Dasring</v>
          </cell>
        </row>
        <row r="17">
          <cell r="N17" t="str">
            <v>Rehire</v>
          </cell>
        </row>
        <row r="18">
          <cell r="N18" t="str">
            <v>Didactic</v>
          </cell>
        </row>
      </sheetData>
      <sheetData sheetId="16" refreshError="1"/>
      <sheetData sheetId="17" refreshError="1"/>
      <sheetData sheetId="18">
        <row r="2">
          <cell r="A2">
            <v>42409</v>
          </cell>
          <cell r="B2">
            <v>74.44</v>
          </cell>
        </row>
        <row r="3">
          <cell r="A3">
            <v>42410</v>
          </cell>
          <cell r="B3">
            <v>75.19</v>
          </cell>
          <cell r="F3">
            <v>42412</v>
          </cell>
        </row>
        <row r="4">
          <cell r="A4">
            <v>42411</v>
          </cell>
          <cell r="B4">
            <v>76.510000000000005</v>
          </cell>
          <cell r="F4">
            <v>42509</v>
          </cell>
        </row>
        <row r="5">
          <cell r="A5">
            <v>42412</v>
          </cell>
          <cell r="B5">
            <v>76.23</v>
          </cell>
        </row>
        <row r="6">
          <cell r="A6">
            <v>42413</v>
          </cell>
          <cell r="B6">
            <v>75.739999999999995</v>
          </cell>
        </row>
        <row r="7">
          <cell r="A7">
            <v>42417</v>
          </cell>
          <cell r="B7">
            <v>75.599999999999994</v>
          </cell>
        </row>
        <row r="8">
          <cell r="A8">
            <v>42418</v>
          </cell>
          <cell r="B8">
            <v>76.709999999999994</v>
          </cell>
        </row>
        <row r="9">
          <cell r="A9">
            <v>42419</v>
          </cell>
          <cell r="B9">
            <v>79.42</v>
          </cell>
        </row>
        <row r="10">
          <cell r="A10">
            <v>42420</v>
          </cell>
          <cell r="B10">
            <v>79.894999999999996</v>
          </cell>
        </row>
        <row r="11">
          <cell r="A11">
            <v>42423</v>
          </cell>
          <cell r="B11">
            <v>78.84</v>
          </cell>
        </row>
        <row r="12">
          <cell r="A12">
            <v>42424</v>
          </cell>
          <cell r="B12">
            <v>78.45</v>
          </cell>
        </row>
        <row r="13">
          <cell r="A13">
            <v>42425</v>
          </cell>
          <cell r="B13">
            <v>79.56</v>
          </cell>
        </row>
        <row r="14">
          <cell r="A14">
            <v>42426</v>
          </cell>
          <cell r="B14">
            <v>80.41</v>
          </cell>
        </row>
        <row r="15">
          <cell r="A15">
            <v>42427</v>
          </cell>
          <cell r="B15">
            <v>78.97</v>
          </cell>
        </row>
        <row r="16">
          <cell r="A16">
            <v>42431</v>
          </cell>
          <cell r="B16">
            <v>79.75</v>
          </cell>
        </row>
        <row r="17">
          <cell r="A17">
            <v>42432</v>
          </cell>
          <cell r="B17">
            <v>79.599999999999994</v>
          </cell>
        </row>
        <row r="18">
          <cell r="A18">
            <v>42433</v>
          </cell>
          <cell r="B18">
            <v>80.894999999999996</v>
          </cell>
        </row>
        <row r="19">
          <cell r="A19">
            <v>42434</v>
          </cell>
          <cell r="B19">
            <v>81.209999999999994</v>
          </cell>
        </row>
        <row r="20">
          <cell r="A20">
            <v>42435</v>
          </cell>
          <cell r="B20">
            <v>80.004999999999995</v>
          </cell>
        </row>
        <row r="21">
          <cell r="A21">
            <v>42438</v>
          </cell>
          <cell r="B21">
            <v>79.44</v>
          </cell>
        </row>
        <row r="22">
          <cell r="A22">
            <v>42439</v>
          </cell>
          <cell r="B22">
            <v>77.55</v>
          </cell>
        </row>
        <row r="23">
          <cell r="A23">
            <v>42440</v>
          </cell>
          <cell r="B23">
            <v>77.569999999999993</v>
          </cell>
        </row>
        <row r="24">
          <cell r="A24">
            <v>42441</v>
          </cell>
          <cell r="B24">
            <v>78.930000000000007</v>
          </cell>
        </row>
        <row r="25">
          <cell r="A25">
            <v>42442</v>
          </cell>
          <cell r="B25">
            <v>78.05</v>
          </cell>
        </row>
        <row r="26">
          <cell r="A26">
            <v>42445</v>
          </cell>
          <cell r="B26">
            <v>78.069999999999993</v>
          </cell>
        </row>
        <row r="27">
          <cell r="A27">
            <v>42446</v>
          </cell>
          <cell r="B27">
            <v>79.364999999999995</v>
          </cell>
        </row>
        <row r="28">
          <cell r="A28">
            <v>42447</v>
          </cell>
          <cell r="B28">
            <v>80.91</v>
          </cell>
        </row>
        <row r="29">
          <cell r="A29">
            <v>42448</v>
          </cell>
          <cell r="B29">
            <v>82.75</v>
          </cell>
        </row>
        <row r="30">
          <cell r="A30">
            <v>42449</v>
          </cell>
          <cell r="B30">
            <v>83.8</v>
          </cell>
        </row>
        <row r="31">
          <cell r="A31">
            <v>42452</v>
          </cell>
          <cell r="B31">
            <v>84.43</v>
          </cell>
        </row>
        <row r="32">
          <cell r="A32">
            <v>42453</v>
          </cell>
          <cell r="B32">
            <v>85.31</v>
          </cell>
        </row>
        <row r="33">
          <cell r="A33">
            <v>42454</v>
          </cell>
          <cell r="B33">
            <v>82.92</v>
          </cell>
        </row>
        <row r="34">
          <cell r="A34">
            <v>42455</v>
          </cell>
          <cell r="B34">
            <v>83.01</v>
          </cell>
        </row>
        <row r="35">
          <cell r="A35">
            <v>42456</v>
          </cell>
          <cell r="B35">
            <v>83.3</v>
          </cell>
        </row>
        <row r="36">
          <cell r="A36">
            <v>42459</v>
          </cell>
          <cell r="B36">
            <v>83.194999999999993</v>
          </cell>
        </row>
        <row r="37">
          <cell r="A37">
            <v>42460</v>
          </cell>
          <cell r="B37">
            <v>82.215000000000003</v>
          </cell>
        </row>
        <row r="38">
          <cell r="A38">
            <v>42461</v>
          </cell>
          <cell r="B38">
            <v>81.665000000000006</v>
          </cell>
        </row>
        <row r="39">
          <cell r="A39">
            <v>42462</v>
          </cell>
          <cell r="B39">
            <v>81.555000000000007</v>
          </cell>
        </row>
        <row r="40">
          <cell r="A40">
            <v>42466</v>
          </cell>
          <cell r="B40">
            <v>82.44</v>
          </cell>
        </row>
        <row r="41">
          <cell r="A41">
            <v>42467</v>
          </cell>
          <cell r="B41">
            <v>82.32</v>
          </cell>
        </row>
        <row r="42">
          <cell r="A42">
            <v>42468</v>
          </cell>
          <cell r="B42">
            <v>82.275000000000006</v>
          </cell>
        </row>
        <row r="43">
          <cell r="A43">
            <v>42469</v>
          </cell>
          <cell r="B43">
            <v>82.17</v>
          </cell>
        </row>
        <row r="44">
          <cell r="A44">
            <v>42470</v>
          </cell>
          <cell r="B44">
            <v>82.04</v>
          </cell>
        </row>
        <row r="45">
          <cell r="A45">
            <v>42473</v>
          </cell>
          <cell r="B45">
            <v>83.01</v>
          </cell>
        </row>
        <row r="46">
          <cell r="A46">
            <v>42474</v>
          </cell>
          <cell r="B46">
            <v>83.515000000000001</v>
          </cell>
        </row>
        <row r="47">
          <cell r="A47">
            <v>42475</v>
          </cell>
          <cell r="B47">
            <v>82.704999999999998</v>
          </cell>
        </row>
        <row r="48">
          <cell r="A48">
            <v>42476</v>
          </cell>
          <cell r="B48">
            <v>82.31</v>
          </cell>
        </row>
        <row r="49">
          <cell r="A49">
            <v>42477</v>
          </cell>
          <cell r="B49">
            <v>80.775000000000006</v>
          </cell>
        </row>
        <row r="50">
          <cell r="A50">
            <v>42480</v>
          </cell>
          <cell r="B50">
            <v>83.09</v>
          </cell>
        </row>
        <row r="51">
          <cell r="A51">
            <v>42481</v>
          </cell>
          <cell r="B51">
            <v>83.62</v>
          </cell>
        </row>
        <row r="52">
          <cell r="A52">
            <v>42482</v>
          </cell>
          <cell r="B52">
            <v>84.63</v>
          </cell>
        </row>
        <row r="53">
          <cell r="A53">
            <v>42483</v>
          </cell>
          <cell r="B53">
            <v>82.41</v>
          </cell>
        </row>
        <row r="54">
          <cell r="A54">
            <v>42484</v>
          </cell>
          <cell r="B54">
            <v>81.53</v>
          </cell>
        </row>
        <row r="55">
          <cell r="A55">
            <v>42487</v>
          </cell>
          <cell r="B55">
            <v>81.91</v>
          </cell>
        </row>
        <row r="56">
          <cell r="A56">
            <v>42488</v>
          </cell>
          <cell r="B56">
            <v>80.680000000000007</v>
          </cell>
        </row>
        <row r="57">
          <cell r="A57">
            <v>42489</v>
          </cell>
          <cell r="B57">
            <v>80.465000000000003</v>
          </cell>
        </row>
        <row r="58">
          <cell r="A58">
            <v>42490</v>
          </cell>
          <cell r="B58">
            <v>78.77</v>
          </cell>
        </row>
        <row r="59">
          <cell r="A59">
            <v>42491</v>
          </cell>
          <cell r="B59">
            <v>78.989999999999995</v>
          </cell>
        </row>
        <row r="60">
          <cell r="A60">
            <v>42494</v>
          </cell>
          <cell r="B60">
            <v>78.81</v>
          </cell>
        </row>
        <row r="61">
          <cell r="A61">
            <v>42495</v>
          </cell>
          <cell r="B61">
            <v>77.56</v>
          </cell>
        </row>
        <row r="62">
          <cell r="A62">
            <v>42496</v>
          </cell>
          <cell r="B62">
            <v>78.099999999999994</v>
          </cell>
        </row>
        <row r="63">
          <cell r="A63">
            <v>42497</v>
          </cell>
          <cell r="B63">
            <v>78.424999999999997</v>
          </cell>
        </row>
        <row r="64">
          <cell r="A64">
            <v>42498</v>
          </cell>
          <cell r="B64">
            <v>78.510000000000005</v>
          </cell>
        </row>
        <row r="65">
          <cell r="A65">
            <v>42501</v>
          </cell>
          <cell r="B65">
            <v>78.010000000000005</v>
          </cell>
        </row>
        <row r="66">
          <cell r="A66">
            <v>42502</v>
          </cell>
          <cell r="B66">
            <v>77.459999999999994</v>
          </cell>
        </row>
        <row r="67">
          <cell r="A67">
            <v>42503</v>
          </cell>
          <cell r="B67">
            <v>78.44</v>
          </cell>
        </row>
        <row r="68">
          <cell r="A68">
            <v>42504</v>
          </cell>
          <cell r="B68">
            <v>81.37</v>
          </cell>
        </row>
        <row r="69">
          <cell r="A69">
            <v>42505</v>
          </cell>
          <cell r="B69">
            <v>80.42</v>
          </cell>
        </row>
        <row r="70">
          <cell r="A70">
            <v>42508</v>
          </cell>
          <cell r="B70">
            <v>80.88</v>
          </cell>
        </row>
        <row r="71">
          <cell r="A71">
            <v>42509</v>
          </cell>
          <cell r="B71">
            <v>80.63</v>
          </cell>
        </row>
        <row r="72">
          <cell r="A72">
            <v>42510</v>
          </cell>
          <cell r="B72">
            <v>80.55</v>
          </cell>
        </row>
        <row r="73">
          <cell r="A73">
            <v>42511</v>
          </cell>
          <cell r="B73">
            <v>80.48</v>
          </cell>
        </row>
        <row r="74">
          <cell r="A74">
            <v>42512</v>
          </cell>
          <cell r="B74">
            <v>80.540000000000006</v>
          </cell>
        </row>
        <row r="75">
          <cell r="A75">
            <v>42516</v>
          </cell>
          <cell r="B75">
            <v>79.334999999999994</v>
          </cell>
        </row>
        <row r="76">
          <cell r="A76">
            <v>42517</v>
          </cell>
          <cell r="B76">
            <v>80.55</v>
          </cell>
        </row>
        <row r="77">
          <cell r="A77">
            <v>42518</v>
          </cell>
          <cell r="B77">
            <v>80.144999999999996</v>
          </cell>
        </row>
        <row r="78">
          <cell r="A78">
            <v>42519</v>
          </cell>
          <cell r="B78">
            <v>79.19</v>
          </cell>
        </row>
        <row r="79">
          <cell r="A79">
            <v>42522</v>
          </cell>
          <cell r="B79">
            <v>80.290000000000006</v>
          </cell>
        </row>
        <row r="80">
          <cell r="A80">
            <v>42523</v>
          </cell>
          <cell r="B80">
            <v>80.444999999999993</v>
          </cell>
        </row>
        <row r="81">
          <cell r="A81">
            <v>42524</v>
          </cell>
          <cell r="B81">
            <v>82.44</v>
          </cell>
        </row>
        <row r="82">
          <cell r="A82">
            <v>42525</v>
          </cell>
          <cell r="B82">
            <v>82.05</v>
          </cell>
        </row>
        <row r="83">
          <cell r="A83">
            <v>42526</v>
          </cell>
          <cell r="B83">
            <v>82.14</v>
          </cell>
        </row>
        <row r="84">
          <cell r="A84">
            <v>42529</v>
          </cell>
          <cell r="B84">
            <v>80.67</v>
          </cell>
        </row>
        <row r="85">
          <cell r="A85">
            <v>42530</v>
          </cell>
          <cell r="B85">
            <v>80.67</v>
          </cell>
        </row>
        <row r="86">
          <cell r="A86">
            <v>42531</v>
          </cell>
          <cell r="B86">
            <v>82.16</v>
          </cell>
        </row>
        <row r="87">
          <cell r="A87">
            <v>42532</v>
          </cell>
          <cell r="B87">
            <v>81.83</v>
          </cell>
        </row>
        <row r="88">
          <cell r="A88">
            <v>42533</v>
          </cell>
          <cell r="B88">
            <v>81.53</v>
          </cell>
        </row>
        <row r="89">
          <cell r="A89">
            <v>42536</v>
          </cell>
          <cell r="B89">
            <v>80.709999999999994</v>
          </cell>
        </row>
        <row r="90">
          <cell r="A90">
            <v>42537</v>
          </cell>
          <cell r="B90">
            <v>81.06</v>
          </cell>
        </row>
        <row r="91">
          <cell r="A91">
            <v>42538</v>
          </cell>
          <cell r="B91">
            <v>81.790000000000006</v>
          </cell>
        </row>
        <row r="92">
          <cell r="A92">
            <v>42539</v>
          </cell>
          <cell r="B92">
            <v>82.905000000000001</v>
          </cell>
        </row>
        <row r="93">
          <cell r="A93">
            <v>42540</v>
          </cell>
          <cell r="B93">
            <v>82.51</v>
          </cell>
        </row>
        <row r="94">
          <cell r="A94">
            <v>42543</v>
          </cell>
          <cell r="B94">
            <v>84.74</v>
          </cell>
        </row>
        <row r="95">
          <cell r="A95">
            <v>42544</v>
          </cell>
          <cell r="B95">
            <v>87.88</v>
          </cell>
        </row>
        <row r="96">
          <cell r="A96">
            <v>42545</v>
          </cell>
          <cell r="B96">
            <v>88.86</v>
          </cell>
        </row>
        <row r="97">
          <cell r="A97">
            <v>42546</v>
          </cell>
          <cell r="B97">
            <v>87.98</v>
          </cell>
        </row>
        <row r="98">
          <cell r="A98">
            <v>42547</v>
          </cell>
          <cell r="B98">
            <v>88.01</v>
          </cell>
        </row>
        <row r="99">
          <cell r="A99">
            <v>42550</v>
          </cell>
          <cell r="B99">
            <v>85.8</v>
          </cell>
        </row>
        <row r="100">
          <cell r="A100">
            <v>42551</v>
          </cell>
          <cell r="B100">
            <v>85.765000000000001</v>
          </cell>
        </row>
        <row r="101">
          <cell r="A101">
            <v>42552</v>
          </cell>
          <cell r="B101">
            <v>86.91</v>
          </cell>
        </row>
        <row r="102">
          <cell r="A102">
            <v>42553</v>
          </cell>
          <cell r="B102">
            <v>87.284999999999997</v>
          </cell>
        </row>
        <row r="103">
          <cell r="A103">
            <v>42557</v>
          </cell>
          <cell r="B103">
            <v>87.55</v>
          </cell>
        </row>
        <row r="104">
          <cell r="A104">
            <v>42558</v>
          </cell>
          <cell r="B104">
            <v>87.22</v>
          </cell>
        </row>
        <row r="105">
          <cell r="A105">
            <v>42559</v>
          </cell>
          <cell r="B105">
            <v>85.65</v>
          </cell>
        </row>
        <row r="106">
          <cell r="A106">
            <v>42560</v>
          </cell>
          <cell r="B106">
            <v>85.88</v>
          </cell>
        </row>
        <row r="107">
          <cell r="A107">
            <v>42561</v>
          </cell>
          <cell r="B107">
            <v>87.95</v>
          </cell>
        </row>
        <row r="108">
          <cell r="A108">
            <v>42564</v>
          </cell>
          <cell r="B108">
            <v>90.1</v>
          </cell>
        </row>
        <row r="109">
          <cell r="A109">
            <v>42565</v>
          </cell>
          <cell r="B109">
            <v>89.68</v>
          </cell>
        </row>
        <row r="110">
          <cell r="A110">
            <v>42566</v>
          </cell>
          <cell r="B110">
            <v>89.76</v>
          </cell>
        </row>
        <row r="111">
          <cell r="A111">
            <v>42567</v>
          </cell>
          <cell r="B111">
            <v>90.85</v>
          </cell>
        </row>
        <row r="112">
          <cell r="A112">
            <v>42568</v>
          </cell>
          <cell r="B112">
            <v>94.97</v>
          </cell>
        </row>
        <row r="113">
          <cell r="A113">
            <v>42571</v>
          </cell>
          <cell r="B113">
            <v>97.91</v>
          </cell>
        </row>
        <row r="114">
          <cell r="A114">
            <v>42572</v>
          </cell>
          <cell r="B114">
            <v>98.39</v>
          </cell>
        </row>
        <row r="115">
          <cell r="A115">
            <v>42573</v>
          </cell>
          <cell r="B115">
            <v>97.04</v>
          </cell>
        </row>
        <row r="116">
          <cell r="A116">
            <v>42574</v>
          </cell>
          <cell r="B116">
            <v>95.44</v>
          </cell>
        </row>
        <row r="117">
          <cell r="A117">
            <v>42575</v>
          </cell>
          <cell r="B117">
            <v>96.95</v>
          </cell>
        </row>
        <row r="118">
          <cell r="A118">
            <v>42578</v>
          </cell>
          <cell r="B118">
            <v>94.17</v>
          </cell>
        </row>
        <row r="119">
          <cell r="A119">
            <v>42579</v>
          </cell>
          <cell r="B119">
            <v>95.29</v>
          </cell>
        </row>
        <row r="120">
          <cell r="A120">
            <v>42580</v>
          </cell>
          <cell r="B120">
            <v>96.99</v>
          </cell>
        </row>
        <row r="121">
          <cell r="A121">
            <v>42581</v>
          </cell>
          <cell r="B121">
            <v>95.21</v>
          </cell>
        </row>
        <row r="122">
          <cell r="A122">
            <v>42582</v>
          </cell>
          <cell r="B122">
            <v>94.01</v>
          </cell>
        </row>
        <row r="123">
          <cell r="A123">
            <v>42585</v>
          </cell>
          <cell r="B123">
            <v>94.14</v>
          </cell>
        </row>
        <row r="124">
          <cell r="A124">
            <v>42586</v>
          </cell>
          <cell r="B124">
            <v>94.06</v>
          </cell>
        </row>
        <row r="125">
          <cell r="A125">
            <v>42587</v>
          </cell>
          <cell r="B125">
            <v>96.44</v>
          </cell>
        </row>
        <row r="126">
          <cell r="A126">
            <v>42588</v>
          </cell>
          <cell r="B126">
            <v>95.12</v>
          </cell>
        </row>
        <row r="127">
          <cell r="A127">
            <v>42589</v>
          </cell>
          <cell r="B127">
            <v>94.3</v>
          </cell>
        </row>
      </sheetData>
      <sheetData sheetId="19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Pes</v>
          </cell>
        </row>
        <row r="4">
          <cell r="A4" t="str">
            <v>Voltage</v>
          </cell>
          <cell r="B4">
            <v>15117</v>
          </cell>
          <cell r="F4" t="str">
            <v>Accord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20" refreshError="1"/>
      <sheetData sheetId="21">
        <row r="3">
          <cell r="I3" t="str">
            <v>Best Rev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harts"/>
      <sheetName val="Bar &amp; Column Charts"/>
      <sheetName val="Histogram &amp; Pareto Charts"/>
      <sheetName val="Line Charts"/>
      <sheetName val="Area Charts"/>
      <sheetName val="Pie &amp; Donut Charts"/>
      <sheetName val="Scatter Plots &amp; Bubble Charts"/>
      <sheetName val="Box &amp; Whisker Charts"/>
      <sheetName val="Tree Maps &amp; Sunburst Charts"/>
      <sheetName val="Waterfall &amp; Funnel Charts"/>
      <sheetName val="Radar Charts"/>
      <sheetName val="Stock Charts"/>
      <sheetName val="Heat Maps"/>
      <sheetName val="Surface Charts"/>
      <sheetName val="Power Map"/>
      <sheetName val="Combo Charts"/>
      <sheetName val="Sparklines"/>
      <sheetName val="Image Overlay Charts"/>
      <sheetName val="Binary Date Ranges"/>
      <sheetName val="Automatic Chart Updates"/>
      <sheetName val="Scroll &amp; Zoom Charts"/>
      <sheetName val="Animating Changes Over Time"/>
      <sheetName val="Dynamic Dashboard"/>
      <sheetName val="Value-Based Formatting"/>
      <sheetName val="Dynamic Series Selection"/>
      <sheetName val="Custom Pacing Chart"/>
      <sheetName val="Gauge Chart"/>
      <sheetName val="Array Percentage Gri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K1" t="str">
            <v>W</v>
          </cell>
        </row>
      </sheetData>
      <sheetData sheetId="7"/>
      <sheetData sheetId="8"/>
      <sheetData sheetId="9"/>
      <sheetData sheetId="10">
        <row r="1">
          <cell r="B1" t="str">
            <v>Openness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Revenue</v>
          </cell>
        </row>
      </sheetData>
      <sheetData sheetId="19">
        <row r="1">
          <cell r="A1" t="str">
            <v>Date</v>
          </cell>
          <cell r="B1" t="str">
            <v>Temperature</v>
          </cell>
        </row>
        <row r="2">
          <cell r="A2">
            <v>42461</v>
          </cell>
          <cell r="B2">
            <v>88</v>
          </cell>
        </row>
        <row r="3">
          <cell r="A3">
            <v>42462</v>
          </cell>
          <cell r="B3">
            <v>88</v>
          </cell>
        </row>
        <row r="4">
          <cell r="A4">
            <v>42463</v>
          </cell>
          <cell r="B4">
            <v>81</v>
          </cell>
        </row>
        <row r="5">
          <cell r="A5">
            <v>42464</v>
          </cell>
          <cell r="B5">
            <v>82</v>
          </cell>
        </row>
        <row r="6">
          <cell r="A6">
            <v>42465</v>
          </cell>
          <cell r="B6">
            <v>77</v>
          </cell>
        </row>
        <row r="7">
          <cell r="A7">
            <v>42466</v>
          </cell>
          <cell r="B7">
            <v>80</v>
          </cell>
        </row>
        <row r="8">
          <cell r="A8">
            <v>42467</v>
          </cell>
          <cell r="B8">
            <v>75</v>
          </cell>
        </row>
        <row r="9">
          <cell r="A9">
            <v>42468</v>
          </cell>
          <cell r="B9">
            <v>77</v>
          </cell>
        </row>
        <row r="10">
          <cell r="A10">
            <v>42469</v>
          </cell>
          <cell r="B10">
            <v>75</v>
          </cell>
        </row>
        <row r="11">
          <cell r="A11">
            <v>42470</v>
          </cell>
          <cell r="B11">
            <v>80</v>
          </cell>
        </row>
        <row r="12">
          <cell r="A12">
            <v>42471</v>
          </cell>
          <cell r="B12">
            <v>88</v>
          </cell>
        </row>
        <row r="13">
          <cell r="A13">
            <v>42472</v>
          </cell>
          <cell r="B13">
            <v>79</v>
          </cell>
        </row>
        <row r="14">
          <cell r="A14">
            <v>42473</v>
          </cell>
          <cell r="B14">
            <v>85</v>
          </cell>
        </row>
        <row r="15">
          <cell r="A15">
            <v>42474</v>
          </cell>
          <cell r="B15">
            <v>84</v>
          </cell>
        </row>
        <row r="16">
          <cell r="A16">
            <v>42475</v>
          </cell>
          <cell r="B16">
            <v>86</v>
          </cell>
        </row>
        <row r="17">
          <cell r="A17">
            <v>42476</v>
          </cell>
          <cell r="B17">
            <v>76</v>
          </cell>
        </row>
        <row r="18">
          <cell r="A18">
            <v>42477</v>
          </cell>
          <cell r="B18">
            <v>77</v>
          </cell>
        </row>
        <row r="19">
          <cell r="A19">
            <v>42478</v>
          </cell>
          <cell r="B19">
            <v>85</v>
          </cell>
        </row>
        <row r="20">
          <cell r="A20">
            <v>42479</v>
          </cell>
          <cell r="B20">
            <v>80</v>
          </cell>
        </row>
        <row r="21">
          <cell r="A21">
            <v>42480</v>
          </cell>
          <cell r="B21">
            <v>76</v>
          </cell>
        </row>
        <row r="22">
          <cell r="A22">
            <v>42481</v>
          </cell>
          <cell r="B22">
            <v>74</v>
          </cell>
        </row>
        <row r="23">
          <cell r="A23">
            <v>42482</v>
          </cell>
          <cell r="B23">
            <v>79</v>
          </cell>
        </row>
        <row r="24">
          <cell r="A24">
            <v>42483</v>
          </cell>
          <cell r="B24">
            <v>82</v>
          </cell>
        </row>
        <row r="25">
          <cell r="A25">
            <v>42484</v>
          </cell>
          <cell r="B25">
            <v>83</v>
          </cell>
        </row>
        <row r="26">
          <cell r="A26">
            <v>42485</v>
          </cell>
          <cell r="B26">
            <v>87</v>
          </cell>
        </row>
        <row r="27">
          <cell r="A27">
            <v>42486</v>
          </cell>
          <cell r="B27">
            <v>74</v>
          </cell>
        </row>
        <row r="28">
          <cell r="A28">
            <v>42487</v>
          </cell>
          <cell r="B28">
            <v>78</v>
          </cell>
        </row>
        <row r="29">
          <cell r="A29">
            <v>42488</v>
          </cell>
        </row>
      </sheetData>
      <sheetData sheetId="20">
        <row r="2">
          <cell r="C2" t="str">
            <v>Impressions</v>
          </cell>
        </row>
      </sheetData>
      <sheetData sheetId="21"/>
      <sheetData sheetId="22">
        <row r="4">
          <cell r="S4" t="str">
            <v>AB</v>
          </cell>
          <cell r="T4" t="str">
            <v>H</v>
          </cell>
          <cell r="U4" t="str">
            <v>AVG</v>
          </cell>
          <cell r="V4" t="str">
            <v>R</v>
          </cell>
          <cell r="W4" t="str">
            <v>2B</v>
          </cell>
          <cell r="X4" t="str">
            <v>3B</v>
          </cell>
          <cell r="Y4" t="str">
            <v>HR</v>
          </cell>
          <cell r="Z4" t="str">
            <v>RBI</v>
          </cell>
          <cell r="AA4" t="str">
            <v>SB</v>
          </cell>
          <cell r="AB4" t="str">
            <v>CS</v>
          </cell>
          <cell r="AC4" t="str">
            <v>SB%</v>
          </cell>
          <cell r="AD4" t="str">
            <v>BB</v>
          </cell>
          <cell r="AE4" t="str">
            <v>K</v>
          </cell>
          <cell r="AF4" t="str">
            <v>K/BB</v>
          </cell>
        </row>
        <row r="5">
          <cell r="S5">
            <v>517</v>
          </cell>
        </row>
        <row r="14">
          <cell r="Y14" t="str">
            <v>HR</v>
          </cell>
          <cell r="AB14" t="str">
            <v>K/BB</v>
          </cell>
        </row>
      </sheetData>
      <sheetData sheetId="23"/>
      <sheetData sheetId="24"/>
      <sheetData sheetId="25">
        <row r="1">
          <cell r="C1" t="str">
            <v>Cumulative Rev</v>
          </cell>
        </row>
      </sheetData>
      <sheetData sheetId="26">
        <row r="2">
          <cell r="C2">
            <v>0.1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87E4-40F3-4101-BF7B-DCBFD79C0C51}">
  <dimension ref="A2:AA167"/>
  <sheetViews>
    <sheetView showGridLines="0" tabSelected="1" zoomScale="85" zoomScaleNormal="85" workbookViewId="0">
      <selection activeCell="B2" sqref="B2"/>
    </sheetView>
  </sheetViews>
  <sheetFormatPr defaultColWidth="11.453125" defaultRowHeight="14.5" x14ac:dyDescent="0.35"/>
  <cols>
    <col min="1" max="1" width="4.453125" style="5" customWidth="1"/>
    <col min="2" max="2" width="32" style="5" customWidth="1"/>
    <col min="3" max="7" width="12.90625" style="5" customWidth="1"/>
    <col min="8" max="8" width="12.08984375" style="5" customWidth="1"/>
    <col min="9" max="9" width="10.26953125" style="5" customWidth="1"/>
    <col min="10" max="10" width="11.1796875" style="5" customWidth="1"/>
    <col min="11" max="11" width="10.81640625" style="5" bestFit="1" customWidth="1"/>
    <col min="12" max="12" width="11.453125" style="5" customWidth="1"/>
    <col min="13" max="17" width="10.81640625" style="5" customWidth="1"/>
    <col min="18" max="18" width="12.36328125" style="5" customWidth="1"/>
    <col min="19" max="22" width="10.81640625" style="5" customWidth="1"/>
    <col min="23" max="23" width="13.26953125" style="5" bestFit="1" customWidth="1"/>
    <col min="24" max="24" width="13.7265625" style="5" bestFit="1" customWidth="1"/>
    <col min="25" max="28" width="12.7265625" style="5" bestFit="1" customWidth="1"/>
    <col min="29" max="16384" width="11.453125" style="5"/>
  </cols>
  <sheetData>
    <row r="2" spans="2:7" customFormat="1" ht="13" x14ac:dyDescent="0.25">
      <c r="B2" s="1" t="s">
        <v>0</v>
      </c>
      <c r="C2" s="3">
        <v>2018</v>
      </c>
      <c r="D2" s="3">
        <v>2017</v>
      </c>
      <c r="E2" s="3">
        <v>2016</v>
      </c>
      <c r="F2" s="3">
        <v>2015</v>
      </c>
      <c r="G2" s="3">
        <v>2014</v>
      </c>
    </row>
    <row r="3" spans="2:7" customFormat="1" ht="12.5" x14ac:dyDescent="0.25"/>
    <row r="4" spans="2:7" customFormat="1" ht="13" x14ac:dyDescent="0.25">
      <c r="B4" s="3" t="s">
        <v>6</v>
      </c>
    </row>
    <row r="5" spans="2:7" customFormat="1" ht="12.5" x14ac:dyDescent="0.25">
      <c r="B5" s="1" t="s">
        <v>2</v>
      </c>
      <c r="C5" s="2">
        <v>166699</v>
      </c>
      <c r="D5" s="2">
        <v>141319</v>
      </c>
      <c r="E5" s="2">
        <v>136700</v>
      </c>
      <c r="F5" s="2">
        <v>155041</v>
      </c>
      <c r="G5" s="2">
        <v>101991</v>
      </c>
    </row>
    <row r="6" spans="2:7" customFormat="1" ht="12.5" x14ac:dyDescent="0.25">
      <c r="B6" s="1" t="s">
        <v>3</v>
      </c>
      <c r="C6" s="2">
        <v>18805</v>
      </c>
      <c r="D6" s="2">
        <v>19222</v>
      </c>
      <c r="E6" s="2">
        <v>20628</v>
      </c>
      <c r="F6" s="2">
        <v>23227</v>
      </c>
      <c r="G6" s="2">
        <v>30283</v>
      </c>
    </row>
    <row r="7" spans="2:7" customFormat="1" ht="12.5" x14ac:dyDescent="0.25">
      <c r="B7" s="1" t="s">
        <v>4</v>
      </c>
      <c r="C7" s="2">
        <v>25484</v>
      </c>
      <c r="D7" s="2">
        <v>25850</v>
      </c>
      <c r="E7" s="2">
        <v>22831</v>
      </c>
      <c r="F7" s="2">
        <v>25471</v>
      </c>
      <c r="G7" s="2">
        <v>24079</v>
      </c>
    </row>
    <row r="8" spans="2:7" customFormat="1" ht="12.5" x14ac:dyDescent="0.25">
      <c r="B8" s="1" t="s">
        <v>25</v>
      </c>
      <c r="C8" s="2">
        <v>37190</v>
      </c>
      <c r="D8" s="2">
        <v>29980</v>
      </c>
      <c r="E8" s="2">
        <v>24348</v>
      </c>
      <c r="F8" s="2">
        <v>19909</v>
      </c>
      <c r="G8" s="2">
        <v>18063</v>
      </c>
    </row>
    <row r="9" spans="2:7" customFormat="1" ht="12.5" x14ac:dyDescent="0.25">
      <c r="B9" s="75" t="s">
        <v>26</v>
      </c>
      <c r="C9" s="42">
        <v>17417</v>
      </c>
      <c r="D9" s="42">
        <v>12863</v>
      </c>
      <c r="E9" s="42">
        <v>11132</v>
      </c>
      <c r="F9" s="42">
        <v>10067</v>
      </c>
      <c r="G9" s="42">
        <v>8379</v>
      </c>
    </row>
    <row r="10" spans="2:7" customFormat="1" ht="13" x14ac:dyDescent="0.25">
      <c r="B10" s="3" t="s">
        <v>1</v>
      </c>
      <c r="C10" s="41">
        <v>265595</v>
      </c>
      <c r="D10" s="41">
        <v>229234</v>
      </c>
      <c r="E10" s="41">
        <v>215639</v>
      </c>
      <c r="F10" s="41">
        <v>233715</v>
      </c>
      <c r="G10" s="41">
        <v>182795</v>
      </c>
    </row>
    <row r="11" spans="2:7" customFormat="1" ht="12.5" x14ac:dyDescent="0.25">
      <c r="F11" s="40"/>
    </row>
    <row r="12" spans="2:7" customFormat="1" ht="13" x14ac:dyDescent="0.25">
      <c r="B12" s="3" t="s">
        <v>5</v>
      </c>
    </row>
    <row r="13" spans="2:7" customFormat="1" ht="12.5" x14ac:dyDescent="0.25">
      <c r="B13" s="1" t="s">
        <v>2</v>
      </c>
      <c r="C13" s="2">
        <v>217722</v>
      </c>
      <c r="D13" s="2">
        <v>216756</v>
      </c>
      <c r="E13" s="2">
        <v>211884</v>
      </c>
      <c r="F13" s="2">
        <v>231218</v>
      </c>
      <c r="G13" s="2">
        <v>169219</v>
      </c>
    </row>
    <row r="14" spans="2:7" customFormat="1" ht="12.5" x14ac:dyDescent="0.25">
      <c r="B14" s="1" t="s">
        <v>3</v>
      </c>
      <c r="C14" s="2">
        <v>43535</v>
      </c>
      <c r="D14" s="2">
        <v>43753</v>
      </c>
      <c r="E14" s="2">
        <v>45590</v>
      </c>
      <c r="F14" s="2">
        <v>54856</v>
      </c>
      <c r="G14" s="2">
        <v>67977</v>
      </c>
    </row>
    <row r="15" spans="2:7" customFormat="1" ht="12.5" x14ac:dyDescent="0.25">
      <c r="B15" s="1" t="s">
        <v>4</v>
      </c>
      <c r="C15" s="2">
        <v>18209</v>
      </c>
      <c r="D15" s="2">
        <v>19251</v>
      </c>
      <c r="E15" s="2">
        <v>18484</v>
      </c>
      <c r="F15" s="2">
        <v>20587</v>
      </c>
      <c r="G15" s="2">
        <v>18906</v>
      </c>
    </row>
    <row r="16" spans="2:7" customFormat="1" ht="12.5" x14ac:dyDescent="0.25"/>
    <row r="17" spans="2:16" customFormat="1" ht="13" x14ac:dyDescent="0.25">
      <c r="B17" s="3" t="s">
        <v>7</v>
      </c>
    </row>
    <row r="18" spans="2:16" customFormat="1" ht="12.5" x14ac:dyDescent="0.25">
      <c r="B18" s="1" t="s">
        <v>2</v>
      </c>
      <c r="C18" s="4">
        <f>+(C5/C13)*1000</f>
        <v>765.65069216707548</v>
      </c>
      <c r="D18" s="4">
        <f t="shared" ref="D18:G20" si="0">+(D5/D13)*1000</f>
        <v>651.97272509180823</v>
      </c>
      <c r="E18" s="4">
        <f t="shared" si="0"/>
        <v>645.16433520228043</v>
      </c>
      <c r="F18" s="4">
        <f t="shared" si="0"/>
        <v>670.54035585464794</v>
      </c>
      <c r="G18" s="4">
        <f t="shared" si="0"/>
        <v>602.71600706776428</v>
      </c>
    </row>
    <row r="19" spans="2:16" customFormat="1" ht="12.5" x14ac:dyDescent="0.25">
      <c r="B19" s="1" t="s">
        <v>3</v>
      </c>
      <c r="C19" s="4">
        <f>+(C6/C14)*1000</f>
        <v>431.95130354886874</v>
      </c>
      <c r="D19" s="4">
        <f t="shared" si="0"/>
        <v>439.32987452288984</v>
      </c>
      <c r="E19" s="4">
        <f t="shared" si="0"/>
        <v>452.46764641368719</v>
      </c>
      <c r="F19" s="4">
        <f t="shared" si="0"/>
        <v>423.41767536823681</v>
      </c>
      <c r="G19" s="4">
        <f t="shared" si="0"/>
        <v>445.48891536843342</v>
      </c>
    </row>
    <row r="20" spans="2:16" customFormat="1" ht="12.5" x14ac:dyDescent="0.25">
      <c r="B20" s="1" t="s">
        <v>4</v>
      </c>
      <c r="C20" s="4">
        <f>+(C7/C15)*1000</f>
        <v>1399.5277060794112</v>
      </c>
      <c r="D20" s="4">
        <f t="shared" si="0"/>
        <v>1342.7873876681731</v>
      </c>
      <c r="E20" s="4">
        <f t="shared" si="0"/>
        <v>1235.1763687513526</v>
      </c>
      <c r="F20" s="4">
        <f t="shared" si="0"/>
        <v>1237.2370913683392</v>
      </c>
      <c r="G20" s="4">
        <f t="shared" si="0"/>
        <v>1273.6168412144293</v>
      </c>
    </row>
    <row r="22" spans="2:16" x14ac:dyDescent="0.35">
      <c r="B22" s="78" t="s">
        <v>53</v>
      </c>
      <c r="C22" s="79">
        <v>2014</v>
      </c>
      <c r="D22" s="79">
        <f>+C22+1</f>
        <v>2015</v>
      </c>
      <c r="E22" s="79">
        <f>+D22+1</f>
        <v>2016</v>
      </c>
      <c r="F22" s="79">
        <f>+E22+1</f>
        <v>2017</v>
      </c>
      <c r="G22" s="80">
        <f>+F22+1</f>
        <v>2018</v>
      </c>
    </row>
    <row r="23" spans="2:16" x14ac:dyDescent="0.35">
      <c r="B23" s="14" t="s">
        <v>52</v>
      </c>
      <c r="C23" s="42">
        <f>+G10/1000</f>
        <v>182.79499999999999</v>
      </c>
      <c r="D23" s="42">
        <f>+F10/1000</f>
        <v>233.715</v>
      </c>
      <c r="E23" s="42">
        <f>+E10/1000</f>
        <v>215.63900000000001</v>
      </c>
      <c r="F23" s="42">
        <f>+D10/1000</f>
        <v>229.23400000000001</v>
      </c>
      <c r="G23" s="49">
        <f>+C10/1000</f>
        <v>265.59500000000003</v>
      </c>
    </row>
    <row r="25" spans="2:16" x14ac:dyDescent="0.35">
      <c r="P25" s="76"/>
    </row>
    <row r="26" spans="2:16" x14ac:dyDescent="0.35">
      <c r="P26" s="76"/>
    </row>
    <row r="27" spans="2:16" x14ac:dyDescent="0.35">
      <c r="P27" s="77"/>
    </row>
    <row r="29" spans="2:16" x14ac:dyDescent="0.35">
      <c r="P29" s="29"/>
    </row>
    <row r="35" spans="2:27" ht="18.5" customHeight="1" x14ac:dyDescent="0.35">
      <c r="B35" s="7" t="s">
        <v>39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 spans="2:27" x14ac:dyDescent="0.35">
      <c r="B36" s="67"/>
      <c r="C36" s="68" t="s">
        <v>44</v>
      </c>
      <c r="D36" s="68" t="s">
        <v>44</v>
      </c>
      <c r="E36" s="68" t="s">
        <v>43</v>
      </c>
      <c r="F36" s="68" t="s">
        <v>43</v>
      </c>
      <c r="G36" s="59" t="s">
        <v>32</v>
      </c>
      <c r="H36" s="68" t="s">
        <v>18</v>
      </c>
      <c r="I36" s="68" t="s">
        <v>31</v>
      </c>
      <c r="J36" s="69" t="s">
        <v>41</v>
      </c>
      <c r="K36" s="69"/>
      <c r="L36" s="69"/>
      <c r="M36" s="70"/>
    </row>
    <row r="37" spans="2:27" x14ac:dyDescent="0.35">
      <c r="B37" s="54" t="s">
        <v>30</v>
      </c>
      <c r="C37" s="15" t="s">
        <v>18</v>
      </c>
      <c r="D37" s="15" t="s">
        <v>19</v>
      </c>
      <c r="E37" s="15" t="s">
        <v>18</v>
      </c>
      <c r="F37" s="15" t="s">
        <v>19</v>
      </c>
      <c r="G37" s="66" t="s">
        <v>42</v>
      </c>
      <c r="H37" s="15" t="s">
        <v>40</v>
      </c>
      <c r="I37" s="15" t="s">
        <v>40</v>
      </c>
      <c r="J37" s="53" t="s">
        <v>36</v>
      </c>
      <c r="K37" s="53" t="s">
        <v>37</v>
      </c>
      <c r="L37" s="53" t="s">
        <v>38</v>
      </c>
      <c r="M37" s="60" t="s">
        <v>29</v>
      </c>
    </row>
    <row r="38" spans="2:27" x14ac:dyDescent="0.35">
      <c r="B38" s="10" t="s">
        <v>2</v>
      </c>
      <c r="C38" s="2">
        <f>+G18</f>
        <v>602.71600706776428</v>
      </c>
      <c r="D38" s="2">
        <f>+G13</f>
        <v>169219</v>
      </c>
      <c r="E38" s="2">
        <f>+F18</f>
        <v>670.54035585464794</v>
      </c>
      <c r="F38" s="2">
        <f>+F13</f>
        <v>231218</v>
      </c>
      <c r="G38" s="56">
        <f>+D38/D$41*F$41</f>
        <v>202625.78097398693</v>
      </c>
      <c r="H38" s="2">
        <f>+((E38-C38)*F38)/1000</f>
        <v>15682.210277805665</v>
      </c>
      <c r="I38" s="2">
        <f>+((F38-G38)*(C38-C$41))/1000</f>
        <v>-222.86630694337865</v>
      </c>
      <c r="J38" s="50">
        <f>+((F38-D38)*C$41)/1000</f>
        <v>37851.050155797304</v>
      </c>
      <c r="K38" s="50">
        <f>+((C38-C$41)*(G38-D38))/1000</f>
        <v>-260.39412665960418</v>
      </c>
      <c r="L38" s="50">
        <f>SUM(J38:K38)</f>
        <v>37590.656029137703</v>
      </c>
      <c r="M38" s="61">
        <f>+H38+I38+L38</f>
        <v>53049.999999999985</v>
      </c>
      <c r="N38" s="35"/>
      <c r="S38" s="35"/>
      <c r="T38" s="35"/>
      <c r="U38" s="35"/>
      <c r="V38" s="35"/>
      <c r="W38" s="35"/>
      <c r="Z38" s="35"/>
      <c r="AA38" s="35"/>
    </row>
    <row r="39" spans="2:27" x14ac:dyDescent="0.35">
      <c r="B39" s="10" t="s">
        <v>3</v>
      </c>
      <c r="C39" s="2">
        <f>+G19</f>
        <v>445.48891536843342</v>
      </c>
      <c r="D39" s="2">
        <f>+G14</f>
        <v>67977</v>
      </c>
      <c r="E39" s="2">
        <f>+F19</f>
        <v>423.41767536823681</v>
      </c>
      <c r="F39" s="2">
        <f>+F14</f>
        <v>54856</v>
      </c>
      <c r="G39" s="56">
        <f>+D39/D$41*F$41</f>
        <v>81396.844995353415</v>
      </c>
      <c r="H39" s="2">
        <f t="shared" ref="H39:H40" si="1">+((E39-C39)*F39)/1000</f>
        <v>-1210.7399414507852</v>
      </c>
      <c r="I39" s="2">
        <f t="shared" ref="I39:I40" si="2">+((F39-G39)*(C39-C$41))/1000</f>
        <v>4379.8164365913635</v>
      </c>
      <c r="J39" s="50">
        <f t="shared" ref="J39:J40" si="3">+((F39-D39)*C$41)/1000</f>
        <v>-8010.5103162021387</v>
      </c>
      <c r="K39" s="50">
        <f t="shared" ref="K39:K40" si="4">+((C39-C$41)*(G39-D39))/1000</f>
        <v>-2214.5661789384403</v>
      </c>
      <c r="L39" s="50">
        <f t="shared" ref="L39:L40" si="5">SUM(J39:K39)</f>
        <v>-10225.07649514058</v>
      </c>
      <c r="M39" s="61">
        <f t="shared" ref="M39:M43" si="6">+H39+I39+L39</f>
        <v>-7056.0000000000018</v>
      </c>
      <c r="N39" s="35"/>
      <c r="S39" s="35"/>
      <c r="T39" s="35"/>
      <c r="U39" s="35"/>
      <c r="V39" s="35"/>
      <c r="W39" s="35"/>
      <c r="Z39" s="35"/>
      <c r="AA39" s="35"/>
    </row>
    <row r="40" spans="2:27" x14ac:dyDescent="0.35">
      <c r="B40" s="14" t="s">
        <v>4</v>
      </c>
      <c r="C40" s="42">
        <f>+G20</f>
        <v>1273.6168412144293</v>
      </c>
      <c r="D40" s="42">
        <f>+G15</f>
        <v>18906</v>
      </c>
      <c r="E40" s="42">
        <f>+F20</f>
        <v>1237.2370913683392</v>
      </c>
      <c r="F40" s="42">
        <f>+F15</f>
        <v>20587</v>
      </c>
      <c r="G40" s="57">
        <f>+D40/D$41*F$41</f>
        <v>22638.374030659659</v>
      </c>
      <c r="H40" s="42">
        <f t="shared" si="1"/>
        <v>-748.94991008145757</v>
      </c>
      <c r="I40" s="42">
        <f t="shared" si="2"/>
        <v>-1360.278808102199</v>
      </c>
      <c r="J40" s="51">
        <f t="shared" si="3"/>
        <v>1026.2684125856103</v>
      </c>
      <c r="K40" s="51">
        <f t="shared" si="4"/>
        <v>2474.9603055980442</v>
      </c>
      <c r="L40" s="51">
        <f t="shared" si="5"/>
        <v>3501.2287181836546</v>
      </c>
      <c r="M40" s="62">
        <f t="shared" si="6"/>
        <v>1391.9999999999982</v>
      </c>
      <c r="N40" s="35"/>
      <c r="S40" s="35"/>
      <c r="T40" s="35"/>
      <c r="U40" s="35"/>
      <c r="V40" s="35"/>
      <c r="W40" s="35"/>
      <c r="Z40" s="35"/>
      <c r="AA40" s="35"/>
    </row>
    <row r="41" spans="2:27" x14ac:dyDescent="0.35">
      <c r="B41" s="55" t="s">
        <v>33</v>
      </c>
      <c r="C41" s="41">
        <f>+SUMPRODUCT(C38:C40,D38:D40)/D41</f>
        <v>610.51065591053566</v>
      </c>
      <c r="D41" s="41">
        <f>SUM(D38:D40)</f>
        <v>256102</v>
      </c>
      <c r="E41" s="41">
        <f>+SUMPRODUCT(E38:E40,F38:F40)/F41</f>
        <v>664.37858090856025</v>
      </c>
      <c r="F41" s="41">
        <f>SUM(F38:F40)</f>
        <v>306661</v>
      </c>
      <c r="G41" s="58">
        <f>+D41/D$41*F$41</f>
        <v>306661</v>
      </c>
      <c r="H41" s="41">
        <f>SUM(H38:H40)</f>
        <v>13722.520426273422</v>
      </c>
      <c r="I41" s="41">
        <f>SUM(I38:I40)</f>
        <v>2796.6713215457858</v>
      </c>
      <c r="J41" s="52">
        <f>SUM(J38:J40)</f>
        <v>30866.808252180774</v>
      </c>
      <c r="K41" s="52">
        <f>SUM(K38:K40)</f>
        <v>0</v>
      </c>
      <c r="L41" s="52">
        <f t="shared" ref="L41:M41" si="7">SUM(L38:L40)</f>
        <v>30866.808252180777</v>
      </c>
      <c r="M41" s="63">
        <f t="shared" si="7"/>
        <v>47385.999999999985</v>
      </c>
      <c r="N41" s="35"/>
      <c r="O41" s="35"/>
      <c r="S41" s="35"/>
      <c r="T41" s="35"/>
      <c r="U41" s="35"/>
      <c r="V41" s="35"/>
      <c r="X41" s="29"/>
      <c r="AA41" s="35"/>
    </row>
    <row r="42" spans="2:27" x14ac:dyDescent="0.35">
      <c r="B42" s="10" t="s">
        <v>25</v>
      </c>
      <c r="C42" s="2">
        <f>+G8</f>
        <v>18063</v>
      </c>
      <c r="D42" s="2"/>
      <c r="E42" s="2">
        <f>+F8</f>
        <v>19909</v>
      </c>
      <c r="F42" s="2"/>
      <c r="G42" s="56"/>
      <c r="H42" s="2">
        <f>+E42-C42</f>
        <v>1846</v>
      </c>
      <c r="I42" s="2"/>
      <c r="J42" s="50"/>
      <c r="K42" s="50"/>
      <c r="L42" s="50"/>
      <c r="M42" s="61">
        <f t="shared" si="6"/>
        <v>1846</v>
      </c>
      <c r="S42" s="35"/>
      <c r="T42" s="35"/>
      <c r="U42" s="35"/>
      <c r="V42" s="35"/>
      <c r="X42" s="29"/>
      <c r="AA42" s="35"/>
    </row>
    <row r="43" spans="2:27" x14ac:dyDescent="0.35">
      <c r="B43" s="14" t="s">
        <v>28</v>
      </c>
      <c r="C43" s="42">
        <f>+G9</f>
        <v>8379</v>
      </c>
      <c r="D43" s="42"/>
      <c r="E43" s="42">
        <f>+F9</f>
        <v>10067</v>
      </c>
      <c r="F43" s="42"/>
      <c r="G43" s="57"/>
      <c r="H43" s="42">
        <f>+E43-C43</f>
        <v>1688</v>
      </c>
      <c r="I43" s="42"/>
      <c r="J43" s="51"/>
      <c r="K43" s="51"/>
      <c r="L43" s="51"/>
      <c r="M43" s="62">
        <f t="shared" si="6"/>
        <v>1688</v>
      </c>
      <c r="S43" s="35"/>
      <c r="T43" s="35"/>
      <c r="U43" s="35"/>
      <c r="V43" s="35"/>
      <c r="W43" s="29"/>
      <c r="X43" s="29"/>
      <c r="Y43" s="29"/>
      <c r="Z43" s="29"/>
      <c r="AA43" s="29"/>
    </row>
    <row r="44" spans="2:27" x14ac:dyDescent="0.35">
      <c r="B44" s="55" t="s">
        <v>29</v>
      </c>
      <c r="C44" s="2"/>
      <c r="D44" s="2"/>
      <c r="E44" s="2"/>
      <c r="F44" s="2"/>
      <c r="G44" s="56"/>
      <c r="H44" s="2"/>
      <c r="I44" s="2"/>
      <c r="J44" s="50"/>
      <c r="K44" s="50"/>
      <c r="L44" s="50"/>
      <c r="M44" s="63">
        <f>SUM(M41:M43)</f>
        <v>50919.999999999985</v>
      </c>
    </row>
    <row r="45" spans="2:27" x14ac:dyDescent="0.35">
      <c r="B45" s="14"/>
      <c r="M45" s="64"/>
      <c r="AA45" s="36"/>
    </row>
    <row r="46" spans="2:27" x14ac:dyDescent="0.35">
      <c r="B46" s="43" t="s">
        <v>34</v>
      </c>
      <c r="C46" s="44"/>
      <c r="D46" s="44"/>
      <c r="E46" s="44"/>
      <c r="F46" s="44"/>
      <c r="G46" s="44"/>
      <c r="H46" s="44"/>
      <c r="I46" s="45"/>
      <c r="J46" s="46"/>
      <c r="K46" s="47"/>
      <c r="L46" s="47"/>
      <c r="M46" s="65">
        <f>+F10-G10</f>
        <v>50920</v>
      </c>
      <c r="N46" s="35"/>
      <c r="O46" s="35"/>
      <c r="P46" s="35"/>
      <c r="Q46" s="35"/>
      <c r="R46" s="35"/>
    </row>
    <row r="47" spans="2:27" x14ac:dyDescent="0.35">
      <c r="B47" s="14" t="s">
        <v>35</v>
      </c>
      <c r="C47" s="6"/>
      <c r="D47" s="6"/>
      <c r="E47" s="6"/>
      <c r="F47" s="6"/>
      <c r="G47" s="6"/>
      <c r="H47" s="6"/>
      <c r="I47" s="39"/>
      <c r="J47" s="48"/>
      <c r="K47" s="38"/>
      <c r="L47" s="38"/>
      <c r="M47" s="62">
        <f>+M44-M46</f>
        <v>0</v>
      </c>
      <c r="N47" s="35"/>
      <c r="O47" s="35"/>
      <c r="P47" s="35"/>
      <c r="Q47" s="35"/>
      <c r="R47" s="35"/>
      <c r="AA47" s="36"/>
    </row>
    <row r="49" spans="2:13" ht="18.5" customHeight="1" x14ac:dyDescent="0.35">
      <c r="B49" s="7" t="s">
        <v>45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</row>
    <row r="50" spans="2:13" x14ac:dyDescent="0.35">
      <c r="B50" s="67"/>
      <c r="C50" s="68" t="s">
        <v>44</v>
      </c>
      <c r="D50" s="68" t="s">
        <v>44</v>
      </c>
      <c r="E50" s="68" t="s">
        <v>43</v>
      </c>
      <c r="F50" s="68" t="s">
        <v>43</v>
      </c>
      <c r="G50" s="59" t="s">
        <v>32</v>
      </c>
      <c r="H50" s="68" t="s">
        <v>18</v>
      </c>
      <c r="I50" s="68" t="s">
        <v>31</v>
      </c>
      <c r="J50" s="69" t="s">
        <v>41</v>
      </c>
      <c r="K50" s="69"/>
      <c r="L50" s="69"/>
      <c r="M50" s="70"/>
    </row>
    <row r="51" spans="2:13" x14ac:dyDescent="0.35">
      <c r="B51" s="54" t="s">
        <v>46</v>
      </c>
      <c r="C51" s="15" t="s">
        <v>18</v>
      </c>
      <c r="D51" s="15" t="s">
        <v>19</v>
      </c>
      <c r="E51" s="15" t="s">
        <v>18</v>
      </c>
      <c r="F51" s="15" t="s">
        <v>19</v>
      </c>
      <c r="G51" s="66" t="s">
        <v>42</v>
      </c>
      <c r="H51" s="15" t="s">
        <v>40</v>
      </c>
      <c r="I51" s="15" t="s">
        <v>40</v>
      </c>
      <c r="J51" s="53" t="s">
        <v>36</v>
      </c>
      <c r="K51" s="53" t="s">
        <v>37</v>
      </c>
      <c r="L51" s="53" t="s">
        <v>38</v>
      </c>
      <c r="M51" s="60" t="s">
        <v>29</v>
      </c>
    </row>
    <row r="52" spans="2:13" x14ac:dyDescent="0.35">
      <c r="B52" s="10" t="s">
        <v>2</v>
      </c>
      <c r="C52" s="2">
        <f>+E38</f>
        <v>670.54035585464794</v>
      </c>
      <c r="D52" s="2">
        <f>+F38</f>
        <v>231218</v>
      </c>
      <c r="E52" s="2">
        <f>+E18</f>
        <v>645.16433520228043</v>
      </c>
      <c r="F52" s="2">
        <f>+E13</f>
        <v>211884</v>
      </c>
      <c r="G52" s="56">
        <f>+D52/D$55*F$55</f>
        <v>208068.37792872262</v>
      </c>
      <c r="H52" s="2">
        <f>+((E52-C52)*F52)/1000</f>
        <v>-5376.7727599062391</v>
      </c>
      <c r="I52" s="2">
        <f>+((F52-G52)*(C52-C$55))/1000</f>
        <v>23.511004482536173</v>
      </c>
      <c r="J52" s="50">
        <f>+((F52-D52)*C$55)/1000</f>
        <v>-12845.095483286103</v>
      </c>
      <c r="K52" s="50">
        <f>+((C52-C$55)*(G52-D52))/1000</f>
        <v>-142.64276129019555</v>
      </c>
      <c r="L52" s="50">
        <f>SUM(J52:K52)</f>
        <v>-12987.738244576298</v>
      </c>
      <c r="M52" s="61">
        <f>+H52+I52+L52</f>
        <v>-18341</v>
      </c>
    </row>
    <row r="53" spans="2:13" x14ac:dyDescent="0.35">
      <c r="B53" s="10" t="s">
        <v>3</v>
      </c>
      <c r="C53" s="2">
        <f t="shared" ref="C53:C54" si="8">+E39</f>
        <v>423.41767536823681</v>
      </c>
      <c r="D53" s="2">
        <f t="shared" ref="D53:D54" si="9">+F39</f>
        <v>54856</v>
      </c>
      <c r="E53" s="2">
        <f t="shared" ref="E53:E54" si="10">+E19</f>
        <v>452.46764641368719</v>
      </c>
      <c r="F53" s="2">
        <f t="shared" ref="F53:F54" si="11">+E14</f>
        <v>45590</v>
      </c>
      <c r="G53" s="56">
        <f t="shared" ref="G53:G55" si="12">+D53/D$55*F$55</f>
        <v>49363.799270203912</v>
      </c>
      <c r="H53" s="2">
        <f t="shared" ref="H53:H54" si="13">+((E53-C53)*F53)/1000</f>
        <v>1324.3881799620829</v>
      </c>
      <c r="I53" s="2">
        <f t="shared" ref="I53:I54" si="14">+((F53-G53)*(C53-C$55))/1000</f>
        <v>909.33808947574641</v>
      </c>
      <c r="J53" s="50">
        <f t="shared" ref="J53:J54" si="15">+((F53-D53)*C$55)/1000</f>
        <v>-6156.1319306987189</v>
      </c>
      <c r="K53" s="50">
        <f t="shared" ref="K53:K54" si="16">+((C53-C$55)*(G53-D53))/1000</f>
        <v>1323.4056612608906</v>
      </c>
      <c r="L53" s="50">
        <f t="shared" ref="L53:L54" si="17">SUM(J53:K53)</f>
        <v>-4832.7262694378278</v>
      </c>
      <c r="M53" s="61">
        <f t="shared" ref="M53:M54" si="18">+H53+I53+L53</f>
        <v>-2598.9999999999986</v>
      </c>
    </row>
    <row r="54" spans="2:13" x14ac:dyDescent="0.35">
      <c r="B54" s="14" t="s">
        <v>4</v>
      </c>
      <c r="C54" s="42">
        <f t="shared" si="8"/>
        <v>1237.2370913683392</v>
      </c>
      <c r="D54" s="42">
        <f t="shared" si="9"/>
        <v>20587</v>
      </c>
      <c r="E54" s="42">
        <f t="shared" si="10"/>
        <v>1235.1763687513526</v>
      </c>
      <c r="F54" s="42">
        <f t="shared" si="11"/>
        <v>18484</v>
      </c>
      <c r="G54" s="57">
        <f t="shared" si="12"/>
        <v>18525.8228010735</v>
      </c>
      <c r="H54" s="42">
        <f t="shared" si="13"/>
        <v>-38.090396852380223</v>
      </c>
      <c r="I54" s="42">
        <f t="shared" si="14"/>
        <v>-23.958547526220944</v>
      </c>
      <c r="J54" s="51">
        <f t="shared" si="15"/>
        <v>-1397.1881556507024</v>
      </c>
      <c r="K54" s="51">
        <f t="shared" si="16"/>
        <v>-1180.7628999706942</v>
      </c>
      <c r="L54" s="51">
        <f t="shared" si="17"/>
        <v>-2577.9510556213963</v>
      </c>
      <c r="M54" s="62">
        <f t="shared" si="18"/>
        <v>-2639.9999999999973</v>
      </c>
    </row>
    <row r="55" spans="2:13" x14ac:dyDescent="0.35">
      <c r="B55" s="55" t="s">
        <v>33</v>
      </c>
      <c r="C55" s="41">
        <f>+SUMPRODUCT(C52:C54,D52:D54)/D55</f>
        <v>664.37858090856025</v>
      </c>
      <c r="D55" s="41">
        <f>SUM(D52:D54)</f>
        <v>306661</v>
      </c>
      <c r="E55" s="41">
        <f>+SUMPRODUCT(E52:E54,F52:F54)/F55</f>
        <v>652.84934663970603</v>
      </c>
      <c r="F55" s="41">
        <f>SUM(F52:F54)</f>
        <v>275958</v>
      </c>
      <c r="G55" s="58">
        <f t="shared" si="12"/>
        <v>275958</v>
      </c>
      <c r="H55" s="41">
        <f>SUM(H52:H54)</f>
        <v>-4090.4749767965363</v>
      </c>
      <c r="I55" s="41">
        <f>SUM(I52:I54)</f>
        <v>908.89054643206157</v>
      </c>
      <c r="J55" s="52">
        <f>SUM(J52:J54)</f>
        <v>-20398.415569635526</v>
      </c>
      <c r="K55" s="52">
        <f>SUM(K52:K54)</f>
        <v>0</v>
      </c>
      <c r="L55" s="52">
        <f t="shared" ref="L55" si="19">SUM(L52:L54)</f>
        <v>-20398.415569635523</v>
      </c>
      <c r="M55" s="63">
        <f t="shared" ref="M55" si="20">SUM(M52:M54)</f>
        <v>-23579.999999999996</v>
      </c>
    </row>
    <row r="56" spans="2:13" x14ac:dyDescent="0.35">
      <c r="B56" s="10" t="s">
        <v>25</v>
      </c>
      <c r="C56" s="2">
        <f>+E42</f>
        <v>19909</v>
      </c>
      <c r="D56" s="2"/>
      <c r="E56" s="2">
        <f>+E8</f>
        <v>24348</v>
      </c>
      <c r="F56" s="2"/>
      <c r="G56" s="56"/>
      <c r="H56" s="2">
        <f>+E56-C56</f>
        <v>4439</v>
      </c>
      <c r="I56" s="2"/>
      <c r="J56" s="50"/>
      <c r="K56" s="50"/>
      <c r="L56" s="50"/>
      <c r="M56" s="61">
        <f t="shared" ref="M56:M57" si="21">+H56+I56+L56</f>
        <v>4439</v>
      </c>
    </row>
    <row r="57" spans="2:13" x14ac:dyDescent="0.35">
      <c r="B57" s="14" t="s">
        <v>28</v>
      </c>
      <c r="C57" s="42">
        <f>+E43</f>
        <v>10067</v>
      </c>
      <c r="D57" s="42"/>
      <c r="E57" s="42">
        <f>+E9</f>
        <v>11132</v>
      </c>
      <c r="F57" s="42"/>
      <c r="G57" s="57"/>
      <c r="H57" s="42">
        <f>+E57-C57</f>
        <v>1065</v>
      </c>
      <c r="I57" s="42"/>
      <c r="J57" s="51"/>
      <c r="K57" s="51"/>
      <c r="L57" s="51"/>
      <c r="M57" s="62">
        <f t="shared" si="21"/>
        <v>1065</v>
      </c>
    </row>
    <row r="58" spans="2:13" x14ac:dyDescent="0.35">
      <c r="B58" s="55" t="s">
        <v>29</v>
      </c>
      <c r="C58" s="2"/>
      <c r="D58" s="2"/>
      <c r="E58" s="2"/>
      <c r="F58" s="2"/>
      <c r="G58" s="56"/>
      <c r="H58" s="2"/>
      <c r="I58" s="2"/>
      <c r="J58" s="50"/>
      <c r="K58" s="50"/>
      <c r="L58" s="50"/>
      <c r="M58" s="63">
        <f>SUM(M55:M57)</f>
        <v>-18075.999999999996</v>
      </c>
    </row>
    <row r="59" spans="2:13" x14ac:dyDescent="0.35">
      <c r="B59" s="14"/>
      <c r="M59" s="64"/>
    </row>
    <row r="60" spans="2:13" x14ac:dyDescent="0.35">
      <c r="B60" s="43" t="s">
        <v>34</v>
      </c>
      <c r="C60" s="44"/>
      <c r="D60" s="44"/>
      <c r="E60" s="44"/>
      <c r="F60" s="44"/>
      <c r="G60" s="44"/>
      <c r="H60" s="44"/>
      <c r="I60" s="45"/>
      <c r="J60" s="46"/>
      <c r="K60" s="47"/>
      <c r="L60" s="47"/>
      <c r="M60" s="65">
        <f>+E10-F10</f>
        <v>-18076</v>
      </c>
    </row>
    <row r="61" spans="2:13" x14ac:dyDescent="0.35">
      <c r="B61" s="14" t="s">
        <v>35</v>
      </c>
      <c r="C61" s="6"/>
      <c r="D61" s="6"/>
      <c r="E61" s="6"/>
      <c r="F61" s="6"/>
      <c r="G61" s="6"/>
      <c r="H61" s="6"/>
      <c r="I61" s="39"/>
      <c r="J61" s="48"/>
      <c r="K61" s="38"/>
      <c r="L61" s="38"/>
      <c r="M61" s="62">
        <f>+M58-M60</f>
        <v>0</v>
      </c>
    </row>
    <row r="63" spans="2:13" ht="18.5" customHeight="1" x14ac:dyDescent="0.35">
      <c r="B63" s="7" t="s">
        <v>47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</row>
    <row r="64" spans="2:13" x14ac:dyDescent="0.35">
      <c r="B64" s="67"/>
      <c r="C64" s="68" t="s">
        <v>44</v>
      </c>
      <c r="D64" s="68" t="s">
        <v>44</v>
      </c>
      <c r="E64" s="68" t="s">
        <v>43</v>
      </c>
      <c r="F64" s="68" t="s">
        <v>43</v>
      </c>
      <c r="G64" s="59" t="s">
        <v>32</v>
      </c>
      <c r="H64" s="68" t="s">
        <v>18</v>
      </c>
      <c r="I64" s="68" t="s">
        <v>31</v>
      </c>
      <c r="J64" s="69" t="s">
        <v>41</v>
      </c>
      <c r="K64" s="69"/>
      <c r="L64" s="69"/>
      <c r="M64" s="70"/>
    </row>
    <row r="65" spans="2:13" x14ac:dyDescent="0.35">
      <c r="B65" s="54" t="s">
        <v>48</v>
      </c>
      <c r="C65" s="15" t="s">
        <v>18</v>
      </c>
      <c r="D65" s="15" t="s">
        <v>19</v>
      </c>
      <c r="E65" s="15" t="s">
        <v>18</v>
      </c>
      <c r="F65" s="15" t="s">
        <v>19</v>
      </c>
      <c r="G65" s="66" t="s">
        <v>42</v>
      </c>
      <c r="H65" s="15" t="s">
        <v>40</v>
      </c>
      <c r="I65" s="15" t="s">
        <v>40</v>
      </c>
      <c r="J65" s="53" t="s">
        <v>36</v>
      </c>
      <c r="K65" s="53" t="s">
        <v>37</v>
      </c>
      <c r="L65" s="53" t="s">
        <v>38</v>
      </c>
      <c r="M65" s="60" t="s">
        <v>29</v>
      </c>
    </row>
    <row r="66" spans="2:13" x14ac:dyDescent="0.35">
      <c r="B66" s="10" t="s">
        <v>2</v>
      </c>
      <c r="C66" s="2">
        <f>+E52</f>
        <v>645.16433520228043</v>
      </c>
      <c r="D66" s="2">
        <f>+F52</f>
        <v>211884</v>
      </c>
      <c r="E66" s="2">
        <f>+D18</f>
        <v>651.97272509180823</v>
      </c>
      <c r="F66" s="2">
        <f>+D13</f>
        <v>216756</v>
      </c>
      <c r="G66" s="56">
        <f>+D66/D$69*F$69</f>
        <v>214803.22309916728</v>
      </c>
      <c r="H66" s="2">
        <f>+((E66-C66)*F66)/1000</f>
        <v>1475.7593588944883</v>
      </c>
      <c r="I66" s="2">
        <f>+((F66-G66)*(C66-C$69))/1000</f>
        <v>-15.007112817639939</v>
      </c>
      <c r="J66" s="50">
        <f>+((F66-D66)*C$69)/1000</f>
        <v>3180.6820168286476</v>
      </c>
      <c r="K66" s="50">
        <f>+((C66-C$69)*(G66-D66))/1000</f>
        <v>-22.434262905497587</v>
      </c>
      <c r="L66" s="50">
        <f>SUM(J66:K66)</f>
        <v>3158.24775392315</v>
      </c>
      <c r="M66" s="61">
        <f>+H66+I66+L66</f>
        <v>4618.9999999999982</v>
      </c>
    </row>
    <row r="67" spans="2:13" x14ac:dyDescent="0.35">
      <c r="B67" s="10" t="s">
        <v>3</v>
      </c>
      <c r="C67" s="2">
        <f t="shared" ref="C67:C68" si="22">+E53</f>
        <v>452.46764641368719</v>
      </c>
      <c r="D67" s="2">
        <f t="shared" ref="D67:D68" si="23">+F53</f>
        <v>45590</v>
      </c>
      <c r="E67" s="2">
        <f t="shared" ref="E67:E68" si="24">+D19</f>
        <v>439.32987452288984</v>
      </c>
      <c r="F67" s="2">
        <f t="shared" ref="F67:F68" si="25">+D14</f>
        <v>43753</v>
      </c>
      <c r="G67" s="56">
        <f t="shared" ref="G67:G69" si="26">+D67/D$69*F$69</f>
        <v>46218.114350734533</v>
      </c>
      <c r="H67" s="2">
        <f t="shared" ref="H67:H68" si="27">+((E67-C67)*F67)/1000</f>
        <v>-574.81693353805656</v>
      </c>
      <c r="I67" s="2">
        <f t="shared" ref="I67:I68" si="28">+((F67-G67)*(C67-C$69))/1000</f>
        <v>493.96380485174427</v>
      </c>
      <c r="J67" s="50">
        <f t="shared" ref="J67:J68" si="29">+((F67-D67)*C$69)/1000</f>
        <v>-1199.2842497771398</v>
      </c>
      <c r="K67" s="50">
        <f t="shared" ref="K67:K68" si="30">+((C67-C$69)*(G67-D67))/1000</f>
        <v>-125.86262153654769</v>
      </c>
      <c r="L67" s="50">
        <f t="shared" ref="L67:L68" si="31">SUM(J67:K67)</f>
        <v>-1325.1468713136876</v>
      </c>
      <c r="M67" s="61">
        <f t="shared" ref="M67:M68" si="32">+H67+I67+L67</f>
        <v>-1406</v>
      </c>
    </row>
    <row r="68" spans="2:13" x14ac:dyDescent="0.35">
      <c r="B68" s="14" t="s">
        <v>4</v>
      </c>
      <c r="C68" s="42">
        <f t="shared" si="22"/>
        <v>1235.1763687513526</v>
      </c>
      <c r="D68" s="42">
        <f t="shared" si="23"/>
        <v>18484</v>
      </c>
      <c r="E68" s="42">
        <f t="shared" si="24"/>
        <v>1342.7873876681731</v>
      </c>
      <c r="F68" s="42">
        <f t="shared" si="25"/>
        <v>19251</v>
      </c>
      <c r="G68" s="57">
        <f t="shared" si="26"/>
        <v>18738.662550098205</v>
      </c>
      <c r="H68" s="42">
        <f t="shared" si="27"/>
        <v>2071.6197251677117</v>
      </c>
      <c r="I68" s="42">
        <f t="shared" si="28"/>
        <v>298.34794151758746</v>
      </c>
      <c r="J68" s="51">
        <f t="shared" si="29"/>
        <v>500.7354488726545</v>
      </c>
      <c r="K68" s="51">
        <f t="shared" si="30"/>
        <v>148.29688444204544</v>
      </c>
      <c r="L68" s="51">
        <f t="shared" si="31"/>
        <v>649.03233331469994</v>
      </c>
      <c r="M68" s="62">
        <f t="shared" si="32"/>
        <v>3018.9999999999991</v>
      </c>
    </row>
    <row r="69" spans="2:13" x14ac:dyDescent="0.35">
      <c r="B69" s="55" t="s">
        <v>33</v>
      </c>
      <c r="C69" s="41">
        <f>+SUMPRODUCT(C66:C68,D66:D68)/D69</f>
        <v>652.84934663970603</v>
      </c>
      <c r="D69" s="41">
        <f>SUM(D66:D68)</f>
        <v>275958</v>
      </c>
      <c r="E69" s="41">
        <f>+SUMPRODUCT(E66:E68,F66:F68)/F69</f>
        <v>666.2532170431798</v>
      </c>
      <c r="F69" s="41">
        <f>SUM(F66:F68)</f>
        <v>279760</v>
      </c>
      <c r="G69" s="58">
        <f t="shared" si="26"/>
        <v>279760</v>
      </c>
      <c r="H69" s="41">
        <f>SUM(H66:H68)</f>
        <v>2972.5621505241434</v>
      </c>
      <c r="I69" s="41">
        <f>SUM(I66:I68)</f>
        <v>777.30463355169172</v>
      </c>
      <c r="J69" s="52">
        <f>SUM(J66:J68)</f>
        <v>2482.1332159241624</v>
      </c>
      <c r="K69" s="52">
        <f>SUM(K66:K68)</f>
        <v>0</v>
      </c>
      <c r="L69" s="52">
        <f t="shared" ref="L69" si="33">SUM(L66:L68)</f>
        <v>2482.1332159241624</v>
      </c>
      <c r="M69" s="63">
        <f t="shared" ref="M69" si="34">SUM(M66:M68)</f>
        <v>6231.9999999999973</v>
      </c>
    </row>
    <row r="70" spans="2:13" x14ac:dyDescent="0.35">
      <c r="B70" s="10" t="s">
        <v>25</v>
      </c>
      <c r="C70" s="2">
        <f>+E56</f>
        <v>24348</v>
      </c>
      <c r="D70" s="2"/>
      <c r="E70" s="2">
        <f>+D8</f>
        <v>29980</v>
      </c>
      <c r="F70" s="2"/>
      <c r="G70" s="56"/>
      <c r="H70" s="2">
        <f>+E70-C70</f>
        <v>5632</v>
      </c>
      <c r="I70" s="2"/>
      <c r="J70" s="50"/>
      <c r="K70" s="50"/>
      <c r="L70" s="50"/>
      <c r="M70" s="61">
        <f t="shared" ref="M70:M71" si="35">+H70+I70+L70</f>
        <v>5632</v>
      </c>
    </row>
    <row r="71" spans="2:13" x14ac:dyDescent="0.35">
      <c r="B71" s="14" t="s">
        <v>28</v>
      </c>
      <c r="C71" s="42">
        <f>+E57</f>
        <v>11132</v>
      </c>
      <c r="D71" s="42"/>
      <c r="E71" s="42">
        <f>+D9</f>
        <v>12863</v>
      </c>
      <c r="F71" s="42"/>
      <c r="G71" s="57"/>
      <c r="H71" s="42">
        <f>+E71-C71</f>
        <v>1731</v>
      </c>
      <c r="I71" s="42"/>
      <c r="J71" s="51"/>
      <c r="K71" s="51"/>
      <c r="L71" s="51"/>
      <c r="M71" s="62">
        <f t="shared" si="35"/>
        <v>1731</v>
      </c>
    </row>
    <row r="72" spans="2:13" x14ac:dyDescent="0.35">
      <c r="B72" s="55" t="s">
        <v>29</v>
      </c>
      <c r="C72" s="2"/>
      <c r="D72" s="2"/>
      <c r="E72" s="2"/>
      <c r="F72" s="2"/>
      <c r="G72" s="56"/>
      <c r="H72" s="2"/>
      <c r="I72" s="2"/>
      <c r="J72" s="50"/>
      <c r="K72" s="50"/>
      <c r="L72" s="50"/>
      <c r="M72" s="63">
        <f>SUM(M69:M71)</f>
        <v>13594.999999999996</v>
      </c>
    </row>
    <row r="73" spans="2:13" x14ac:dyDescent="0.35">
      <c r="B73" s="14"/>
      <c r="M73" s="64"/>
    </row>
    <row r="74" spans="2:13" x14ac:dyDescent="0.35">
      <c r="B74" s="43" t="s">
        <v>34</v>
      </c>
      <c r="C74" s="44"/>
      <c r="D74" s="44"/>
      <c r="E74" s="44"/>
      <c r="F74" s="44"/>
      <c r="G74" s="44"/>
      <c r="H74" s="44"/>
      <c r="I74" s="45"/>
      <c r="J74" s="46"/>
      <c r="K74" s="47"/>
      <c r="L74" s="47"/>
      <c r="M74" s="65">
        <f>+D10-E10</f>
        <v>13595</v>
      </c>
    </row>
    <row r="75" spans="2:13" x14ac:dyDescent="0.35">
      <c r="B75" s="14" t="s">
        <v>35</v>
      </c>
      <c r="C75" s="6"/>
      <c r="D75" s="6"/>
      <c r="E75" s="6"/>
      <c r="F75" s="6"/>
      <c r="G75" s="6"/>
      <c r="H75" s="6"/>
      <c r="I75" s="39"/>
      <c r="J75" s="48"/>
      <c r="K75" s="38"/>
      <c r="L75" s="38"/>
      <c r="M75" s="62">
        <f>+M72-M74</f>
        <v>0</v>
      </c>
    </row>
    <row r="77" spans="2:13" ht="18.5" customHeight="1" x14ac:dyDescent="0.35">
      <c r="B77" s="7" t="s">
        <v>49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</row>
    <row r="78" spans="2:13" x14ac:dyDescent="0.35">
      <c r="B78" s="67"/>
      <c r="C78" s="68" t="s">
        <v>44</v>
      </c>
      <c r="D78" s="68" t="s">
        <v>44</v>
      </c>
      <c r="E78" s="68" t="s">
        <v>43</v>
      </c>
      <c r="F78" s="68" t="s">
        <v>43</v>
      </c>
      <c r="G78" s="59" t="s">
        <v>32</v>
      </c>
      <c r="H78" s="68" t="s">
        <v>18</v>
      </c>
      <c r="I78" s="68" t="s">
        <v>31</v>
      </c>
      <c r="J78" s="69" t="s">
        <v>41</v>
      </c>
      <c r="K78" s="69"/>
      <c r="L78" s="69"/>
      <c r="M78" s="70"/>
    </row>
    <row r="79" spans="2:13" x14ac:dyDescent="0.35">
      <c r="B79" s="54" t="s">
        <v>50</v>
      </c>
      <c r="C79" s="15" t="s">
        <v>18</v>
      </c>
      <c r="D79" s="15" t="s">
        <v>19</v>
      </c>
      <c r="E79" s="15" t="s">
        <v>18</v>
      </c>
      <c r="F79" s="15" t="s">
        <v>19</v>
      </c>
      <c r="G79" s="66" t="s">
        <v>42</v>
      </c>
      <c r="H79" s="15" t="s">
        <v>40</v>
      </c>
      <c r="I79" s="15" t="s">
        <v>40</v>
      </c>
      <c r="J79" s="53" t="s">
        <v>36</v>
      </c>
      <c r="K79" s="53" t="s">
        <v>37</v>
      </c>
      <c r="L79" s="53" t="s">
        <v>38</v>
      </c>
      <c r="M79" s="60" t="s">
        <v>29</v>
      </c>
    </row>
    <row r="80" spans="2:13" x14ac:dyDescent="0.35">
      <c r="B80" s="10" t="s">
        <v>2</v>
      </c>
      <c r="C80" s="2">
        <f>+E66</f>
        <v>651.97272509180823</v>
      </c>
      <c r="D80" s="2">
        <f>+F66</f>
        <v>216756</v>
      </c>
      <c r="E80" s="2">
        <f>+C18</f>
        <v>765.65069216707548</v>
      </c>
      <c r="F80" s="2">
        <f>+C13</f>
        <v>217722</v>
      </c>
      <c r="G80" s="56">
        <f>+D80/D$83*F$83</f>
        <v>216528.21095224479</v>
      </c>
      <c r="H80" s="2">
        <f>+((E80-C80)*F80)/1000</f>
        <v>24750.194347561337</v>
      </c>
      <c r="I80" s="2">
        <f>+((F80-G80)*(C80-C$83))/1000</f>
        <v>-17.047894888103862</v>
      </c>
      <c r="J80" s="50">
        <f>+((F80-D80)*C$83)/1000</f>
        <v>643.60060766371168</v>
      </c>
      <c r="K80" s="50">
        <f>+((C80-C$83)*(G80-D80))/1000</f>
        <v>3.2529396630789238</v>
      </c>
      <c r="L80" s="50">
        <f>SUM(J80:K80)</f>
        <v>646.85354732679059</v>
      </c>
      <c r="M80" s="61">
        <f>+H80+I80+L80</f>
        <v>25380.000000000025</v>
      </c>
    </row>
    <row r="81" spans="1:22" x14ac:dyDescent="0.35">
      <c r="B81" s="10" t="s">
        <v>3</v>
      </c>
      <c r="C81" s="2">
        <f t="shared" ref="C81:C82" si="36">+E67</f>
        <v>439.32987452288984</v>
      </c>
      <c r="D81" s="2">
        <f t="shared" ref="D81:D82" si="37">+F67</f>
        <v>43753</v>
      </c>
      <c r="E81" s="2">
        <f t="shared" ref="E81:E82" si="38">+C19</f>
        <v>431.95130354886874</v>
      </c>
      <c r="F81" s="2">
        <f t="shared" ref="F81:F82" si="39">+C14</f>
        <v>43535</v>
      </c>
      <c r="G81" s="56">
        <f t="shared" ref="G81:G83" si="40">+D81/D$83*F$83</f>
        <v>43707.019938518737</v>
      </c>
      <c r="H81" s="2">
        <f t="shared" ref="H81:H82" si="41">+((E81-C81)*F81)/1000</f>
        <v>-321.22608735400871</v>
      </c>
      <c r="I81" s="2">
        <f t="shared" ref="I81:I82" si="42">+((F81-G81)*(C81-C$83))/1000</f>
        <v>39.03533942880658</v>
      </c>
      <c r="J81" s="50">
        <f t="shared" ref="J81:J82" si="43">+((F81-D81)*C$83)/1000</f>
        <v>-145.24320131541319</v>
      </c>
      <c r="K81" s="50">
        <f t="shared" ref="K81:K82" si="44">+((C81-C$83)*(G81-D81))/1000</f>
        <v>10.433949240616627</v>
      </c>
      <c r="L81" s="50">
        <f t="shared" ref="L81:L82" si="45">SUM(J81:K81)</f>
        <v>-134.80925207479658</v>
      </c>
      <c r="M81" s="61">
        <f t="shared" ref="M81:M82" si="46">+H81+I81+L81</f>
        <v>-416.99999999999869</v>
      </c>
    </row>
    <row r="82" spans="1:22" x14ac:dyDescent="0.35">
      <c r="B82" s="14" t="s">
        <v>4</v>
      </c>
      <c r="C82" s="42">
        <f t="shared" si="36"/>
        <v>1342.7873876681731</v>
      </c>
      <c r="D82" s="42">
        <f t="shared" si="37"/>
        <v>19251</v>
      </c>
      <c r="E82" s="42">
        <f t="shared" si="38"/>
        <v>1399.5277060794112</v>
      </c>
      <c r="F82" s="42">
        <f t="shared" si="39"/>
        <v>18209</v>
      </c>
      <c r="G82" s="57">
        <f t="shared" si="40"/>
        <v>19230.769109236491</v>
      </c>
      <c r="H82" s="42">
        <f t="shared" si="41"/>
        <v>1033.1844579502354</v>
      </c>
      <c r="I82" s="42">
        <f t="shared" si="42"/>
        <v>-691.26171688754778</v>
      </c>
      <c r="J82" s="51">
        <f t="shared" si="43"/>
        <v>-694.23585215899334</v>
      </c>
      <c r="K82" s="51">
        <f t="shared" si="44"/>
        <v>-13.686888903695261</v>
      </c>
      <c r="L82" s="51">
        <f t="shared" si="45"/>
        <v>-707.9227410626886</v>
      </c>
      <c r="M82" s="62">
        <f t="shared" si="46"/>
        <v>-366.00000000000102</v>
      </c>
    </row>
    <row r="83" spans="1:22" x14ac:dyDescent="0.35">
      <c r="B83" s="55" t="s">
        <v>33</v>
      </c>
      <c r="C83" s="41">
        <f>+SUMPRODUCT(C80:C82,D80:D82)/D83</f>
        <v>666.2532170431798</v>
      </c>
      <c r="D83" s="41">
        <f>SUM(D80:D82)</f>
        <v>279760</v>
      </c>
      <c r="E83" s="41">
        <f>+SUMPRODUCT(E80:E82,F80:F82)/F83</f>
        <v>754.96840402768134</v>
      </c>
      <c r="F83" s="41">
        <f>SUM(F80:F82)</f>
        <v>279466</v>
      </c>
      <c r="G83" s="58">
        <f t="shared" si="40"/>
        <v>279466</v>
      </c>
      <c r="H83" s="41">
        <f>SUM(H80:H82)</f>
        <v>25462.152718157566</v>
      </c>
      <c r="I83" s="41">
        <f>SUM(I80:I82)</f>
        <v>-669.27427234684501</v>
      </c>
      <c r="J83" s="52">
        <f>SUM(J80:J82)</f>
        <v>-195.87844581069487</v>
      </c>
      <c r="K83" s="52">
        <f>SUM(K80:K82)</f>
        <v>2.8954616482224083E-13</v>
      </c>
      <c r="L83" s="52">
        <f t="shared" ref="L83" si="47">SUM(L80:L82)</f>
        <v>-195.87844581069453</v>
      </c>
      <c r="M83" s="63">
        <f t="shared" ref="M83" si="48">SUM(M80:M82)</f>
        <v>24597.000000000025</v>
      </c>
    </row>
    <row r="84" spans="1:22" x14ac:dyDescent="0.35">
      <c r="B84" s="10" t="s">
        <v>25</v>
      </c>
      <c r="C84" s="2">
        <f>+E70</f>
        <v>29980</v>
      </c>
      <c r="D84" s="2"/>
      <c r="E84" s="2">
        <f>+C8</f>
        <v>37190</v>
      </c>
      <c r="F84" s="2"/>
      <c r="G84" s="56"/>
      <c r="H84" s="2">
        <f>+E84-C84</f>
        <v>7210</v>
      </c>
      <c r="I84" s="2"/>
      <c r="J84" s="50"/>
      <c r="K84" s="50"/>
      <c r="L84" s="50"/>
      <c r="M84" s="61">
        <f t="shared" ref="M84:M85" si="49">+H84+I84+L84</f>
        <v>7210</v>
      </c>
    </row>
    <row r="85" spans="1:22" x14ac:dyDescent="0.35">
      <c r="B85" s="14" t="s">
        <v>28</v>
      </c>
      <c r="C85" s="42">
        <f>+E71</f>
        <v>12863</v>
      </c>
      <c r="D85" s="42"/>
      <c r="E85" s="42">
        <f>+C9</f>
        <v>17417</v>
      </c>
      <c r="F85" s="42"/>
      <c r="G85" s="57"/>
      <c r="H85" s="42">
        <f>+E85-C85</f>
        <v>4554</v>
      </c>
      <c r="I85" s="42"/>
      <c r="J85" s="51"/>
      <c r="K85" s="51"/>
      <c r="L85" s="51"/>
      <c r="M85" s="62">
        <f t="shared" si="49"/>
        <v>4554</v>
      </c>
    </row>
    <row r="86" spans="1:22" x14ac:dyDescent="0.35">
      <c r="B86" s="55" t="s">
        <v>29</v>
      </c>
      <c r="C86" s="2"/>
      <c r="D86" s="2"/>
      <c r="E86" s="2"/>
      <c r="F86" s="2"/>
      <c r="G86" s="56"/>
      <c r="H86" s="2"/>
      <c r="I86" s="2"/>
      <c r="J86" s="50"/>
      <c r="K86" s="50"/>
      <c r="L86" s="50"/>
      <c r="M86" s="63">
        <f>SUM(M83:M85)</f>
        <v>36361.000000000029</v>
      </c>
    </row>
    <row r="87" spans="1:22" x14ac:dyDescent="0.35">
      <c r="B87" s="14"/>
      <c r="M87" s="64"/>
    </row>
    <row r="88" spans="1:22" x14ac:dyDescent="0.35">
      <c r="B88" s="43" t="s">
        <v>34</v>
      </c>
      <c r="C88" s="44"/>
      <c r="D88" s="44"/>
      <c r="E88" s="44"/>
      <c r="F88" s="44"/>
      <c r="G88" s="44"/>
      <c r="H88" s="44"/>
      <c r="I88" s="45"/>
      <c r="J88" s="46"/>
      <c r="K88" s="47"/>
      <c r="L88" s="47"/>
      <c r="M88" s="65">
        <f>+C10-D10</f>
        <v>36361</v>
      </c>
    </row>
    <row r="89" spans="1:22" x14ac:dyDescent="0.35">
      <c r="B89" s="14" t="s">
        <v>35</v>
      </c>
      <c r="C89" s="6"/>
      <c r="D89" s="6"/>
      <c r="E89" s="6"/>
      <c r="F89" s="6"/>
      <c r="G89" s="6"/>
      <c r="H89" s="6"/>
      <c r="I89" s="39"/>
      <c r="J89" s="48"/>
      <c r="K89" s="38"/>
      <c r="L89" s="38"/>
      <c r="M89" s="62">
        <f>+M86-M88</f>
        <v>0</v>
      </c>
    </row>
    <row r="91" spans="1:22" x14ac:dyDescent="0.35">
      <c r="B91" s="7" t="s">
        <v>8</v>
      </c>
      <c r="C91" s="8"/>
      <c r="D91" s="8"/>
      <c r="E91" s="8"/>
      <c r="F91" s="8"/>
      <c r="G91" s="8"/>
      <c r="H91" s="9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</row>
    <row r="92" spans="1:22" x14ac:dyDescent="0.35">
      <c r="B92" s="10"/>
      <c r="D92" s="11" t="s">
        <v>9</v>
      </c>
      <c r="F92" s="12" t="s">
        <v>10</v>
      </c>
      <c r="G92" s="12"/>
      <c r="H92" s="13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</row>
    <row r="93" spans="1:22" ht="29" x14ac:dyDescent="0.35">
      <c r="B93" s="14"/>
      <c r="C93" s="15" t="s">
        <v>11</v>
      </c>
      <c r="D93" s="16" t="s">
        <v>12</v>
      </c>
      <c r="E93" s="16" t="s">
        <v>13</v>
      </c>
      <c r="F93" s="16" t="s">
        <v>14</v>
      </c>
      <c r="G93" s="16" t="s">
        <v>15</v>
      </c>
      <c r="H93" s="17" t="s">
        <v>16</v>
      </c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</row>
    <row r="94" spans="1:22" ht="29" x14ac:dyDescent="0.35">
      <c r="B94" s="18" t="s">
        <v>20</v>
      </c>
      <c r="C94" s="27">
        <f>+G10/1000</f>
        <v>182.79499999999999</v>
      </c>
      <c r="D94" s="74">
        <f>SUM($C94:C$94)</f>
        <v>182.79499999999999</v>
      </c>
      <c r="E94" s="32">
        <f>C94</f>
        <v>182.79499999999999</v>
      </c>
      <c r="F94" s="20"/>
      <c r="G94" s="20"/>
      <c r="H94" s="2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</row>
    <row r="95" spans="1:22" x14ac:dyDescent="0.35">
      <c r="A95" s="5" t="s">
        <v>51</v>
      </c>
      <c r="B95" s="10" t="s">
        <v>18</v>
      </c>
      <c r="C95" s="28">
        <f>+H41/1000</f>
        <v>13.722520426273423</v>
      </c>
      <c r="D95" s="22">
        <f>SUM($C$94:C95)</f>
        <v>196.51752042627342</v>
      </c>
      <c r="E95" s="20"/>
      <c r="F95" s="22">
        <f t="shared" ref="F95:F117" si="50">IF(E95&lt;&gt;"",NA(),D94)</f>
        <v>182.79499999999999</v>
      </c>
      <c r="G95" s="22">
        <f>IF(E95&lt;&gt;"",NA(),D95)</f>
        <v>196.51752042627342</v>
      </c>
      <c r="H95" s="23">
        <f>MAX(F95:G95)</f>
        <v>196.51752042627342</v>
      </c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x14ac:dyDescent="0.35">
      <c r="B96" s="10" t="s">
        <v>19</v>
      </c>
      <c r="C96" s="28">
        <f>+L41/1000</f>
        <v>30.866808252180778</v>
      </c>
      <c r="D96" s="22">
        <f>SUM($C$94:C96)</f>
        <v>227.38432867845421</v>
      </c>
      <c r="E96" s="20"/>
      <c r="F96" s="22">
        <f t="shared" si="50"/>
        <v>196.51752042627342</v>
      </c>
      <c r="G96" s="22">
        <f t="shared" ref="G96:G97" si="51">IF(E96&lt;&gt;"",NA(),D96)</f>
        <v>227.38432867845421</v>
      </c>
      <c r="H96" s="23">
        <f t="shared" ref="H96:H97" si="52">MAX(F96:G96)</f>
        <v>227.38432867845421</v>
      </c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x14ac:dyDescent="0.35">
      <c r="B97" s="10" t="s">
        <v>31</v>
      </c>
      <c r="C97" s="30">
        <f>+I41/1000</f>
        <v>2.7966713215457859</v>
      </c>
      <c r="D97" s="22">
        <f>SUM($C$94:C97)</f>
        <v>230.18099999999998</v>
      </c>
      <c r="E97" s="20"/>
      <c r="F97" s="22">
        <f t="shared" si="50"/>
        <v>227.38432867845421</v>
      </c>
      <c r="G97" s="22">
        <f t="shared" si="51"/>
        <v>230.18099999999998</v>
      </c>
      <c r="H97" s="23">
        <f t="shared" si="52"/>
        <v>230.18099999999998</v>
      </c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x14ac:dyDescent="0.35">
      <c r="A98" s="5" t="s">
        <v>27</v>
      </c>
      <c r="B98" s="10" t="s">
        <v>25</v>
      </c>
      <c r="C98" s="31">
        <f>+M42/1000</f>
        <v>1.8460000000000001</v>
      </c>
      <c r="D98" s="22">
        <f>SUM($C$94:C98)</f>
        <v>232.02699999999999</v>
      </c>
      <c r="E98" s="20"/>
      <c r="F98" s="22">
        <f t="shared" si="50"/>
        <v>230.18099999999998</v>
      </c>
      <c r="G98" s="22">
        <f>IF(E98&lt;&gt;"",NA(),D98)</f>
        <v>232.02699999999999</v>
      </c>
      <c r="H98" s="23">
        <f>MAX(F98:G98)</f>
        <v>232.02699999999999</v>
      </c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x14ac:dyDescent="0.35">
      <c r="B99" s="10" t="s">
        <v>28</v>
      </c>
      <c r="C99" s="31">
        <f>+M43/1000</f>
        <v>1.6879999999999999</v>
      </c>
      <c r="D99" s="22">
        <f>SUM($C$94:C99)</f>
        <v>233.71499999999997</v>
      </c>
      <c r="E99" s="20"/>
      <c r="F99" s="22">
        <f t="shared" si="50"/>
        <v>232.02699999999999</v>
      </c>
      <c r="G99" s="22">
        <f t="shared" ref="G99:G117" si="53">IF(E99&lt;&gt;"",NA(),D99)</f>
        <v>233.71499999999997</v>
      </c>
      <c r="H99" s="23">
        <f t="shared" ref="H99:H117" si="54">MAX(F99:G99)</f>
        <v>233.71499999999997</v>
      </c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29" x14ac:dyDescent="0.35">
      <c r="A100" s="5" t="s">
        <v>17</v>
      </c>
      <c r="B100" s="18" t="s">
        <v>21</v>
      </c>
      <c r="C100" s="20"/>
      <c r="D100" s="22">
        <f>SUM($C$94:C100)</f>
        <v>233.71499999999997</v>
      </c>
      <c r="E100" s="33">
        <f>D100</f>
        <v>233.71499999999997</v>
      </c>
      <c r="F100" s="22" t="e">
        <f t="shared" si="50"/>
        <v>#N/A</v>
      </c>
      <c r="G100" s="22" t="e">
        <f t="shared" si="53"/>
        <v>#N/A</v>
      </c>
      <c r="H100" s="23" t="e">
        <f t="shared" si="54"/>
        <v>#N/A</v>
      </c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</row>
    <row r="101" spans="1:22" x14ac:dyDescent="0.35">
      <c r="A101" s="5" t="s">
        <v>51</v>
      </c>
      <c r="B101" s="10" t="s">
        <v>18</v>
      </c>
      <c r="C101" s="28">
        <f>+H55/1000</f>
        <v>-4.0904749767965365</v>
      </c>
      <c r="D101" s="22">
        <f>SUM($C$94:C101)</f>
        <v>229.62452502320343</v>
      </c>
      <c r="E101" s="20"/>
      <c r="F101" s="22">
        <f t="shared" si="50"/>
        <v>233.71499999999997</v>
      </c>
      <c r="G101" s="22">
        <f t="shared" si="53"/>
        <v>229.62452502320343</v>
      </c>
      <c r="H101" s="23">
        <f t="shared" si="54"/>
        <v>233.71499999999997</v>
      </c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 spans="1:22" x14ac:dyDescent="0.35">
      <c r="B102" s="10" t="s">
        <v>19</v>
      </c>
      <c r="C102" s="28">
        <f>+L55/1000</f>
        <v>-20.398415569635524</v>
      </c>
      <c r="D102" s="22">
        <f>SUM($C$94:C102)</f>
        <v>209.22610945356791</v>
      </c>
      <c r="E102" s="20"/>
      <c r="F102" s="22">
        <f t="shared" si="50"/>
        <v>229.62452502320343</v>
      </c>
      <c r="G102" s="22">
        <f t="shared" si="53"/>
        <v>209.22610945356791</v>
      </c>
      <c r="H102" s="23">
        <f t="shared" si="54"/>
        <v>229.62452502320343</v>
      </c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</row>
    <row r="103" spans="1:22" x14ac:dyDescent="0.35">
      <c r="B103" s="10" t="s">
        <v>31</v>
      </c>
      <c r="C103" s="28">
        <f>+I55/1000</f>
        <v>0.90889054643206157</v>
      </c>
      <c r="D103" s="22">
        <f>SUM($C$94:C103)</f>
        <v>210.13499999999996</v>
      </c>
      <c r="E103" s="20"/>
      <c r="F103" s="22">
        <f t="shared" si="50"/>
        <v>209.22610945356791</v>
      </c>
      <c r="G103" s="22">
        <f t="shared" si="53"/>
        <v>210.13499999999996</v>
      </c>
      <c r="H103" s="23">
        <f t="shared" si="54"/>
        <v>210.13499999999996</v>
      </c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x14ac:dyDescent="0.35">
      <c r="A104" s="5" t="s">
        <v>27</v>
      </c>
      <c r="B104" s="10" t="s">
        <v>25</v>
      </c>
      <c r="C104" s="31">
        <f>+M56/1000</f>
        <v>4.4390000000000001</v>
      </c>
      <c r="D104" s="22">
        <f>SUM($C$94:C104)</f>
        <v>214.57399999999996</v>
      </c>
      <c r="E104" s="20"/>
      <c r="F104" s="22">
        <f t="shared" si="50"/>
        <v>210.13499999999996</v>
      </c>
      <c r="G104" s="22">
        <f t="shared" si="53"/>
        <v>214.57399999999996</v>
      </c>
      <c r="H104" s="23">
        <f t="shared" si="54"/>
        <v>214.57399999999996</v>
      </c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x14ac:dyDescent="0.35">
      <c r="B105" s="10" t="s">
        <v>28</v>
      </c>
      <c r="C105" s="31">
        <f>+M57/1000</f>
        <v>1.0649999999999999</v>
      </c>
      <c r="D105" s="22">
        <f>SUM($C$94:C105)</f>
        <v>215.63899999999995</v>
      </c>
      <c r="E105" s="20"/>
      <c r="F105" s="22">
        <f t="shared" si="50"/>
        <v>214.57399999999996</v>
      </c>
      <c r="G105" s="22">
        <f t="shared" si="53"/>
        <v>215.63899999999995</v>
      </c>
      <c r="H105" s="23">
        <f t="shared" si="54"/>
        <v>215.63899999999995</v>
      </c>
      <c r="I105" s="73"/>
      <c r="J105" s="37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29" x14ac:dyDescent="0.35">
      <c r="A106" s="5" t="s">
        <v>17</v>
      </c>
      <c r="B106" s="18" t="s">
        <v>22</v>
      </c>
      <c r="C106" s="20"/>
      <c r="D106" s="22">
        <f>SUM($C$94:C106)</f>
        <v>215.63899999999995</v>
      </c>
      <c r="E106" s="33">
        <f>D106</f>
        <v>215.63899999999995</v>
      </c>
      <c r="F106" s="22" t="e">
        <f t="shared" si="50"/>
        <v>#N/A</v>
      </c>
      <c r="G106" s="22" t="e">
        <f t="shared" si="53"/>
        <v>#N/A</v>
      </c>
      <c r="H106" s="23" t="e">
        <f t="shared" si="54"/>
        <v>#N/A</v>
      </c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x14ac:dyDescent="0.35">
      <c r="A107" s="5" t="s">
        <v>51</v>
      </c>
      <c r="B107" s="10" t="s">
        <v>18</v>
      </c>
      <c r="C107" s="28">
        <f>+H69/1000</f>
        <v>2.9725621505241433</v>
      </c>
      <c r="D107" s="22">
        <f>SUM($C$94:C107)</f>
        <v>218.61156215052409</v>
      </c>
      <c r="E107" s="20"/>
      <c r="F107" s="22">
        <f t="shared" si="50"/>
        <v>215.63899999999995</v>
      </c>
      <c r="G107" s="22">
        <f t="shared" si="53"/>
        <v>218.61156215052409</v>
      </c>
      <c r="H107" s="23">
        <f t="shared" si="54"/>
        <v>218.61156215052409</v>
      </c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x14ac:dyDescent="0.35">
      <c r="B108" s="10" t="s">
        <v>19</v>
      </c>
      <c r="C108" s="28">
        <f>+L69/1000</f>
        <v>2.4821332159241623</v>
      </c>
      <c r="D108" s="22">
        <f>SUM($C$94:C108)</f>
        <v>221.09369536644826</v>
      </c>
      <c r="E108" s="20"/>
      <c r="F108" s="22">
        <f t="shared" si="50"/>
        <v>218.61156215052409</v>
      </c>
      <c r="G108" s="22">
        <f t="shared" si="53"/>
        <v>221.09369536644826</v>
      </c>
      <c r="H108" s="23">
        <f t="shared" si="54"/>
        <v>221.09369536644826</v>
      </c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x14ac:dyDescent="0.35">
      <c r="B109" s="10" t="s">
        <v>31</v>
      </c>
      <c r="C109" s="28">
        <f>+I69/1000</f>
        <v>0.77730463355169177</v>
      </c>
      <c r="D109" s="22">
        <f>SUM($C$94:C109)</f>
        <v>221.87099999999995</v>
      </c>
      <c r="E109" s="20"/>
      <c r="F109" s="22">
        <f t="shared" si="50"/>
        <v>221.09369536644826</v>
      </c>
      <c r="G109" s="22">
        <f t="shared" si="53"/>
        <v>221.87099999999995</v>
      </c>
      <c r="H109" s="23">
        <f t="shared" si="54"/>
        <v>221.87099999999995</v>
      </c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x14ac:dyDescent="0.35">
      <c r="A110" s="5" t="s">
        <v>27</v>
      </c>
      <c r="B110" s="10" t="s">
        <v>25</v>
      </c>
      <c r="C110" s="31">
        <f>+M70/1000</f>
        <v>5.6319999999999997</v>
      </c>
      <c r="D110" s="22">
        <f>SUM($C$94:C110)</f>
        <v>227.50299999999996</v>
      </c>
      <c r="E110" s="20"/>
      <c r="F110" s="22">
        <f t="shared" si="50"/>
        <v>221.87099999999995</v>
      </c>
      <c r="G110" s="22">
        <f t="shared" si="53"/>
        <v>227.50299999999996</v>
      </c>
      <c r="H110" s="23">
        <f t="shared" si="54"/>
        <v>227.50299999999996</v>
      </c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x14ac:dyDescent="0.35">
      <c r="B111" s="10" t="s">
        <v>28</v>
      </c>
      <c r="C111" s="31">
        <f>+M71/1000</f>
        <v>1.7310000000000001</v>
      </c>
      <c r="D111" s="22">
        <f>SUM($C$94:C111)</f>
        <v>229.23399999999995</v>
      </c>
      <c r="E111" s="20"/>
      <c r="F111" s="22">
        <f t="shared" si="50"/>
        <v>227.50299999999996</v>
      </c>
      <c r="G111" s="22">
        <f t="shared" si="53"/>
        <v>229.23399999999995</v>
      </c>
      <c r="H111" s="23">
        <f t="shared" si="54"/>
        <v>229.23399999999995</v>
      </c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29" x14ac:dyDescent="0.35">
      <c r="A112" s="5" t="s">
        <v>17</v>
      </c>
      <c r="B112" s="18" t="s">
        <v>23</v>
      </c>
      <c r="C112" s="20"/>
      <c r="D112" s="22">
        <f>SUM($C$94:C112)</f>
        <v>229.23399999999995</v>
      </c>
      <c r="E112" s="33">
        <f>D112</f>
        <v>229.23399999999995</v>
      </c>
      <c r="F112" s="22" t="e">
        <f t="shared" si="50"/>
        <v>#N/A</v>
      </c>
      <c r="G112" s="22" t="e">
        <f t="shared" si="53"/>
        <v>#N/A</v>
      </c>
      <c r="H112" s="23" t="e">
        <f t="shared" si="54"/>
        <v>#N/A</v>
      </c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x14ac:dyDescent="0.35">
      <c r="A113" s="5" t="s">
        <v>51</v>
      </c>
      <c r="B113" s="10" t="s">
        <v>18</v>
      </c>
      <c r="C113" s="28">
        <f>+H83/1000</f>
        <v>25.462152718157565</v>
      </c>
      <c r="D113" s="22">
        <f>SUM($C$94:C113)</f>
        <v>254.69615271815752</v>
      </c>
      <c r="E113" s="20"/>
      <c r="F113" s="22">
        <f t="shared" si="50"/>
        <v>229.23399999999995</v>
      </c>
      <c r="G113" s="22">
        <f t="shared" si="53"/>
        <v>254.69615271815752</v>
      </c>
      <c r="H113" s="23">
        <f t="shared" si="54"/>
        <v>254.69615271815752</v>
      </c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x14ac:dyDescent="0.35">
      <c r="B114" s="10" t="s">
        <v>19</v>
      </c>
      <c r="C114" s="28">
        <f>+L83/1000</f>
        <v>-0.19587844581069452</v>
      </c>
      <c r="D114" s="22">
        <f>SUM($C$94:C114)</f>
        <v>254.50027427234681</v>
      </c>
      <c r="E114" s="20"/>
      <c r="F114" s="22">
        <f t="shared" si="50"/>
        <v>254.69615271815752</v>
      </c>
      <c r="G114" s="22">
        <f t="shared" si="53"/>
        <v>254.50027427234681</v>
      </c>
      <c r="H114" s="23">
        <f t="shared" si="54"/>
        <v>254.69615271815752</v>
      </c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x14ac:dyDescent="0.35">
      <c r="B115" s="10" t="s">
        <v>31</v>
      </c>
      <c r="C115" s="28">
        <f>+I83/1000</f>
        <v>-0.669274272346845</v>
      </c>
      <c r="D115" s="22">
        <f>SUM($C$94:C115)</f>
        <v>253.83099999999996</v>
      </c>
      <c r="E115" s="20"/>
      <c r="F115" s="22">
        <f t="shared" si="50"/>
        <v>254.50027427234681</v>
      </c>
      <c r="G115" s="22">
        <f t="shared" si="53"/>
        <v>253.83099999999996</v>
      </c>
      <c r="H115" s="23">
        <f t="shared" si="54"/>
        <v>254.50027427234681</v>
      </c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x14ac:dyDescent="0.35">
      <c r="A116" s="5" t="s">
        <v>27</v>
      </c>
      <c r="B116" s="10" t="s">
        <v>25</v>
      </c>
      <c r="C116" s="31">
        <f>+M84/1000</f>
        <v>7.21</v>
      </c>
      <c r="D116" s="22">
        <f>SUM($C$94:C116)</f>
        <v>261.04099999999994</v>
      </c>
      <c r="E116" s="20"/>
      <c r="F116" s="22">
        <f t="shared" si="50"/>
        <v>253.83099999999996</v>
      </c>
      <c r="G116" s="22">
        <f t="shared" si="53"/>
        <v>261.04099999999994</v>
      </c>
      <c r="H116" s="23">
        <f t="shared" si="54"/>
        <v>261.04099999999994</v>
      </c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x14ac:dyDescent="0.35">
      <c r="B117" s="10" t="s">
        <v>28</v>
      </c>
      <c r="C117" s="31">
        <f>+M85/1000</f>
        <v>4.5540000000000003</v>
      </c>
      <c r="D117" s="22">
        <f>SUM($C$94:C117)</f>
        <v>265.59499999999991</v>
      </c>
      <c r="E117" s="20"/>
      <c r="F117" s="22">
        <f t="shared" si="50"/>
        <v>261.04099999999994</v>
      </c>
      <c r="G117" s="22">
        <f t="shared" si="53"/>
        <v>265.59499999999991</v>
      </c>
      <c r="H117" s="23">
        <f t="shared" si="54"/>
        <v>265.59499999999991</v>
      </c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29" x14ac:dyDescent="0.35">
      <c r="A118" s="5" t="s">
        <v>17</v>
      </c>
      <c r="B118" s="24" t="s">
        <v>24</v>
      </c>
      <c r="C118" s="25"/>
      <c r="D118" s="25"/>
      <c r="E118" s="34">
        <f>+D117</f>
        <v>265.59499999999991</v>
      </c>
      <c r="F118" s="25"/>
      <c r="G118" s="25"/>
      <c r="H118" s="26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</row>
    <row r="123" spans="1:22" x14ac:dyDescent="0.35">
      <c r="B123" s="7" t="s">
        <v>8</v>
      </c>
      <c r="C123" s="8"/>
      <c r="D123" s="8"/>
      <c r="E123" s="8"/>
      <c r="F123" s="8"/>
      <c r="G123" s="8"/>
      <c r="H123" s="9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</row>
    <row r="124" spans="1:22" x14ac:dyDescent="0.35">
      <c r="B124" s="10"/>
      <c r="D124" s="11" t="s">
        <v>9</v>
      </c>
      <c r="F124" s="12" t="s">
        <v>10</v>
      </c>
      <c r="G124" s="12"/>
      <c r="H124" s="13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</row>
    <row r="125" spans="1:22" ht="29" x14ac:dyDescent="0.35">
      <c r="B125" s="14"/>
      <c r="C125" s="15" t="s">
        <v>11</v>
      </c>
      <c r="D125" s="16" t="s">
        <v>12</v>
      </c>
      <c r="E125" s="16" t="s">
        <v>13</v>
      </c>
      <c r="F125" s="16" t="s">
        <v>14</v>
      </c>
      <c r="G125" s="16" t="s">
        <v>15</v>
      </c>
      <c r="H125" s="17" t="s">
        <v>16</v>
      </c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</row>
    <row r="126" spans="1:22" ht="29" x14ac:dyDescent="0.35">
      <c r="B126" s="18" t="s">
        <v>20</v>
      </c>
      <c r="C126" s="27">
        <f>+G10/1000</f>
        <v>182.79499999999999</v>
      </c>
      <c r="D126" s="19">
        <f>SUM($C$126:C126)</f>
        <v>182.79499999999999</v>
      </c>
      <c r="E126" s="32">
        <f>C126</f>
        <v>182.79499999999999</v>
      </c>
      <c r="F126" s="20"/>
      <c r="G126" s="20"/>
      <c r="H126" s="2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</row>
    <row r="127" spans="1:22" x14ac:dyDescent="0.35">
      <c r="A127" s="5" t="s">
        <v>2</v>
      </c>
      <c r="B127" s="10" t="s">
        <v>18</v>
      </c>
      <c r="C127" s="28">
        <f>+((F18-G18)*F13)/1000000</f>
        <v>15.682210277805666</v>
      </c>
      <c r="D127" s="22">
        <f>SUM($C$126:C127)</f>
        <v>198.47721027780565</v>
      </c>
      <c r="E127" s="20"/>
      <c r="F127" s="22">
        <f t="shared" ref="F127:F161" si="55">IF(E127&lt;&gt;"",NA(),D126)</f>
        <v>182.79499999999999</v>
      </c>
      <c r="G127" s="22">
        <f>IF(E127&lt;&gt;"",NA(),D127)</f>
        <v>198.47721027780565</v>
      </c>
      <c r="H127" s="23">
        <f>MAX(F127:G127)</f>
        <v>198.47721027780565</v>
      </c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x14ac:dyDescent="0.35">
      <c r="B128" s="10" t="s">
        <v>19</v>
      </c>
      <c r="C128" s="28">
        <f>+((F13-G13)*G18)/1000000</f>
        <v>37.367789722194317</v>
      </c>
      <c r="D128" s="22">
        <f>SUM($C$126:C128)</f>
        <v>235.84499999999997</v>
      </c>
      <c r="E128" s="20"/>
      <c r="F128" s="22">
        <f t="shared" si="55"/>
        <v>198.47721027780565</v>
      </c>
      <c r="G128" s="22">
        <f t="shared" ref="G128:G129" si="56">IF(E128&lt;&gt;"",NA(),D128)</f>
        <v>235.84499999999997</v>
      </c>
      <c r="H128" s="23">
        <f t="shared" ref="H128:H129" si="57">MAX(F128:G128)</f>
        <v>235.84499999999997</v>
      </c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x14ac:dyDescent="0.35">
      <c r="A129" s="5" t="s">
        <v>3</v>
      </c>
      <c r="B129" s="10" t="s">
        <v>18</v>
      </c>
      <c r="C129" s="30">
        <f>+((F19-G19)*F14)/1000000</f>
        <v>-1.2107399414507851</v>
      </c>
      <c r="D129" s="22">
        <f>SUM($C$126:C129)</f>
        <v>234.63426005854919</v>
      </c>
      <c r="E129" s="20"/>
      <c r="F129" s="22">
        <f t="shared" si="55"/>
        <v>235.84499999999997</v>
      </c>
      <c r="G129" s="22">
        <f t="shared" si="56"/>
        <v>234.63426005854919</v>
      </c>
      <c r="H129" s="23">
        <f t="shared" si="57"/>
        <v>235.84499999999997</v>
      </c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x14ac:dyDescent="0.35">
      <c r="B130" s="10" t="s">
        <v>19</v>
      </c>
      <c r="C130" s="30">
        <f>+((F14-G14)*G19)/1000000</f>
        <v>-5.8452600585492149</v>
      </c>
      <c r="D130" s="22">
        <f>SUM($C$126:C130)</f>
        <v>228.78899999999999</v>
      </c>
      <c r="E130" s="20"/>
      <c r="F130" s="22">
        <f t="shared" si="55"/>
        <v>234.63426005854919</v>
      </c>
      <c r="G130" s="22">
        <f>IF(E130&lt;&gt;"",NA(),D130)</f>
        <v>228.78899999999999</v>
      </c>
      <c r="H130" s="23">
        <f>MAX(F130:G130)</f>
        <v>234.63426005854919</v>
      </c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x14ac:dyDescent="0.35">
      <c r="A131" s="5" t="s">
        <v>4</v>
      </c>
      <c r="B131" s="10" t="s">
        <v>18</v>
      </c>
      <c r="C131" s="30">
        <f>+((F20-G20)*F15)/1000000</f>
        <v>-0.74894991008145761</v>
      </c>
      <c r="D131" s="22">
        <f>SUM($C$126:C131)</f>
        <v>228.04005008991854</v>
      </c>
      <c r="E131" s="20"/>
      <c r="F131" s="22">
        <f t="shared" si="55"/>
        <v>228.78899999999999</v>
      </c>
      <c r="G131" s="22">
        <f t="shared" ref="G131:G132" si="58">IF(E131&lt;&gt;"",NA(),D131)</f>
        <v>228.04005008991854</v>
      </c>
      <c r="H131" s="23">
        <f t="shared" ref="H131:H132" si="59">MAX(F131:G131)</f>
        <v>228.78899999999999</v>
      </c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x14ac:dyDescent="0.35">
      <c r="B132" s="10" t="s">
        <v>19</v>
      </c>
      <c r="C132" s="30">
        <f>+((F15-G15)*G20)/1000000</f>
        <v>2.1409499100814555</v>
      </c>
      <c r="D132" s="22">
        <f>SUM($C$126:C132)</f>
        <v>230.18099999999998</v>
      </c>
      <c r="E132" s="20"/>
      <c r="F132" s="22">
        <f t="shared" si="55"/>
        <v>228.04005008991854</v>
      </c>
      <c r="G132" s="22">
        <f t="shared" si="58"/>
        <v>230.18099999999998</v>
      </c>
      <c r="H132" s="23">
        <f t="shared" si="59"/>
        <v>230.18099999999998</v>
      </c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x14ac:dyDescent="0.35">
      <c r="A133" s="5" t="s">
        <v>27</v>
      </c>
      <c r="B133" s="10" t="s">
        <v>25</v>
      </c>
      <c r="C133" s="31">
        <f>+(F8-G8)/1000</f>
        <v>1.8460000000000001</v>
      </c>
      <c r="D133" s="22">
        <f>SUM($C$126:C133)</f>
        <v>232.02699999999999</v>
      </c>
      <c r="E133" s="20"/>
      <c r="F133" s="22">
        <f t="shared" si="55"/>
        <v>230.18099999999998</v>
      </c>
      <c r="G133" s="22">
        <f>IF(E133&lt;&gt;"",NA(),D133)</f>
        <v>232.02699999999999</v>
      </c>
      <c r="H133" s="23">
        <f>MAX(F133:G133)</f>
        <v>232.02699999999999</v>
      </c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x14ac:dyDescent="0.35">
      <c r="B134" s="10" t="s">
        <v>28</v>
      </c>
      <c r="C134" s="31">
        <f>+(F9-G9)/1000</f>
        <v>1.6879999999999999</v>
      </c>
      <c r="D134" s="22">
        <f>SUM($C$126:C134)</f>
        <v>233.71499999999997</v>
      </c>
      <c r="E134" s="20"/>
      <c r="F134" s="22">
        <f t="shared" si="55"/>
        <v>232.02699999999999</v>
      </c>
      <c r="G134" s="22">
        <f t="shared" ref="G134:G161" si="60">IF(E134&lt;&gt;"",NA(),D134)</f>
        <v>233.71499999999997</v>
      </c>
      <c r="H134" s="23">
        <f t="shared" ref="H134:H161" si="61">MAX(F134:G134)</f>
        <v>233.71499999999997</v>
      </c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29" x14ac:dyDescent="0.35">
      <c r="A135" s="5" t="s">
        <v>17</v>
      </c>
      <c r="B135" s="18" t="s">
        <v>21</v>
      </c>
      <c r="C135" s="20"/>
      <c r="D135" s="22">
        <f>SUM($C$126:C135)</f>
        <v>233.71499999999997</v>
      </c>
      <c r="E135" s="33">
        <f>D135</f>
        <v>233.71499999999997</v>
      </c>
      <c r="F135" s="22" t="e">
        <f t="shared" si="55"/>
        <v>#N/A</v>
      </c>
      <c r="G135" s="22" t="e">
        <f t="shared" ref="G135:G142" si="62">IF(E135&lt;&gt;"",NA(),D135)</f>
        <v>#N/A</v>
      </c>
      <c r="H135" s="23" t="e">
        <f t="shared" ref="H135:H142" si="63">MAX(F135:G135)</f>
        <v>#N/A</v>
      </c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x14ac:dyDescent="0.35">
      <c r="A136" s="5" t="s">
        <v>2</v>
      </c>
      <c r="B136" s="10" t="s">
        <v>18</v>
      </c>
      <c r="C136" s="28">
        <f>+((E18-F18)*E13)/1000000</f>
        <v>-5.3767727599062392</v>
      </c>
      <c r="D136" s="22">
        <f>SUM($C$126:C136)</f>
        <v>228.33822724009374</v>
      </c>
      <c r="E136" s="20"/>
      <c r="F136" s="22">
        <f t="shared" si="55"/>
        <v>233.71499999999997</v>
      </c>
      <c r="G136" s="22">
        <f t="shared" si="62"/>
        <v>228.33822724009374</v>
      </c>
      <c r="H136" s="23">
        <f t="shared" si="63"/>
        <v>233.71499999999997</v>
      </c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x14ac:dyDescent="0.35">
      <c r="B137" s="10" t="s">
        <v>19</v>
      </c>
      <c r="C137" s="28">
        <f>+((E13-F13)*F18)/1000000</f>
        <v>-12.964227240093765</v>
      </c>
      <c r="D137" s="22">
        <f>SUM($C$126:C137)</f>
        <v>215.37399999999997</v>
      </c>
      <c r="E137" s="20"/>
      <c r="F137" s="22">
        <f t="shared" si="55"/>
        <v>228.33822724009374</v>
      </c>
      <c r="G137" s="22">
        <f t="shared" ref="G137" si="64">IF(E137&lt;&gt;"",NA(),D137)</f>
        <v>215.37399999999997</v>
      </c>
      <c r="H137" s="23">
        <f t="shared" ref="H137" si="65">MAX(F137:G137)</f>
        <v>228.33822724009374</v>
      </c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 spans="1:22" x14ac:dyDescent="0.35">
      <c r="A138" s="5" t="s">
        <v>3</v>
      </c>
      <c r="B138" s="10" t="s">
        <v>18</v>
      </c>
      <c r="C138" s="28">
        <f>+((E19-F19)*E14)/1000000</f>
        <v>1.3243881799620827</v>
      </c>
      <c r="D138" s="22">
        <f>SUM($C$126:C138)</f>
        <v>216.69838817996205</v>
      </c>
      <c r="E138" s="20"/>
      <c r="F138" s="22">
        <f t="shared" si="55"/>
        <v>215.37399999999997</v>
      </c>
      <c r="G138" s="22">
        <f t="shared" si="62"/>
        <v>216.69838817996205</v>
      </c>
      <c r="H138" s="23">
        <f t="shared" si="63"/>
        <v>216.69838817996205</v>
      </c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 spans="1:22" x14ac:dyDescent="0.35">
      <c r="B139" s="10" t="s">
        <v>19</v>
      </c>
      <c r="C139" s="28">
        <f>+((E14-F14)*F19)/1000000</f>
        <v>-3.9233881799620822</v>
      </c>
      <c r="D139" s="22">
        <f>SUM($C$126:C139)</f>
        <v>212.77499999999998</v>
      </c>
      <c r="E139" s="20"/>
      <c r="F139" s="22">
        <f t="shared" si="55"/>
        <v>216.69838817996205</v>
      </c>
      <c r="G139" s="22">
        <f t="shared" ref="G139" si="66">IF(E139&lt;&gt;"",NA(),D139)</f>
        <v>212.77499999999998</v>
      </c>
      <c r="H139" s="23">
        <f t="shared" ref="H139" si="67">MAX(F139:G139)</f>
        <v>216.69838817996205</v>
      </c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x14ac:dyDescent="0.35">
      <c r="A140" s="5" t="s">
        <v>4</v>
      </c>
      <c r="B140" s="10" t="s">
        <v>18</v>
      </c>
      <c r="C140" s="28">
        <f>+((E20-F20)*E15)/1000000</f>
        <v>-3.8090396852380227E-2</v>
      </c>
      <c r="D140" s="22">
        <f>SUM($C$126:C140)</f>
        <v>212.73690960314761</v>
      </c>
      <c r="E140" s="20"/>
      <c r="F140" s="22">
        <f t="shared" si="55"/>
        <v>212.77499999999998</v>
      </c>
      <c r="G140" s="22">
        <f t="shared" si="62"/>
        <v>212.73690960314761</v>
      </c>
      <c r="H140" s="23">
        <f t="shared" si="63"/>
        <v>212.77499999999998</v>
      </c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x14ac:dyDescent="0.35">
      <c r="B141" s="10" t="s">
        <v>19</v>
      </c>
      <c r="C141" s="28">
        <f>+((E15-F15)*F20)/1000000</f>
        <v>-2.6019096031476172</v>
      </c>
      <c r="D141" s="22">
        <f>SUM($C$126:C141)</f>
        <v>210.13499999999999</v>
      </c>
      <c r="E141" s="20"/>
      <c r="F141" s="22">
        <f t="shared" si="55"/>
        <v>212.73690960314761</v>
      </c>
      <c r="G141" s="22">
        <f t="shared" ref="G141" si="68">IF(E141&lt;&gt;"",NA(),D141)</f>
        <v>210.13499999999999</v>
      </c>
      <c r="H141" s="23">
        <f t="shared" ref="H141" si="69">MAX(F141:G141)</f>
        <v>212.73690960314761</v>
      </c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x14ac:dyDescent="0.35">
      <c r="A142" s="5" t="s">
        <v>27</v>
      </c>
      <c r="B142" s="10" t="s">
        <v>25</v>
      </c>
      <c r="C142" s="31">
        <f>+(E8-F8)/1000</f>
        <v>4.4390000000000001</v>
      </c>
      <c r="D142" s="22">
        <f>SUM($C$126:C142)</f>
        <v>214.57399999999998</v>
      </c>
      <c r="E142" s="20"/>
      <c r="F142" s="22">
        <f t="shared" si="55"/>
        <v>210.13499999999999</v>
      </c>
      <c r="G142" s="22">
        <f t="shared" si="62"/>
        <v>214.57399999999998</v>
      </c>
      <c r="H142" s="23">
        <f t="shared" si="63"/>
        <v>214.57399999999998</v>
      </c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  <row r="143" spans="1:22" x14ac:dyDescent="0.35">
      <c r="B143" s="10" t="s">
        <v>28</v>
      </c>
      <c r="C143" s="31">
        <f>+(E9-F9)/1000</f>
        <v>1.0649999999999999</v>
      </c>
      <c r="D143" s="22">
        <f>SUM($C$126:C143)</f>
        <v>215.63899999999998</v>
      </c>
      <c r="E143" s="20"/>
      <c r="F143" s="22">
        <f t="shared" si="55"/>
        <v>214.57399999999998</v>
      </c>
      <c r="G143" s="22">
        <f t="shared" ref="G143" si="70">IF(E143&lt;&gt;"",NA(),D143)</f>
        <v>215.63899999999998</v>
      </c>
      <c r="H143" s="23">
        <f t="shared" ref="H143" si="71">MAX(F143:G143)</f>
        <v>215.63899999999998</v>
      </c>
      <c r="I143" s="73"/>
      <c r="J143" s="37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 spans="1:22" ht="29" x14ac:dyDescent="0.35">
      <c r="A144" s="5" t="s">
        <v>17</v>
      </c>
      <c r="B144" s="18" t="s">
        <v>22</v>
      </c>
      <c r="C144" s="20"/>
      <c r="D144" s="22">
        <f>SUM($C$126:C144)</f>
        <v>215.63899999999998</v>
      </c>
      <c r="E144" s="33">
        <f>D144</f>
        <v>215.63899999999998</v>
      </c>
      <c r="F144" s="22" t="e">
        <f t="shared" si="55"/>
        <v>#N/A</v>
      </c>
      <c r="G144" s="22" t="e">
        <f t="shared" ref="G144:G152" si="72">IF(E144&lt;&gt;"",NA(),D144)</f>
        <v>#N/A</v>
      </c>
      <c r="H144" s="23" t="e">
        <f t="shared" ref="H144:H152" si="73">MAX(F144:G144)</f>
        <v>#N/A</v>
      </c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2" x14ac:dyDescent="0.35">
      <c r="A145" s="5" t="s">
        <v>2</v>
      </c>
      <c r="B145" s="10" t="s">
        <v>18</v>
      </c>
      <c r="C145" s="28">
        <f>+((D18-E18)*D13)/1000000</f>
        <v>1.4757593588944884</v>
      </c>
      <c r="D145" s="22">
        <f>SUM($C$126:C145)</f>
        <v>217.11475935889447</v>
      </c>
      <c r="E145" s="20"/>
      <c r="F145" s="22">
        <f t="shared" si="55"/>
        <v>215.63899999999998</v>
      </c>
      <c r="G145" s="22">
        <f t="shared" si="72"/>
        <v>217.11475935889447</v>
      </c>
      <c r="H145" s="23">
        <f t="shared" si="73"/>
        <v>217.11475935889447</v>
      </c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 spans="1:22" x14ac:dyDescent="0.35">
      <c r="B146" s="10" t="s">
        <v>19</v>
      </c>
      <c r="C146" s="28">
        <f>+((D13-E13)*E18)/1000000</f>
        <v>3.1432406411055105</v>
      </c>
      <c r="D146" s="22">
        <f>SUM($C$126:C146)</f>
        <v>220.25799999999998</v>
      </c>
      <c r="E146" s="20"/>
      <c r="F146" s="22">
        <f t="shared" si="55"/>
        <v>217.11475935889447</v>
      </c>
      <c r="G146" s="22">
        <f t="shared" si="72"/>
        <v>220.25799999999998</v>
      </c>
      <c r="H146" s="23">
        <f t="shared" si="73"/>
        <v>220.25799999999998</v>
      </c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 spans="1:22" x14ac:dyDescent="0.35">
      <c r="A147" s="5" t="s">
        <v>3</v>
      </c>
      <c r="B147" s="10" t="s">
        <v>18</v>
      </c>
      <c r="C147" s="28">
        <f>+((D19-E19)*D14)/1000000</f>
        <v>-0.57481693353805652</v>
      </c>
      <c r="D147" s="22">
        <f>SUM($C$126:C147)</f>
        <v>219.68318306646194</v>
      </c>
      <c r="E147" s="20"/>
      <c r="F147" s="22">
        <f t="shared" si="55"/>
        <v>220.25799999999998</v>
      </c>
      <c r="G147" s="22">
        <f t="shared" ref="G147" si="74">IF(E147&lt;&gt;"",NA(),D147)</f>
        <v>219.68318306646194</v>
      </c>
      <c r="H147" s="23">
        <f t="shared" ref="H147" si="75">MAX(F147:G147)</f>
        <v>220.25799999999998</v>
      </c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</row>
    <row r="148" spans="1:22" x14ac:dyDescent="0.35">
      <c r="B148" s="10" t="s">
        <v>19</v>
      </c>
      <c r="C148" s="28">
        <f>+((D14-E14)*E19)/1000000</f>
        <v>-0.83118306646194329</v>
      </c>
      <c r="D148" s="22">
        <f>SUM($C$126:C148)</f>
        <v>218.852</v>
      </c>
      <c r="E148" s="20"/>
      <c r="F148" s="22">
        <f t="shared" si="55"/>
        <v>219.68318306646194</v>
      </c>
      <c r="G148" s="22">
        <f t="shared" si="72"/>
        <v>218.852</v>
      </c>
      <c r="H148" s="23">
        <f t="shared" si="73"/>
        <v>219.68318306646194</v>
      </c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</row>
    <row r="149" spans="1:22" x14ac:dyDescent="0.35">
      <c r="A149" s="5" t="s">
        <v>4</v>
      </c>
      <c r="B149" s="10" t="s">
        <v>18</v>
      </c>
      <c r="C149" s="28">
        <f>+((D20-E20)*D15)/1000000</f>
        <v>2.0716197251677118</v>
      </c>
      <c r="D149" s="22">
        <f>SUM($C$126:C149)</f>
        <v>220.92361972516773</v>
      </c>
      <c r="E149" s="20"/>
      <c r="F149" s="22">
        <f t="shared" si="55"/>
        <v>218.852</v>
      </c>
      <c r="G149" s="22">
        <f t="shared" ref="G149" si="76">IF(E149&lt;&gt;"",NA(),D149)</f>
        <v>220.92361972516773</v>
      </c>
      <c r="H149" s="23">
        <f t="shared" ref="H149" si="77">MAX(F149:G149)</f>
        <v>220.92361972516773</v>
      </c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</row>
    <row r="150" spans="1:22" x14ac:dyDescent="0.35">
      <c r="B150" s="10" t="s">
        <v>19</v>
      </c>
      <c r="C150" s="28">
        <f>+((D15-E15)*E20)/1000000</f>
        <v>0.94738027483228748</v>
      </c>
      <c r="D150" s="22">
        <f>SUM($C$126:C150)</f>
        <v>221.87100000000001</v>
      </c>
      <c r="E150" s="20"/>
      <c r="F150" s="22">
        <f t="shared" si="55"/>
        <v>220.92361972516773</v>
      </c>
      <c r="G150" s="22">
        <f t="shared" si="72"/>
        <v>221.87100000000001</v>
      </c>
      <c r="H150" s="23">
        <f t="shared" si="73"/>
        <v>221.87100000000001</v>
      </c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</row>
    <row r="151" spans="1:22" x14ac:dyDescent="0.35">
      <c r="A151" s="5" t="s">
        <v>27</v>
      </c>
      <c r="B151" s="10" t="s">
        <v>25</v>
      </c>
      <c r="C151" s="31">
        <f>+(D8-E8)/1000</f>
        <v>5.6319999999999997</v>
      </c>
      <c r="D151" s="22">
        <f>SUM($C$126:C151)</f>
        <v>227.50300000000001</v>
      </c>
      <c r="E151" s="20"/>
      <c r="F151" s="22">
        <f t="shared" si="55"/>
        <v>221.87100000000001</v>
      </c>
      <c r="G151" s="22">
        <f t="shared" ref="G151" si="78">IF(E151&lt;&gt;"",NA(),D151)</f>
        <v>227.50300000000001</v>
      </c>
      <c r="H151" s="23">
        <f t="shared" ref="H151" si="79">MAX(F151:G151)</f>
        <v>227.50300000000001</v>
      </c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</row>
    <row r="152" spans="1:22" x14ac:dyDescent="0.35">
      <c r="B152" s="10" t="s">
        <v>28</v>
      </c>
      <c r="C152" s="31">
        <f>+(D9-E9)/1000</f>
        <v>1.7310000000000001</v>
      </c>
      <c r="D152" s="22">
        <f>SUM($C$126:C152)</f>
        <v>229.23400000000001</v>
      </c>
      <c r="E152" s="20"/>
      <c r="F152" s="22">
        <f t="shared" si="55"/>
        <v>227.50300000000001</v>
      </c>
      <c r="G152" s="22">
        <f t="shared" si="72"/>
        <v>229.23400000000001</v>
      </c>
      <c r="H152" s="23">
        <f t="shared" si="73"/>
        <v>229.23400000000001</v>
      </c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</row>
    <row r="153" spans="1:22" ht="29" x14ac:dyDescent="0.35">
      <c r="A153" s="5" t="s">
        <v>17</v>
      </c>
      <c r="B153" s="18" t="s">
        <v>23</v>
      </c>
      <c r="C153" s="20"/>
      <c r="D153" s="22">
        <f>SUM($C$126:C153)</f>
        <v>229.23400000000001</v>
      </c>
      <c r="E153" s="33">
        <f>D153</f>
        <v>229.23400000000001</v>
      </c>
      <c r="F153" s="22" t="e">
        <f t="shared" si="55"/>
        <v>#N/A</v>
      </c>
      <c r="G153" s="22" t="e">
        <f t="shared" si="60"/>
        <v>#N/A</v>
      </c>
      <c r="H153" s="23" t="e">
        <f t="shared" si="61"/>
        <v>#N/A</v>
      </c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</row>
    <row r="154" spans="1:22" x14ac:dyDescent="0.35">
      <c r="A154" s="5" t="s">
        <v>2</v>
      </c>
      <c r="B154" s="10" t="s">
        <v>18</v>
      </c>
      <c r="C154" s="28">
        <f>+((C18-D18)*C13)/1000000</f>
        <v>24.750194347561337</v>
      </c>
      <c r="D154" s="22">
        <f>SUM($C$126:C154)</f>
        <v>253.98419434756136</v>
      </c>
      <c r="E154" s="20"/>
      <c r="F154" s="22">
        <f t="shared" si="55"/>
        <v>229.23400000000001</v>
      </c>
      <c r="G154" s="22">
        <f t="shared" si="60"/>
        <v>253.98419434756136</v>
      </c>
      <c r="H154" s="23">
        <f t="shared" si="61"/>
        <v>253.98419434756136</v>
      </c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</row>
    <row r="155" spans="1:22" x14ac:dyDescent="0.35">
      <c r="B155" s="10" t="s">
        <v>19</v>
      </c>
      <c r="C155" s="28">
        <f>+((C13-D13)*D18)/1000000</f>
        <v>0.62980565243868669</v>
      </c>
      <c r="D155" s="22">
        <f>SUM($C$126:C155)</f>
        <v>254.61400000000003</v>
      </c>
      <c r="E155" s="20"/>
      <c r="F155" s="22">
        <f t="shared" si="55"/>
        <v>253.98419434756136</v>
      </c>
      <c r="G155" s="22">
        <f t="shared" si="60"/>
        <v>254.61400000000003</v>
      </c>
      <c r="H155" s="23">
        <f t="shared" si="61"/>
        <v>254.61400000000003</v>
      </c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</row>
    <row r="156" spans="1:22" x14ac:dyDescent="0.35">
      <c r="A156" s="5" t="s">
        <v>3</v>
      </c>
      <c r="B156" s="10" t="s">
        <v>18</v>
      </c>
      <c r="C156" s="28">
        <f>+((C19-D19)*C14)/1000000</f>
        <v>-0.3212260873540087</v>
      </c>
      <c r="D156" s="22">
        <f>SUM($C$126:C156)</f>
        <v>254.29277391264603</v>
      </c>
      <c r="E156" s="20"/>
      <c r="F156" s="22">
        <f t="shared" si="55"/>
        <v>254.61400000000003</v>
      </c>
      <c r="G156" s="22">
        <f t="shared" ref="G156" si="80">IF(E156&lt;&gt;"",NA(),D156)</f>
        <v>254.29277391264603</v>
      </c>
      <c r="H156" s="23">
        <f t="shared" ref="H156" si="81">MAX(F156:G156)</f>
        <v>254.61400000000003</v>
      </c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</row>
    <row r="157" spans="1:22" x14ac:dyDescent="0.35">
      <c r="B157" s="10" t="s">
        <v>19</v>
      </c>
      <c r="C157" s="28">
        <f>+((C14-D14)*D19)/1000000</f>
        <v>-9.5773912645989986E-2</v>
      </c>
      <c r="D157" s="22">
        <f>SUM($C$126:C157)</f>
        <v>254.19700000000003</v>
      </c>
      <c r="E157" s="20"/>
      <c r="F157" s="22">
        <f t="shared" si="55"/>
        <v>254.29277391264603</v>
      </c>
      <c r="G157" s="22">
        <f t="shared" si="60"/>
        <v>254.19700000000003</v>
      </c>
      <c r="H157" s="23">
        <f t="shared" si="61"/>
        <v>254.29277391264603</v>
      </c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</row>
    <row r="158" spans="1:22" x14ac:dyDescent="0.35">
      <c r="A158" s="5" t="s">
        <v>4</v>
      </c>
      <c r="B158" s="10" t="s">
        <v>18</v>
      </c>
      <c r="C158" s="28">
        <f>+((C20-D20)*C15)/1000000</f>
        <v>1.0331844579502354</v>
      </c>
      <c r="D158" s="22">
        <f>SUM($C$126:C158)</f>
        <v>255.23018445795026</v>
      </c>
      <c r="E158" s="20"/>
      <c r="F158" s="22">
        <f t="shared" si="55"/>
        <v>254.19700000000003</v>
      </c>
      <c r="G158" s="22">
        <f t="shared" ref="G158" si="82">IF(E158&lt;&gt;"",NA(),D158)</f>
        <v>255.23018445795026</v>
      </c>
      <c r="H158" s="23">
        <f t="shared" ref="H158" si="83">MAX(F158:G158)</f>
        <v>255.23018445795026</v>
      </c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</row>
    <row r="159" spans="1:22" x14ac:dyDescent="0.35">
      <c r="B159" s="10" t="s">
        <v>19</v>
      </c>
      <c r="C159" s="28">
        <f>+((C15-D15)*D20)/1000000</f>
        <v>-1.3991844579502364</v>
      </c>
      <c r="D159" s="22">
        <f>SUM($C$126:C159)</f>
        <v>253.83100000000002</v>
      </c>
      <c r="E159" s="20"/>
      <c r="F159" s="22">
        <f t="shared" si="55"/>
        <v>255.23018445795026</v>
      </c>
      <c r="G159" s="22">
        <f t="shared" si="60"/>
        <v>253.83100000000002</v>
      </c>
      <c r="H159" s="23">
        <f t="shared" si="61"/>
        <v>255.23018445795026</v>
      </c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</row>
    <row r="160" spans="1:22" x14ac:dyDescent="0.35">
      <c r="A160" s="5" t="s">
        <v>27</v>
      </c>
      <c r="B160" s="10" t="s">
        <v>25</v>
      </c>
      <c r="C160" s="31">
        <f>+(C8-D8)/1000</f>
        <v>7.21</v>
      </c>
      <c r="D160" s="22">
        <f>SUM($C$126:C160)</f>
        <v>261.041</v>
      </c>
      <c r="E160" s="20"/>
      <c r="F160" s="22">
        <f t="shared" si="55"/>
        <v>253.83100000000002</v>
      </c>
      <c r="G160" s="22">
        <f t="shared" ref="G160" si="84">IF(E160&lt;&gt;"",NA(),D160)</f>
        <v>261.041</v>
      </c>
      <c r="H160" s="23">
        <f t="shared" ref="H160" si="85">MAX(F160:G160)</f>
        <v>261.041</v>
      </c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</row>
    <row r="161" spans="1:22" x14ac:dyDescent="0.35">
      <c r="B161" s="10" t="s">
        <v>28</v>
      </c>
      <c r="C161" s="31">
        <f>+(C9-D9)/1000</f>
        <v>4.5540000000000003</v>
      </c>
      <c r="D161" s="22">
        <f>SUM($C$126:C161)</f>
        <v>265.59499999999997</v>
      </c>
      <c r="E161" s="20"/>
      <c r="F161" s="22">
        <f t="shared" si="55"/>
        <v>261.041</v>
      </c>
      <c r="G161" s="22">
        <f t="shared" si="60"/>
        <v>265.59499999999997</v>
      </c>
      <c r="H161" s="23">
        <f t="shared" si="61"/>
        <v>265.59499999999997</v>
      </c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</row>
    <row r="162" spans="1:22" ht="29" x14ac:dyDescent="0.35">
      <c r="A162" s="5" t="s">
        <v>17</v>
      </c>
      <c r="B162" s="24" t="s">
        <v>24</v>
      </c>
      <c r="C162" s="25"/>
      <c r="D162" s="25"/>
      <c r="E162" s="34">
        <f>+D161</f>
        <v>265.59499999999997</v>
      </c>
      <c r="F162" s="25"/>
      <c r="G162" s="25"/>
      <c r="H162" s="26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</row>
    <row r="167" spans="1:22" ht="21" customHeight="1" x14ac:dyDescent="0.35"/>
  </sheetData>
  <mergeCells count="2">
    <mergeCell ref="F124:G124"/>
    <mergeCell ref="F92:G9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Lundgren</dc:creator>
  <cp:lastModifiedBy>Simon Lundgren</cp:lastModifiedBy>
  <dcterms:created xsi:type="dcterms:W3CDTF">2021-04-10T15:20:08Z</dcterms:created>
  <dcterms:modified xsi:type="dcterms:W3CDTF">2021-04-11T15:39:25Z</dcterms:modified>
</cp:coreProperties>
</file>