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ondkvi\OneDrive\"/>
    </mc:Choice>
  </mc:AlternateContent>
  <bookViews>
    <workbookView xWindow="0" yWindow="0" windowWidth="38400" windowHeight="17700" tabRatio="779" activeTab="1"/>
  </bookViews>
  <sheets>
    <sheet name="P1" sheetId="18" r:id="rId1"/>
    <sheet name="P2" sheetId="77" r:id="rId2"/>
    <sheet name="P3" sheetId="79" r:id="rId3"/>
    <sheet name="P4" sheetId="80" r:id="rId4"/>
    <sheet name="Res RM kategori" sheetId="98" r:id="rId5"/>
    <sheet name="Res RM ranking" sheetId="96" r:id="rId6"/>
    <sheet name="Res RM NC4 (U J)" sheetId="97" r:id="rId7"/>
    <sheet name="Res RM 5-kamp kategori" sheetId="94" r:id="rId8"/>
    <sheet name="Res RM 5-kamp ranking" sheetId="91" r:id="rId9"/>
    <sheet name="Resultat RM 5-kamp NC3 U J" sheetId="92" r:id="rId10"/>
    <sheet name="K1" sheetId="26" r:id="rId11"/>
    <sheet name="K2" sheetId="27" r:id="rId12"/>
    <sheet name="K3" sheetId="61" r:id="rId13"/>
    <sheet name="K4" sheetId="28" r:id="rId14"/>
    <sheet name="Meltzer-Faber" sheetId="35" state="hidden" r:id="rId15"/>
    <sheet name="Module1" sheetId="2" state="veryHidden" r:id="rId16"/>
  </sheets>
  <definedNames>
    <definedName name="_xlnm.Print_Area" localSheetId="10">'K1'!$A$1:$N$16</definedName>
    <definedName name="_xlnm.Print_Area" localSheetId="11">'K2'!$A$1:$N$30</definedName>
    <definedName name="_xlnm.Print_Area" localSheetId="12">'K3'!$A$1:$N$30</definedName>
    <definedName name="_xlnm.Print_Area" localSheetId="13">'K4'!$A$1:$N$30</definedName>
    <definedName name="_xlnm.Print_Area" localSheetId="0">'P1'!$A$1:$Z$47</definedName>
    <definedName name="_xlnm.Print_Area" localSheetId="1">'P2'!$A$1:$Z$47</definedName>
    <definedName name="_xlnm.Print_Area" localSheetId="2">'P3'!$A$1:$Z$47</definedName>
    <definedName name="_xlnm.Print_Area" localSheetId="3">'P4'!$A$1:$Z$51</definedName>
    <definedName name="_xlnm.Print_Area" localSheetId="7">'Res RM 5-kamp kategori'!$A$1:$R$37</definedName>
    <definedName name="_xlnm.Print_Area" localSheetId="8">'Res RM 5-kamp ranking'!$A$1:$R$30</definedName>
    <definedName name="_xlnm.Print_Area" localSheetId="4">'Res RM kategori'!$A$1:$P$78</definedName>
    <definedName name="_xlnm.Print_Area" localSheetId="6">'Res RM NC4 (U J)'!$A:$K</definedName>
    <definedName name="_xlnm.Print_Area" localSheetId="5">'Res RM ranking'!$A$1:$P$54</definedName>
    <definedName name="_xlnm.Print_Area" localSheetId="9">'Resultat RM 5-kamp NC3 U J'!$A:$M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F2" i="92" l="1"/>
  <c r="A2" i="92"/>
  <c r="F2" i="91"/>
  <c r="A2" i="91"/>
  <c r="F2" i="94"/>
  <c r="A2" i="94"/>
  <c r="F2" i="97"/>
  <c r="A2" i="97"/>
  <c r="F2" i="98"/>
  <c r="A2" i="98"/>
  <c r="N13" i="28" l="1"/>
  <c r="K13" i="28"/>
  <c r="G13" i="28"/>
  <c r="G19" i="91"/>
  <c r="G34" i="94" l="1"/>
  <c r="V35" i="80" l="1"/>
  <c r="U35" i="80"/>
  <c r="T35" i="80"/>
  <c r="S35" i="80"/>
  <c r="P35" i="80"/>
  <c r="O35" i="80"/>
  <c r="Q35" i="80" s="1"/>
  <c r="R35" i="80" s="1"/>
  <c r="T34" i="80"/>
  <c r="V33" i="80"/>
  <c r="V34" i="80" s="1"/>
  <c r="U33" i="80"/>
  <c r="U34" i="80" s="1"/>
  <c r="T33" i="80"/>
  <c r="S33" i="80"/>
  <c r="P33" i="80"/>
  <c r="O33" i="80"/>
  <c r="Q33" i="80" s="1"/>
  <c r="R33" i="80" s="1"/>
  <c r="Q34" i="80" s="1"/>
  <c r="V32" i="80"/>
  <c r="U32" i="80"/>
  <c r="T32" i="80"/>
  <c r="P31" i="80"/>
  <c r="O31" i="80"/>
  <c r="Q31" i="80" l="1"/>
  <c r="X34" i="80"/>
  <c r="W34" i="80"/>
  <c r="W32" i="80"/>
  <c r="G35" i="97"/>
  <c r="F35" i="97"/>
  <c r="E35" i="97"/>
  <c r="D35" i="97"/>
  <c r="C35" i="97"/>
  <c r="B35" i="97"/>
  <c r="G34" i="97"/>
  <c r="F34" i="97"/>
  <c r="E34" i="97"/>
  <c r="D34" i="97"/>
  <c r="C34" i="97"/>
  <c r="B34" i="97"/>
  <c r="G33" i="97"/>
  <c r="F33" i="97"/>
  <c r="E33" i="97"/>
  <c r="D33" i="97"/>
  <c r="C33" i="97"/>
  <c r="B33" i="97"/>
  <c r="K29" i="97"/>
  <c r="J29" i="97"/>
  <c r="I29" i="97"/>
  <c r="H29" i="97"/>
  <c r="G29" i="97"/>
  <c r="F29" i="97"/>
  <c r="E29" i="97"/>
  <c r="D29" i="97"/>
  <c r="C29" i="97"/>
  <c r="B29" i="97"/>
  <c r="K25" i="97"/>
  <c r="J25" i="97"/>
  <c r="I25" i="97"/>
  <c r="H25" i="97"/>
  <c r="G25" i="97"/>
  <c r="F25" i="97"/>
  <c r="E25" i="97"/>
  <c r="D25" i="97"/>
  <c r="C25" i="97"/>
  <c r="B25" i="97"/>
  <c r="G19" i="97"/>
  <c r="F19" i="97"/>
  <c r="E19" i="97"/>
  <c r="D19" i="97"/>
  <c r="C19" i="97"/>
  <c r="B19" i="97"/>
  <c r="G18" i="97"/>
  <c r="F18" i="97"/>
  <c r="E18" i="97"/>
  <c r="D18" i="97"/>
  <c r="C18" i="97"/>
  <c r="B18" i="97"/>
  <c r="G16" i="97"/>
  <c r="F16" i="97"/>
  <c r="E16" i="97"/>
  <c r="D16" i="97"/>
  <c r="C16" i="97"/>
  <c r="B16" i="97"/>
  <c r="G20" i="97"/>
  <c r="F20" i="97"/>
  <c r="E20" i="97"/>
  <c r="D20" i="97"/>
  <c r="C20" i="97"/>
  <c r="B20" i="97"/>
  <c r="G17" i="97"/>
  <c r="F17" i="97"/>
  <c r="E17" i="97"/>
  <c r="D17" i="97"/>
  <c r="C17" i="97"/>
  <c r="B17" i="97"/>
  <c r="G15" i="97"/>
  <c r="F15" i="97"/>
  <c r="E15" i="97"/>
  <c r="D15" i="97"/>
  <c r="C15" i="97"/>
  <c r="B15" i="97"/>
  <c r="G14" i="97"/>
  <c r="F14" i="97"/>
  <c r="E14" i="97"/>
  <c r="D14" i="97"/>
  <c r="C14" i="97"/>
  <c r="B14" i="97"/>
  <c r="G22" i="97"/>
  <c r="F22" i="97"/>
  <c r="E22" i="97"/>
  <c r="D22" i="97"/>
  <c r="C22" i="97"/>
  <c r="B22" i="97"/>
  <c r="G23" i="97"/>
  <c r="F23" i="97"/>
  <c r="E23" i="97"/>
  <c r="D23" i="97"/>
  <c r="C23" i="97"/>
  <c r="B23" i="97"/>
  <c r="G21" i="97"/>
  <c r="F21" i="97"/>
  <c r="E21" i="97"/>
  <c r="D21" i="97"/>
  <c r="C21" i="97"/>
  <c r="B21" i="97"/>
  <c r="G13" i="97"/>
  <c r="F13" i="97"/>
  <c r="E13" i="97"/>
  <c r="D13" i="97"/>
  <c r="C13" i="97"/>
  <c r="B13" i="97"/>
  <c r="G24" i="97"/>
  <c r="F24" i="97"/>
  <c r="E24" i="97"/>
  <c r="D24" i="97"/>
  <c r="C24" i="97"/>
  <c r="B24" i="97"/>
  <c r="G10" i="97"/>
  <c r="F10" i="97"/>
  <c r="E10" i="97"/>
  <c r="D10" i="97"/>
  <c r="C10" i="97"/>
  <c r="B10" i="97"/>
  <c r="G6" i="97"/>
  <c r="F6" i="97"/>
  <c r="E6" i="97"/>
  <c r="D6" i="97"/>
  <c r="C6" i="97"/>
  <c r="B6" i="97"/>
  <c r="G7" i="97"/>
  <c r="F7" i="97"/>
  <c r="E7" i="97"/>
  <c r="D7" i="97"/>
  <c r="C7" i="97"/>
  <c r="B7" i="97"/>
  <c r="G8" i="97"/>
  <c r="F8" i="97"/>
  <c r="E8" i="97"/>
  <c r="D8" i="97"/>
  <c r="C8" i="97"/>
  <c r="B8" i="97"/>
  <c r="G9" i="97"/>
  <c r="F9" i="97"/>
  <c r="E9" i="97"/>
  <c r="D9" i="97"/>
  <c r="C9" i="97"/>
  <c r="B9" i="97"/>
  <c r="G54" i="96" l="1"/>
  <c r="F54" i="96"/>
  <c r="E54" i="96"/>
  <c r="D54" i="96"/>
  <c r="C54" i="96"/>
  <c r="B54" i="96"/>
  <c r="G46" i="96"/>
  <c r="F46" i="96"/>
  <c r="E46" i="96"/>
  <c r="D46" i="96"/>
  <c r="C46" i="96"/>
  <c r="B46" i="96"/>
  <c r="G31" i="96"/>
  <c r="F31" i="96"/>
  <c r="E31" i="96"/>
  <c r="D31" i="96"/>
  <c r="C31" i="96"/>
  <c r="B31" i="96"/>
  <c r="G30" i="96"/>
  <c r="F30" i="96"/>
  <c r="E30" i="96"/>
  <c r="D30" i="96"/>
  <c r="C30" i="96"/>
  <c r="B30" i="96"/>
  <c r="G38" i="96"/>
  <c r="F38" i="96"/>
  <c r="E38" i="96"/>
  <c r="D38" i="96"/>
  <c r="C38" i="96"/>
  <c r="B38" i="96"/>
  <c r="G40" i="96"/>
  <c r="F40" i="96"/>
  <c r="E40" i="96"/>
  <c r="D40" i="96"/>
  <c r="C40" i="96"/>
  <c r="B40" i="96"/>
  <c r="G34" i="96"/>
  <c r="F34" i="96"/>
  <c r="E34" i="96"/>
  <c r="D34" i="96"/>
  <c r="C34" i="96"/>
  <c r="B34" i="96"/>
  <c r="G36" i="96"/>
  <c r="F36" i="96"/>
  <c r="E36" i="96"/>
  <c r="D36" i="96"/>
  <c r="C36" i="96"/>
  <c r="B36" i="96"/>
  <c r="G33" i="96"/>
  <c r="F33" i="96"/>
  <c r="E33" i="96"/>
  <c r="D33" i="96"/>
  <c r="C33" i="96"/>
  <c r="B33" i="96"/>
  <c r="G32" i="96"/>
  <c r="F32" i="96"/>
  <c r="E32" i="96"/>
  <c r="D32" i="96"/>
  <c r="C32" i="96"/>
  <c r="B32" i="96"/>
  <c r="G28" i="96"/>
  <c r="F28" i="96"/>
  <c r="E28" i="96"/>
  <c r="D28" i="96"/>
  <c r="C28" i="96"/>
  <c r="B28" i="96"/>
  <c r="G27" i="96"/>
  <c r="F27" i="96"/>
  <c r="E27" i="96"/>
  <c r="D27" i="96"/>
  <c r="C27" i="96"/>
  <c r="B27" i="96"/>
  <c r="G17" i="96"/>
  <c r="F17" i="96"/>
  <c r="E17" i="96"/>
  <c r="D17" i="96"/>
  <c r="C17" i="96"/>
  <c r="B17" i="96"/>
  <c r="G16" i="96"/>
  <c r="F16" i="96"/>
  <c r="E16" i="96"/>
  <c r="D16" i="96"/>
  <c r="C16" i="96"/>
  <c r="B16" i="96"/>
  <c r="G13" i="96"/>
  <c r="F13" i="96"/>
  <c r="E13" i="96"/>
  <c r="D13" i="96"/>
  <c r="C13" i="96"/>
  <c r="B13" i="96"/>
  <c r="G21" i="96"/>
  <c r="F21" i="96"/>
  <c r="E21" i="96"/>
  <c r="D21" i="96"/>
  <c r="C21" i="96"/>
  <c r="B21" i="96"/>
  <c r="G19" i="96"/>
  <c r="F19" i="96"/>
  <c r="E19" i="96"/>
  <c r="D19" i="96"/>
  <c r="C19" i="96"/>
  <c r="B19" i="96"/>
  <c r="G8" i="96"/>
  <c r="F8" i="96"/>
  <c r="E8" i="96"/>
  <c r="D8" i="96"/>
  <c r="C8" i="96"/>
  <c r="B8" i="96"/>
  <c r="G6" i="96"/>
  <c r="F6" i="96"/>
  <c r="E6" i="96"/>
  <c r="D6" i="96"/>
  <c r="C6" i="96"/>
  <c r="B6" i="96"/>
  <c r="G14" i="96"/>
  <c r="F14" i="96"/>
  <c r="E14" i="96"/>
  <c r="D14" i="96"/>
  <c r="C14" i="96"/>
  <c r="B14" i="96"/>
  <c r="G43" i="96"/>
  <c r="F43" i="96"/>
  <c r="E43" i="96"/>
  <c r="D43" i="96"/>
  <c r="C43" i="96"/>
  <c r="B43" i="96"/>
  <c r="G42" i="96"/>
  <c r="F42" i="96"/>
  <c r="E42" i="96"/>
  <c r="D42" i="96"/>
  <c r="C42" i="96"/>
  <c r="B42" i="96"/>
  <c r="G39" i="96"/>
  <c r="F39" i="96"/>
  <c r="E39" i="96"/>
  <c r="D39" i="96"/>
  <c r="C39" i="96"/>
  <c r="B39" i="96"/>
  <c r="G45" i="96"/>
  <c r="F45" i="96"/>
  <c r="E45" i="96"/>
  <c r="D45" i="96"/>
  <c r="C45" i="96"/>
  <c r="B45" i="96"/>
  <c r="G41" i="96"/>
  <c r="F41" i="96"/>
  <c r="E41" i="96"/>
  <c r="D41" i="96"/>
  <c r="C41" i="96"/>
  <c r="B41" i="96"/>
  <c r="G37" i="96"/>
  <c r="F37" i="96"/>
  <c r="E37" i="96"/>
  <c r="D37" i="96"/>
  <c r="C37" i="96"/>
  <c r="B37" i="96"/>
  <c r="G35" i="96"/>
  <c r="F35" i="96"/>
  <c r="E35" i="96"/>
  <c r="D35" i="96"/>
  <c r="C35" i="96"/>
  <c r="B35" i="96"/>
  <c r="G48" i="96"/>
  <c r="F48" i="96"/>
  <c r="E48" i="96"/>
  <c r="D48" i="96"/>
  <c r="C48" i="96"/>
  <c r="B48" i="96"/>
  <c r="G50" i="96"/>
  <c r="F50" i="96"/>
  <c r="E50" i="96"/>
  <c r="D50" i="96"/>
  <c r="C50" i="96"/>
  <c r="B50" i="96"/>
  <c r="G47" i="96"/>
  <c r="F47" i="96"/>
  <c r="E47" i="96"/>
  <c r="D47" i="96"/>
  <c r="C47" i="96"/>
  <c r="B47" i="96"/>
  <c r="G49" i="96"/>
  <c r="F49" i="96"/>
  <c r="E49" i="96"/>
  <c r="D49" i="96"/>
  <c r="C49" i="96"/>
  <c r="B49" i="96"/>
  <c r="G44" i="96"/>
  <c r="F44" i="96"/>
  <c r="E44" i="96"/>
  <c r="D44" i="96"/>
  <c r="C44" i="96"/>
  <c r="B44" i="96"/>
  <c r="G51" i="96"/>
  <c r="F51" i="96"/>
  <c r="E51" i="96"/>
  <c r="D51" i="96"/>
  <c r="C51" i="96"/>
  <c r="B51" i="96"/>
  <c r="K23" i="96"/>
  <c r="J23" i="96"/>
  <c r="I23" i="96"/>
  <c r="H23" i="96"/>
  <c r="G23" i="96"/>
  <c r="F23" i="96"/>
  <c r="E23" i="96"/>
  <c r="D23" i="96"/>
  <c r="C23" i="96"/>
  <c r="B23" i="96"/>
  <c r="G11" i="96"/>
  <c r="F11" i="96"/>
  <c r="E11" i="96"/>
  <c r="D11" i="96"/>
  <c r="C11" i="96"/>
  <c r="B11" i="96"/>
  <c r="G5" i="96"/>
  <c r="F5" i="96"/>
  <c r="E5" i="96"/>
  <c r="D5" i="96"/>
  <c r="C5" i="96"/>
  <c r="B5" i="96"/>
  <c r="G12" i="96"/>
  <c r="F12" i="96"/>
  <c r="E12" i="96"/>
  <c r="D12" i="96"/>
  <c r="C12" i="96"/>
  <c r="B12" i="96"/>
  <c r="G15" i="96"/>
  <c r="F15" i="96"/>
  <c r="E15" i="96"/>
  <c r="D15" i="96"/>
  <c r="C15" i="96"/>
  <c r="B15" i="96"/>
  <c r="G18" i="96"/>
  <c r="F18" i="96"/>
  <c r="E18" i="96"/>
  <c r="D18" i="96"/>
  <c r="C18" i="96"/>
  <c r="B18" i="96"/>
  <c r="G20" i="96"/>
  <c r="F20" i="96"/>
  <c r="E20" i="96"/>
  <c r="D20" i="96"/>
  <c r="C20" i="96"/>
  <c r="B20" i="96"/>
  <c r="F2" i="96"/>
  <c r="A2" i="96"/>
  <c r="G37" i="94" l="1"/>
  <c r="F37" i="94"/>
  <c r="E37" i="94"/>
  <c r="D37" i="94"/>
  <c r="C37" i="94"/>
  <c r="B37" i="94"/>
  <c r="G33" i="94"/>
  <c r="F33" i="94"/>
  <c r="E33" i="94"/>
  <c r="D33" i="94"/>
  <c r="C33" i="94"/>
  <c r="B33" i="94"/>
  <c r="G35" i="94"/>
  <c r="F35" i="94"/>
  <c r="E35" i="94"/>
  <c r="D35" i="94"/>
  <c r="C35" i="94"/>
  <c r="B35" i="94"/>
  <c r="G32" i="94"/>
  <c r="F32" i="94"/>
  <c r="E32" i="94"/>
  <c r="D32" i="94"/>
  <c r="C32" i="94"/>
  <c r="B32" i="94"/>
  <c r="G21" i="94"/>
  <c r="F21" i="94"/>
  <c r="E21" i="94"/>
  <c r="D21" i="94"/>
  <c r="C21" i="94"/>
  <c r="B21" i="94"/>
  <c r="G14" i="94"/>
  <c r="F14" i="94"/>
  <c r="E14" i="94"/>
  <c r="D14" i="94"/>
  <c r="C14" i="94"/>
  <c r="B14" i="94"/>
  <c r="G12" i="94"/>
  <c r="F12" i="94"/>
  <c r="E12" i="94"/>
  <c r="D12" i="94"/>
  <c r="C12" i="94"/>
  <c r="B12" i="94"/>
  <c r="G16" i="94"/>
  <c r="F16" i="94"/>
  <c r="E16" i="94"/>
  <c r="D16" i="94"/>
  <c r="C16" i="94"/>
  <c r="B16" i="94"/>
  <c r="G23" i="94"/>
  <c r="F23" i="94"/>
  <c r="E23" i="94"/>
  <c r="D23" i="94"/>
  <c r="C23" i="94"/>
  <c r="B23" i="94"/>
  <c r="G30" i="94"/>
  <c r="F30" i="94"/>
  <c r="E30" i="94"/>
  <c r="D30" i="94"/>
  <c r="C30" i="94"/>
  <c r="B30" i="94"/>
  <c r="G29" i="94"/>
  <c r="F29" i="94"/>
  <c r="E29" i="94"/>
  <c r="D29" i="94"/>
  <c r="C29" i="94"/>
  <c r="B29" i="94"/>
  <c r="G26" i="94"/>
  <c r="F26" i="94"/>
  <c r="E26" i="94"/>
  <c r="D26" i="94"/>
  <c r="C26" i="94"/>
  <c r="B26" i="94"/>
  <c r="G24" i="94"/>
  <c r="F24" i="94"/>
  <c r="E24" i="94"/>
  <c r="D24" i="94"/>
  <c r="C24" i="94"/>
  <c r="B24" i="94"/>
  <c r="G25" i="94"/>
  <c r="F25" i="94"/>
  <c r="E25" i="94"/>
  <c r="D25" i="94"/>
  <c r="C25" i="94"/>
  <c r="B25" i="94"/>
  <c r="G22" i="94"/>
  <c r="F22" i="94"/>
  <c r="E22" i="94"/>
  <c r="D22" i="94"/>
  <c r="C22" i="94"/>
  <c r="B22" i="94"/>
  <c r="G27" i="94"/>
  <c r="F27" i="94"/>
  <c r="E27" i="94"/>
  <c r="D27" i="94"/>
  <c r="C27" i="94"/>
  <c r="B27" i="94"/>
  <c r="G20" i="94"/>
  <c r="F20" i="94"/>
  <c r="E20" i="94"/>
  <c r="D20" i="94"/>
  <c r="C20" i="94"/>
  <c r="B20" i="94"/>
  <c r="G19" i="94"/>
  <c r="F19" i="94"/>
  <c r="E19" i="94"/>
  <c r="D19" i="94"/>
  <c r="C19" i="94"/>
  <c r="B19" i="94"/>
  <c r="G15" i="94"/>
  <c r="F15" i="94"/>
  <c r="E15" i="94"/>
  <c r="D15" i="94"/>
  <c r="C15" i="94"/>
  <c r="B15" i="94"/>
  <c r="G10" i="94"/>
  <c r="F10" i="94"/>
  <c r="E10" i="94"/>
  <c r="D10" i="94"/>
  <c r="C10" i="94"/>
  <c r="B10" i="94"/>
  <c r="G31" i="92" l="1"/>
  <c r="F31" i="92"/>
  <c r="E31" i="92"/>
  <c r="D31" i="92"/>
  <c r="C31" i="92"/>
  <c r="B31" i="92"/>
  <c r="G32" i="92"/>
  <c r="F32" i="92"/>
  <c r="E32" i="92"/>
  <c r="D32" i="92"/>
  <c r="C32" i="92"/>
  <c r="B32" i="92"/>
  <c r="G30" i="92"/>
  <c r="F30" i="92"/>
  <c r="E30" i="92"/>
  <c r="D30" i="92"/>
  <c r="C30" i="92"/>
  <c r="B30" i="92"/>
  <c r="G26" i="92"/>
  <c r="F26" i="92"/>
  <c r="E26" i="92"/>
  <c r="D26" i="92"/>
  <c r="C26" i="92"/>
  <c r="B26" i="92"/>
  <c r="G22" i="92"/>
  <c r="F22" i="92"/>
  <c r="E22" i="92"/>
  <c r="D22" i="92"/>
  <c r="C22" i="92"/>
  <c r="B22" i="92"/>
  <c r="G21" i="92"/>
  <c r="F21" i="92"/>
  <c r="E21" i="92"/>
  <c r="D21" i="92"/>
  <c r="C21" i="92"/>
  <c r="B21" i="92"/>
  <c r="G14" i="92"/>
  <c r="F14" i="92"/>
  <c r="E14" i="92"/>
  <c r="D14" i="92"/>
  <c r="C14" i="92"/>
  <c r="B14" i="92"/>
  <c r="G13" i="92"/>
  <c r="F13" i="92"/>
  <c r="E13" i="92"/>
  <c r="D13" i="92"/>
  <c r="C13" i="92"/>
  <c r="B13" i="92"/>
  <c r="G12" i="92"/>
  <c r="F12" i="92"/>
  <c r="E12" i="92"/>
  <c r="D12" i="92"/>
  <c r="C12" i="92"/>
  <c r="B12" i="92"/>
  <c r="G17" i="92"/>
  <c r="F17" i="92"/>
  <c r="E17" i="92"/>
  <c r="D17" i="92"/>
  <c r="C17" i="92"/>
  <c r="B17" i="92"/>
  <c r="G15" i="92"/>
  <c r="F15" i="92"/>
  <c r="E15" i="92"/>
  <c r="D15" i="92"/>
  <c r="C15" i="92"/>
  <c r="B15" i="92"/>
  <c r="G16" i="92"/>
  <c r="F16" i="92"/>
  <c r="E16" i="92"/>
  <c r="D16" i="92"/>
  <c r="C16" i="92"/>
  <c r="B16" i="92"/>
  <c r="G11" i="92"/>
  <c r="F11" i="92"/>
  <c r="E11" i="92"/>
  <c r="D11" i="92"/>
  <c r="C11" i="92"/>
  <c r="B11" i="92"/>
  <c r="G20" i="92"/>
  <c r="F20" i="92"/>
  <c r="E20" i="92"/>
  <c r="D20" i="92"/>
  <c r="C20" i="92"/>
  <c r="B20" i="92"/>
  <c r="G19" i="92"/>
  <c r="F19" i="92"/>
  <c r="E19" i="92"/>
  <c r="D19" i="92"/>
  <c r="C19" i="92"/>
  <c r="B19" i="92"/>
  <c r="G18" i="92"/>
  <c r="F18" i="92"/>
  <c r="E18" i="92"/>
  <c r="D18" i="92"/>
  <c r="C18" i="92"/>
  <c r="B18" i="92"/>
  <c r="G10" i="92"/>
  <c r="F10" i="92"/>
  <c r="E10" i="92"/>
  <c r="D10" i="92"/>
  <c r="C10" i="92"/>
  <c r="B10" i="92"/>
  <c r="G7" i="92"/>
  <c r="F7" i="92"/>
  <c r="E7" i="92"/>
  <c r="D7" i="92"/>
  <c r="C7" i="92"/>
  <c r="B7" i="92"/>
  <c r="G6" i="92"/>
  <c r="F6" i="92"/>
  <c r="E6" i="92"/>
  <c r="D6" i="92"/>
  <c r="C6" i="92"/>
  <c r="B6" i="92"/>
  <c r="G18" i="91"/>
  <c r="F18" i="91"/>
  <c r="E18" i="91"/>
  <c r="D18" i="91"/>
  <c r="C18" i="91"/>
  <c r="B18" i="91"/>
  <c r="G17" i="91"/>
  <c r="F17" i="91"/>
  <c r="E17" i="91"/>
  <c r="D17" i="91"/>
  <c r="C17" i="91"/>
  <c r="B17" i="91"/>
  <c r="G20" i="91"/>
  <c r="F20" i="91"/>
  <c r="E20" i="91"/>
  <c r="D20" i="91"/>
  <c r="C20" i="91"/>
  <c r="B20" i="91"/>
  <c r="G16" i="91"/>
  <c r="F16" i="91"/>
  <c r="E16" i="91"/>
  <c r="D16" i="91"/>
  <c r="C16" i="91"/>
  <c r="B16" i="91"/>
  <c r="G11" i="91"/>
  <c r="F11" i="91"/>
  <c r="E11" i="91"/>
  <c r="D11" i="91"/>
  <c r="C11" i="91"/>
  <c r="B11" i="91"/>
  <c r="G8" i="91"/>
  <c r="F8" i="91"/>
  <c r="E8" i="91"/>
  <c r="D8" i="91"/>
  <c r="C8" i="91"/>
  <c r="B8" i="91"/>
  <c r="G5" i="91"/>
  <c r="F5" i="91"/>
  <c r="E5" i="91"/>
  <c r="D5" i="91"/>
  <c r="C5" i="91"/>
  <c r="B5" i="91"/>
  <c r="G24" i="91"/>
  <c r="F24" i="91"/>
  <c r="E24" i="91"/>
  <c r="D24" i="91"/>
  <c r="C24" i="91"/>
  <c r="B24" i="91"/>
  <c r="G23" i="91"/>
  <c r="F23" i="91"/>
  <c r="E23" i="91"/>
  <c r="D23" i="91"/>
  <c r="C23" i="91"/>
  <c r="B23" i="91"/>
  <c r="G22" i="91"/>
  <c r="F22" i="91"/>
  <c r="E22" i="91"/>
  <c r="D22" i="91"/>
  <c r="C22" i="91"/>
  <c r="B22" i="91"/>
  <c r="G27" i="91"/>
  <c r="F27" i="91"/>
  <c r="E27" i="91"/>
  <c r="D27" i="91"/>
  <c r="C27" i="91"/>
  <c r="B27" i="91"/>
  <c r="G25" i="91"/>
  <c r="F25" i="91"/>
  <c r="E25" i="91"/>
  <c r="D25" i="91"/>
  <c r="C25" i="91"/>
  <c r="B25" i="91"/>
  <c r="G26" i="91"/>
  <c r="F26" i="91"/>
  <c r="E26" i="91"/>
  <c r="D26" i="91"/>
  <c r="C26" i="91"/>
  <c r="B26" i="91"/>
  <c r="G21" i="91"/>
  <c r="F21" i="91"/>
  <c r="E21" i="91"/>
  <c r="D21" i="91"/>
  <c r="C21" i="91"/>
  <c r="B21" i="91"/>
  <c r="G30" i="91"/>
  <c r="F30" i="91"/>
  <c r="E30" i="91"/>
  <c r="D30" i="91"/>
  <c r="C30" i="91"/>
  <c r="B30" i="91"/>
  <c r="G29" i="91"/>
  <c r="F29" i="91"/>
  <c r="E29" i="91"/>
  <c r="D29" i="91"/>
  <c r="C29" i="91"/>
  <c r="B29" i="91"/>
  <c r="G28" i="91"/>
  <c r="F28" i="91"/>
  <c r="E28" i="91"/>
  <c r="D28" i="91"/>
  <c r="C28" i="91"/>
  <c r="B28" i="91"/>
  <c r="G10" i="91"/>
  <c r="F10" i="91"/>
  <c r="E10" i="91"/>
  <c r="D10" i="91"/>
  <c r="C10" i="91"/>
  <c r="B10" i="91"/>
  <c r="B7" i="28" l="1"/>
  <c r="C18" i="28" l="1"/>
  <c r="C17" i="28"/>
  <c r="B17" i="28"/>
  <c r="C12" i="28"/>
  <c r="C11" i="28"/>
  <c r="B11" i="28"/>
  <c r="C10" i="28"/>
  <c r="C9" i="28"/>
  <c r="B9" i="28"/>
  <c r="C8" i="28"/>
  <c r="C7" i="28"/>
  <c r="C30" i="61"/>
  <c r="C29" i="61"/>
  <c r="B29" i="61"/>
  <c r="C28" i="61"/>
  <c r="C27" i="61"/>
  <c r="B27" i="61"/>
  <c r="C26" i="61"/>
  <c r="C12" i="61"/>
  <c r="B12" i="61"/>
  <c r="C25" i="61"/>
  <c r="C15" i="61"/>
  <c r="C14" i="61"/>
  <c r="B14" i="61"/>
  <c r="C9" i="61"/>
  <c r="B9" i="61"/>
  <c r="C11" i="61"/>
  <c r="C30" i="27" l="1"/>
  <c r="C29" i="27"/>
  <c r="B29" i="27"/>
  <c r="C28" i="27"/>
  <c r="C27" i="27"/>
  <c r="B27" i="27"/>
  <c r="C26" i="27"/>
  <c r="C25" i="27"/>
  <c r="B25" i="27"/>
  <c r="C24" i="27"/>
  <c r="C23" i="27"/>
  <c r="B23" i="27"/>
  <c r="C22" i="27"/>
  <c r="C21" i="27"/>
  <c r="B21" i="27"/>
  <c r="C20" i="27"/>
  <c r="C19" i="27"/>
  <c r="B19" i="27"/>
  <c r="C18" i="27"/>
  <c r="C17" i="27"/>
  <c r="B17" i="27"/>
  <c r="C16" i="27"/>
  <c r="C15" i="27"/>
  <c r="B15" i="27"/>
  <c r="C14" i="27"/>
  <c r="C13" i="27"/>
  <c r="B13" i="27"/>
  <c r="C12" i="27"/>
  <c r="C11" i="27"/>
  <c r="B11" i="27"/>
  <c r="C10" i="27"/>
  <c r="C9" i="27"/>
  <c r="B9" i="27"/>
  <c r="C8" i="27"/>
  <c r="C7" i="27"/>
  <c r="B7" i="27"/>
  <c r="AB31" i="80" l="1"/>
  <c r="AA31" i="80"/>
  <c r="AC31" i="80" s="1"/>
  <c r="AD31" i="80" s="1"/>
  <c r="AB29" i="80"/>
  <c r="AA29" i="80"/>
  <c r="AC29" i="80" s="1"/>
  <c r="AD29" i="80" s="1"/>
  <c r="P29" i="80"/>
  <c r="O29" i="80"/>
  <c r="AB27" i="80"/>
  <c r="AA27" i="80"/>
  <c r="AC27" i="80" s="1"/>
  <c r="AD27" i="80" s="1"/>
  <c r="AF27" i="80" s="1"/>
  <c r="P27" i="80"/>
  <c r="O27" i="80"/>
  <c r="AB25" i="80"/>
  <c r="AA25" i="80"/>
  <c r="AC25" i="80" s="1"/>
  <c r="AD25" i="80" s="1"/>
  <c r="P25" i="80"/>
  <c r="O25" i="80"/>
  <c r="AB23" i="80"/>
  <c r="AA23" i="80"/>
  <c r="AC23" i="80" s="1"/>
  <c r="AD23" i="80" s="1"/>
  <c r="P23" i="80"/>
  <c r="O23" i="80"/>
  <c r="AB21" i="80"/>
  <c r="AA21" i="80"/>
  <c r="AC21" i="80" s="1"/>
  <c r="AD21" i="80" s="1"/>
  <c r="P21" i="80"/>
  <c r="O21" i="80"/>
  <c r="AB19" i="80"/>
  <c r="AA19" i="80"/>
  <c r="AC19" i="80" s="1"/>
  <c r="AD19" i="80" s="1"/>
  <c r="P13" i="80"/>
  <c r="O13" i="80"/>
  <c r="AB17" i="80"/>
  <c r="AA17" i="80"/>
  <c r="AC17" i="80" s="1"/>
  <c r="AD17" i="80" s="1"/>
  <c r="P19" i="80"/>
  <c r="O19" i="80"/>
  <c r="AB15" i="80"/>
  <c r="AA15" i="80"/>
  <c r="AC15" i="80" s="1"/>
  <c r="AD15" i="80" s="1"/>
  <c r="P17" i="80"/>
  <c r="O17" i="80"/>
  <c r="AB13" i="80"/>
  <c r="AA13" i="80"/>
  <c r="AC13" i="80" s="1"/>
  <c r="AD13" i="80" s="1"/>
  <c r="P15" i="80"/>
  <c r="O15" i="80"/>
  <c r="AB11" i="80"/>
  <c r="AA11" i="80"/>
  <c r="AC11" i="80" s="1"/>
  <c r="AD11" i="80" s="1"/>
  <c r="P11" i="80"/>
  <c r="O11" i="80"/>
  <c r="AB9" i="80"/>
  <c r="AA9" i="80"/>
  <c r="AC9" i="80" s="1"/>
  <c r="AD9" i="80" s="1"/>
  <c r="P9" i="80"/>
  <c r="O9" i="80"/>
  <c r="AB31" i="79"/>
  <c r="AG31" i="79" s="1"/>
  <c r="AA31" i="79"/>
  <c r="AC31" i="79" s="1"/>
  <c r="AD31" i="79" s="1"/>
  <c r="AF31" i="79" s="1"/>
  <c r="P31" i="79"/>
  <c r="O31" i="79"/>
  <c r="AC29" i="79"/>
  <c r="AD29" i="79" s="1"/>
  <c r="AB29" i="79"/>
  <c r="AG29" i="79" s="1"/>
  <c r="AA29" i="79"/>
  <c r="Q29" i="79"/>
  <c r="P29" i="79"/>
  <c r="O29" i="79"/>
  <c r="AB27" i="79"/>
  <c r="AA27" i="79"/>
  <c r="AC27" i="79" s="1"/>
  <c r="AD27" i="79" s="1"/>
  <c r="P27" i="79"/>
  <c r="O27" i="79"/>
  <c r="AB25" i="79"/>
  <c r="AA25" i="79"/>
  <c r="AC25" i="79" s="1"/>
  <c r="AD25" i="79" s="1"/>
  <c r="P25" i="79"/>
  <c r="O25" i="79"/>
  <c r="AG23" i="79"/>
  <c r="AB23" i="79"/>
  <c r="AA23" i="79"/>
  <c r="AC23" i="79" s="1"/>
  <c r="AD23" i="79" s="1"/>
  <c r="P23" i="79"/>
  <c r="O23" i="79"/>
  <c r="AB21" i="79"/>
  <c r="AA21" i="79"/>
  <c r="AC21" i="79" s="1"/>
  <c r="AD21" i="79" s="1"/>
  <c r="P21" i="79"/>
  <c r="O21" i="79"/>
  <c r="AB19" i="79"/>
  <c r="AA19" i="79"/>
  <c r="AC19" i="79" s="1"/>
  <c r="AD19" i="79" s="1"/>
  <c r="P19" i="79"/>
  <c r="O19" i="79"/>
  <c r="Q19" i="79" s="1"/>
  <c r="AB17" i="79"/>
  <c r="AA17" i="79"/>
  <c r="AC17" i="79" s="1"/>
  <c r="AD17" i="79" s="1"/>
  <c r="P17" i="79"/>
  <c r="O17" i="79"/>
  <c r="AB15" i="79"/>
  <c r="AG15" i="79" s="1"/>
  <c r="AA15" i="79"/>
  <c r="AC15" i="79" s="1"/>
  <c r="AD15" i="79" s="1"/>
  <c r="P15" i="79"/>
  <c r="O15" i="79"/>
  <c r="AC13" i="79"/>
  <c r="AD13" i="79" s="1"/>
  <c r="AB13" i="79"/>
  <c r="AA13" i="79"/>
  <c r="P13" i="79"/>
  <c r="O13" i="79"/>
  <c r="AC11" i="79"/>
  <c r="AD11" i="79" s="1"/>
  <c r="AB11" i="79"/>
  <c r="AA11" i="79"/>
  <c r="P11" i="79"/>
  <c r="O11" i="79"/>
  <c r="AB9" i="79"/>
  <c r="AA9" i="79"/>
  <c r="AC9" i="79" s="1"/>
  <c r="AD9" i="79" s="1"/>
  <c r="P9" i="79"/>
  <c r="O9" i="79"/>
  <c r="R31" i="80" l="1"/>
  <c r="Q32" i="80" s="1"/>
  <c r="X32" i="80" s="1"/>
  <c r="AF31" i="80"/>
  <c r="S31" i="80"/>
  <c r="I54" i="96"/>
  <c r="H54" i="96"/>
  <c r="H46" i="96"/>
  <c r="I46" i="96"/>
  <c r="Q29" i="80"/>
  <c r="R29" i="80" s="1"/>
  <c r="Q30" i="80" s="1"/>
  <c r="I31" i="96"/>
  <c r="Q27" i="80"/>
  <c r="R27" i="80" s="1"/>
  <c r="H31" i="96"/>
  <c r="I30" i="96"/>
  <c r="H30" i="96"/>
  <c r="I38" i="96"/>
  <c r="H38" i="96"/>
  <c r="H40" i="96"/>
  <c r="I40" i="96"/>
  <c r="Q21" i="80"/>
  <c r="H34" i="96"/>
  <c r="I34" i="96"/>
  <c r="H36" i="96"/>
  <c r="I36" i="96"/>
  <c r="Q17" i="80"/>
  <c r="H33" i="96"/>
  <c r="I33" i="96"/>
  <c r="I35" i="97"/>
  <c r="I32" i="96"/>
  <c r="H35" i="97"/>
  <c r="H32" i="96"/>
  <c r="Q15" i="80"/>
  <c r="I34" i="97"/>
  <c r="I28" i="96"/>
  <c r="H34" i="97"/>
  <c r="H28" i="96"/>
  <c r="H33" i="97"/>
  <c r="H27" i="96"/>
  <c r="I33" i="97"/>
  <c r="I27" i="96"/>
  <c r="H17" i="96"/>
  <c r="I17" i="96"/>
  <c r="H16" i="96"/>
  <c r="I16" i="96"/>
  <c r="H13" i="96"/>
  <c r="I13" i="96"/>
  <c r="H21" i="96"/>
  <c r="I19" i="96"/>
  <c r="H19" i="96"/>
  <c r="H8" i="96"/>
  <c r="I8" i="96"/>
  <c r="Q13" i="79"/>
  <c r="I6" i="96"/>
  <c r="Q11" i="79"/>
  <c r="H6" i="96"/>
  <c r="I14" i="96"/>
  <c r="H14" i="96"/>
  <c r="R17" i="80"/>
  <c r="R19" i="79"/>
  <c r="Q23" i="79"/>
  <c r="Q15" i="79"/>
  <c r="Q25" i="79"/>
  <c r="H14" i="94"/>
  <c r="H11" i="91"/>
  <c r="R29" i="79"/>
  <c r="Q31" i="79"/>
  <c r="H26" i="92"/>
  <c r="Q9" i="80"/>
  <c r="H32" i="94"/>
  <c r="H30" i="92"/>
  <c r="H16" i="91"/>
  <c r="Q19" i="80"/>
  <c r="Q13" i="80"/>
  <c r="H12" i="94"/>
  <c r="H8" i="91"/>
  <c r="Q17" i="79"/>
  <c r="I14" i="94"/>
  <c r="I11" i="91"/>
  <c r="I26" i="92"/>
  <c r="I32" i="94"/>
  <c r="I30" i="92"/>
  <c r="I16" i="91"/>
  <c r="Q11" i="80"/>
  <c r="H35" i="94"/>
  <c r="H32" i="92"/>
  <c r="H20" i="91"/>
  <c r="H33" i="94"/>
  <c r="H31" i="92"/>
  <c r="H17" i="91"/>
  <c r="R13" i="79"/>
  <c r="Q9" i="79"/>
  <c r="I12" i="94"/>
  <c r="I8" i="91"/>
  <c r="Q21" i="79"/>
  <c r="Q27" i="79"/>
  <c r="H21" i="94"/>
  <c r="I35" i="94"/>
  <c r="I32" i="92"/>
  <c r="I20" i="91"/>
  <c r="I33" i="94"/>
  <c r="I31" i="92"/>
  <c r="I17" i="91"/>
  <c r="Q23" i="80"/>
  <c r="Q25" i="80"/>
  <c r="H37" i="94"/>
  <c r="H18" i="91"/>
  <c r="I21" i="94"/>
  <c r="R15" i="80"/>
  <c r="I37" i="94"/>
  <c r="I18" i="91"/>
  <c r="AE21" i="79"/>
  <c r="AF21" i="79"/>
  <c r="AG21" i="79" s="1"/>
  <c r="AE13" i="79"/>
  <c r="AF13" i="79"/>
  <c r="AG13" i="79" s="1"/>
  <c r="AF13" i="80"/>
  <c r="AE13" i="80"/>
  <c r="AG13" i="80" s="1"/>
  <c r="S15" i="80"/>
  <c r="AF19" i="80"/>
  <c r="AE19" i="80"/>
  <c r="AG19" i="80" s="1"/>
  <c r="S13" i="80"/>
  <c r="AF21" i="80"/>
  <c r="AE21" i="80"/>
  <c r="AG21" i="80" s="1"/>
  <c r="S21" i="80"/>
  <c r="AF29" i="80"/>
  <c r="AE29" i="80"/>
  <c r="AG29" i="80" s="1"/>
  <c r="S29" i="80"/>
  <c r="AF11" i="80"/>
  <c r="AE11" i="80"/>
  <c r="AG11" i="80" s="1"/>
  <c r="S11" i="80"/>
  <c r="AE31" i="80"/>
  <c r="AG31" i="80" s="1"/>
  <c r="AE9" i="80"/>
  <c r="AG9" i="80" s="1"/>
  <c r="S9" i="80"/>
  <c r="AF9" i="80"/>
  <c r="AE15" i="80"/>
  <c r="AG15" i="80" s="1"/>
  <c r="S17" i="80"/>
  <c r="AF15" i="80"/>
  <c r="AE17" i="80"/>
  <c r="AG17" i="80" s="1"/>
  <c r="AF17" i="80"/>
  <c r="S19" i="80"/>
  <c r="AE23" i="80"/>
  <c r="AG23" i="80" s="1"/>
  <c r="S23" i="80"/>
  <c r="AF23" i="80"/>
  <c r="AF25" i="80"/>
  <c r="AE25" i="80"/>
  <c r="AG25" i="80" s="1"/>
  <c r="S25" i="80"/>
  <c r="S27" i="80"/>
  <c r="AE27" i="80"/>
  <c r="AG27" i="80" s="1"/>
  <c r="AF15" i="79"/>
  <c r="AE15" i="79"/>
  <c r="S15" i="79"/>
  <c r="AF19" i="79"/>
  <c r="AG19" i="79" s="1"/>
  <c r="AE19" i="79"/>
  <c r="S19" i="79"/>
  <c r="AF25" i="79"/>
  <c r="AG25" i="79" s="1"/>
  <c r="AE25" i="79"/>
  <c r="S25" i="79"/>
  <c r="AE31" i="79"/>
  <c r="S31" i="79"/>
  <c r="AF17" i="79"/>
  <c r="AG17" i="79" s="1"/>
  <c r="AE17" i="79"/>
  <c r="S17" i="79"/>
  <c r="AE29" i="79"/>
  <c r="S29" i="79"/>
  <c r="AF29" i="79"/>
  <c r="AF11" i="79"/>
  <c r="AG11" i="79" s="1"/>
  <c r="AE11" i="79"/>
  <c r="S11" i="79"/>
  <c r="AF9" i="79"/>
  <c r="AG9" i="79" s="1"/>
  <c r="AE9" i="79"/>
  <c r="S9" i="79"/>
  <c r="AE23" i="79"/>
  <c r="AF23" i="79"/>
  <c r="S23" i="79"/>
  <c r="AF27" i="79"/>
  <c r="AG27" i="79" s="1"/>
  <c r="AE27" i="79"/>
  <c r="S27" i="79"/>
  <c r="S13" i="79"/>
  <c r="S21" i="79"/>
  <c r="AB31" i="77"/>
  <c r="AG31" i="77" s="1"/>
  <c r="AA31" i="77"/>
  <c r="AC31" i="77" s="1"/>
  <c r="AD31" i="77" s="1"/>
  <c r="AF31" i="77" s="1"/>
  <c r="P31" i="77"/>
  <c r="O31" i="77"/>
  <c r="AG29" i="77"/>
  <c r="AB29" i="77"/>
  <c r="AA29" i="77"/>
  <c r="AC29" i="77" s="1"/>
  <c r="AD29" i="77" s="1"/>
  <c r="Q29" i="77"/>
  <c r="P29" i="77"/>
  <c r="O29" i="77"/>
  <c r="AB27" i="77"/>
  <c r="AA27" i="77"/>
  <c r="AC27" i="77" s="1"/>
  <c r="AD27" i="77" s="1"/>
  <c r="P27" i="77"/>
  <c r="O27" i="77"/>
  <c r="AB25" i="77"/>
  <c r="AA25" i="77"/>
  <c r="AC25" i="77" s="1"/>
  <c r="AD25" i="77" s="1"/>
  <c r="P25" i="77"/>
  <c r="O25" i="77"/>
  <c r="AB23" i="77"/>
  <c r="AA23" i="77"/>
  <c r="AC23" i="77" s="1"/>
  <c r="AD23" i="77" s="1"/>
  <c r="P23" i="77"/>
  <c r="O23" i="77"/>
  <c r="AB21" i="77"/>
  <c r="AA21" i="77"/>
  <c r="AC21" i="77" s="1"/>
  <c r="AD21" i="77" s="1"/>
  <c r="Q21" i="77"/>
  <c r="P21" i="77"/>
  <c r="O21" i="77"/>
  <c r="AB19" i="77"/>
  <c r="AA19" i="77"/>
  <c r="AC19" i="77" s="1"/>
  <c r="AD19" i="77" s="1"/>
  <c r="P19" i="77"/>
  <c r="O19" i="77"/>
  <c r="AB17" i="77"/>
  <c r="AA17" i="77"/>
  <c r="AC17" i="77" s="1"/>
  <c r="AD17" i="77" s="1"/>
  <c r="P17" i="77"/>
  <c r="O17" i="77"/>
  <c r="AC15" i="77"/>
  <c r="AD15" i="77" s="1"/>
  <c r="AB15" i="77"/>
  <c r="AA15" i="77"/>
  <c r="P15" i="77"/>
  <c r="O15" i="77"/>
  <c r="AB13" i="77"/>
  <c r="AA13" i="77"/>
  <c r="AC13" i="77" s="1"/>
  <c r="AD13" i="77" s="1"/>
  <c r="P13" i="77"/>
  <c r="O13" i="77"/>
  <c r="AB11" i="77"/>
  <c r="AA11" i="77"/>
  <c r="AC11" i="77" s="1"/>
  <c r="AD11" i="77" s="1"/>
  <c r="P11" i="77"/>
  <c r="O11" i="77"/>
  <c r="AB9" i="77"/>
  <c r="AA9" i="77"/>
  <c r="AC9" i="77" s="1"/>
  <c r="AD9" i="77" s="1"/>
  <c r="P9" i="77"/>
  <c r="O9" i="77"/>
  <c r="AB31" i="18"/>
  <c r="AB29" i="18"/>
  <c r="AB27" i="18"/>
  <c r="AB25" i="18"/>
  <c r="AG25" i="18" s="1"/>
  <c r="AB23" i="18"/>
  <c r="AB21" i="18"/>
  <c r="AG21" i="18" s="1"/>
  <c r="AB19" i="18"/>
  <c r="AB17" i="18"/>
  <c r="AB15" i="18"/>
  <c r="AB13" i="18"/>
  <c r="AB11" i="18"/>
  <c r="AA9" i="18"/>
  <c r="AC9" i="18" s="1"/>
  <c r="AD9" i="18" s="1"/>
  <c r="AB9" i="18"/>
  <c r="J54" i="96" l="1"/>
  <c r="R21" i="80"/>
  <c r="Q22" i="80" s="1"/>
  <c r="K54" i="96"/>
  <c r="J46" i="96"/>
  <c r="K46" i="96"/>
  <c r="K31" i="96"/>
  <c r="J31" i="96"/>
  <c r="J30" i="96"/>
  <c r="J38" i="96"/>
  <c r="J40" i="96"/>
  <c r="J34" i="96"/>
  <c r="J36" i="96"/>
  <c r="K33" i="96"/>
  <c r="J33" i="96"/>
  <c r="K35" i="97"/>
  <c r="K32" i="96"/>
  <c r="J35" i="97"/>
  <c r="J32" i="96"/>
  <c r="J34" i="97"/>
  <c r="J28" i="96"/>
  <c r="J33" i="97"/>
  <c r="J27" i="96"/>
  <c r="J17" i="96"/>
  <c r="J16" i="96"/>
  <c r="J13" i="96"/>
  <c r="Q20" i="79"/>
  <c r="J19" i="96"/>
  <c r="K8" i="96"/>
  <c r="J8" i="96"/>
  <c r="J6" i="96"/>
  <c r="R11" i="79"/>
  <c r="J14" i="96"/>
  <c r="H19" i="97"/>
  <c r="H43" i="96"/>
  <c r="I19" i="97"/>
  <c r="I43" i="96"/>
  <c r="H18" i="97"/>
  <c r="H42" i="96"/>
  <c r="I18" i="97"/>
  <c r="I42" i="96"/>
  <c r="Q23" i="77"/>
  <c r="H16" i="97"/>
  <c r="H39" i="96"/>
  <c r="I16" i="97"/>
  <c r="I39" i="96"/>
  <c r="H20" i="97"/>
  <c r="H45" i="96"/>
  <c r="I20" i="97"/>
  <c r="I45" i="96"/>
  <c r="J20" i="97"/>
  <c r="J45" i="96"/>
  <c r="I17" i="97"/>
  <c r="I41" i="96"/>
  <c r="H17" i="97"/>
  <c r="H41" i="96"/>
  <c r="I15" i="97"/>
  <c r="I37" i="96"/>
  <c r="H15" i="97"/>
  <c r="H37" i="96"/>
  <c r="H14" i="97"/>
  <c r="H35" i="96"/>
  <c r="I14" i="97"/>
  <c r="I35" i="96"/>
  <c r="H22" i="97"/>
  <c r="H48" i="96"/>
  <c r="I22" i="97"/>
  <c r="I48" i="96"/>
  <c r="H23" i="97"/>
  <c r="H50" i="96"/>
  <c r="I23" i="97"/>
  <c r="I50" i="96"/>
  <c r="H21" i="97"/>
  <c r="H47" i="96"/>
  <c r="I21" i="97"/>
  <c r="I47" i="96"/>
  <c r="R23" i="77"/>
  <c r="I20" i="94"/>
  <c r="I19" i="92"/>
  <c r="I29" i="91"/>
  <c r="I27" i="94"/>
  <c r="I20" i="92"/>
  <c r="I30" i="91"/>
  <c r="I22" i="94"/>
  <c r="I11" i="92"/>
  <c r="I21" i="91"/>
  <c r="I29" i="94"/>
  <c r="I12" i="92"/>
  <c r="I22" i="91"/>
  <c r="I16" i="94"/>
  <c r="I22" i="92"/>
  <c r="I5" i="91"/>
  <c r="Q14" i="79"/>
  <c r="Q24" i="79"/>
  <c r="R23" i="79"/>
  <c r="Q36" i="80"/>
  <c r="Q15" i="77"/>
  <c r="H25" i="94"/>
  <c r="H16" i="92"/>
  <c r="H26" i="91"/>
  <c r="Q19" i="77"/>
  <c r="H24" i="94"/>
  <c r="H15" i="92"/>
  <c r="H25" i="91"/>
  <c r="H26" i="94"/>
  <c r="H17" i="92"/>
  <c r="H27" i="91"/>
  <c r="Q25" i="77"/>
  <c r="H30" i="94"/>
  <c r="H13" i="92"/>
  <c r="H23" i="91"/>
  <c r="H23" i="94"/>
  <c r="H14" i="92"/>
  <c r="H24" i="91"/>
  <c r="H21" i="92"/>
  <c r="Q31" i="77"/>
  <c r="Q16" i="80"/>
  <c r="R25" i="80"/>
  <c r="Q26" i="80" s="1"/>
  <c r="R27" i="79"/>
  <c r="R13" i="80"/>
  <c r="Q30" i="79"/>
  <c r="I25" i="94"/>
  <c r="I16" i="92"/>
  <c r="I26" i="91"/>
  <c r="I24" i="94"/>
  <c r="I15" i="92"/>
  <c r="I25" i="91"/>
  <c r="I26" i="94"/>
  <c r="I17" i="92"/>
  <c r="I27" i="91"/>
  <c r="I30" i="94"/>
  <c r="I13" i="92"/>
  <c r="I23" i="91"/>
  <c r="I23" i="94"/>
  <c r="I14" i="92"/>
  <c r="I24" i="91"/>
  <c r="I21" i="92"/>
  <c r="R23" i="80"/>
  <c r="R21" i="79"/>
  <c r="R11" i="80"/>
  <c r="R19" i="80"/>
  <c r="Q32" i="79"/>
  <c r="R31" i="79"/>
  <c r="R25" i="79"/>
  <c r="Q11" i="77"/>
  <c r="H20" i="94"/>
  <c r="H19" i="92"/>
  <c r="H29" i="91"/>
  <c r="H27" i="94"/>
  <c r="H20" i="92"/>
  <c r="H30" i="91"/>
  <c r="H22" i="94"/>
  <c r="H11" i="92"/>
  <c r="H21" i="91"/>
  <c r="R21" i="77"/>
  <c r="H29" i="94"/>
  <c r="H12" i="92"/>
  <c r="H22" i="91"/>
  <c r="R29" i="77"/>
  <c r="H16" i="94"/>
  <c r="H22" i="92"/>
  <c r="H5" i="91"/>
  <c r="R9" i="79"/>
  <c r="R17" i="79"/>
  <c r="Q28" i="80"/>
  <c r="R9" i="80"/>
  <c r="Q16" i="79"/>
  <c r="R15" i="79"/>
  <c r="Q18" i="80"/>
  <c r="I19" i="94"/>
  <c r="I28" i="91"/>
  <c r="I18" i="92"/>
  <c r="H19" i="94"/>
  <c r="H28" i="91"/>
  <c r="H18" i="92"/>
  <c r="Q27" i="77"/>
  <c r="Q9" i="77"/>
  <c r="Q17" i="77"/>
  <c r="Q13" i="77"/>
  <c r="AF11" i="77"/>
  <c r="AE11" i="77"/>
  <c r="AG11" i="77" s="1"/>
  <c r="S11" i="77"/>
  <c r="AF13" i="77"/>
  <c r="AE13" i="77"/>
  <c r="AE15" i="77"/>
  <c r="AG15" i="77" s="1"/>
  <c r="S15" i="77"/>
  <c r="AF15" i="77"/>
  <c r="AF17" i="77"/>
  <c r="AE17" i="77"/>
  <c r="AE27" i="77"/>
  <c r="AF27" i="77"/>
  <c r="AG27" i="77" s="1"/>
  <c r="AF29" i="77"/>
  <c r="AE29" i="77"/>
  <c r="S29" i="77"/>
  <c r="AE31" i="77"/>
  <c r="S31" i="77"/>
  <c r="AF9" i="77"/>
  <c r="AG9" i="77" s="1"/>
  <c r="S9" i="77" s="1"/>
  <c r="AE9" i="77"/>
  <c r="AF19" i="77"/>
  <c r="AE19" i="77"/>
  <c r="AG19" i="77" s="1"/>
  <c r="S19" i="77"/>
  <c r="AF21" i="77"/>
  <c r="AE21" i="77"/>
  <c r="AG21" i="77" s="1"/>
  <c r="S21" i="77"/>
  <c r="AE23" i="77"/>
  <c r="AG23" i="77" s="1"/>
  <c r="S23" i="77"/>
  <c r="AF23" i="77"/>
  <c r="AF25" i="77"/>
  <c r="AE25" i="77"/>
  <c r="AG25" i="77" s="1"/>
  <c r="S25" i="77"/>
  <c r="AE9" i="18"/>
  <c r="AF9" i="18"/>
  <c r="AG9" i="18" s="1"/>
  <c r="AG17" i="77" l="1"/>
  <c r="AG13" i="77"/>
  <c r="K40" i="96"/>
  <c r="K30" i="96"/>
  <c r="K38" i="96"/>
  <c r="K34" i="96"/>
  <c r="K36" i="96"/>
  <c r="Q20" i="80"/>
  <c r="K34" i="97"/>
  <c r="K28" i="96"/>
  <c r="K33" i="97"/>
  <c r="K27" i="96"/>
  <c r="K17" i="96"/>
  <c r="Q28" i="79"/>
  <c r="K16" i="96"/>
  <c r="K13" i="96"/>
  <c r="K19" i="96"/>
  <c r="K6" i="96"/>
  <c r="Q12" i="79"/>
  <c r="K14" i="96"/>
  <c r="J19" i="97"/>
  <c r="J43" i="96"/>
  <c r="J18" i="97"/>
  <c r="J42" i="96"/>
  <c r="K16" i="97"/>
  <c r="K39" i="96"/>
  <c r="J16" i="97"/>
  <c r="J39" i="96"/>
  <c r="Q24" i="77"/>
  <c r="K20" i="97"/>
  <c r="K45" i="96"/>
  <c r="Q22" i="77"/>
  <c r="J17" i="97"/>
  <c r="J41" i="96"/>
  <c r="J15" i="97"/>
  <c r="J37" i="96"/>
  <c r="J14" i="97"/>
  <c r="J35" i="96"/>
  <c r="J22" i="97"/>
  <c r="J48" i="96"/>
  <c r="J23" i="97"/>
  <c r="J50" i="96"/>
  <c r="J21" i="97"/>
  <c r="J47" i="96"/>
  <c r="R13" i="77"/>
  <c r="Q14" i="77" s="1"/>
  <c r="Q32" i="77"/>
  <c r="R31" i="77"/>
  <c r="Q10" i="79"/>
  <c r="Q30" i="77"/>
  <c r="Q26" i="79"/>
  <c r="Q12" i="80"/>
  <c r="Q22" i="79"/>
  <c r="Q24" i="80"/>
  <c r="Q14" i="80"/>
  <c r="R25" i="77"/>
  <c r="Q26" i="77" s="1"/>
  <c r="R17" i="77"/>
  <c r="R27" i="77"/>
  <c r="Q10" i="80"/>
  <c r="Q18" i="79"/>
  <c r="R11" i="77"/>
  <c r="R19" i="77"/>
  <c r="R15" i="77"/>
  <c r="R9" i="77"/>
  <c r="S27" i="77"/>
  <c r="S17" i="77"/>
  <c r="S13" i="77"/>
  <c r="K19" i="97" l="1"/>
  <c r="K43" i="96"/>
  <c r="K18" i="97"/>
  <c r="K42" i="96"/>
  <c r="K17" i="97"/>
  <c r="K41" i="96"/>
  <c r="Q20" i="77"/>
  <c r="K15" i="97"/>
  <c r="K37" i="96"/>
  <c r="K14" i="97"/>
  <c r="K35" i="96"/>
  <c r="Q16" i="77"/>
  <c r="K22" i="97"/>
  <c r="K48" i="96"/>
  <c r="K23" i="97"/>
  <c r="K50" i="96"/>
  <c r="K21" i="97"/>
  <c r="K47" i="96"/>
  <c r="Q12" i="77"/>
  <c r="Q18" i="77"/>
  <c r="Q28" i="77"/>
  <c r="Q10" i="77"/>
  <c r="C3" i="28" l="1"/>
  <c r="C3" i="61"/>
  <c r="C3" i="27"/>
  <c r="C3" i="26"/>
  <c r="P23" i="18" l="1"/>
  <c r="O23" i="18"/>
  <c r="P15" i="18"/>
  <c r="O15" i="18"/>
  <c r="Q15" i="18" s="1"/>
  <c r="H24" i="97" l="1"/>
  <c r="H51" i="96"/>
  <c r="I24" i="97"/>
  <c r="I51" i="96"/>
  <c r="J6" i="97"/>
  <c r="J12" i="96"/>
  <c r="I6" i="97"/>
  <c r="I12" i="96"/>
  <c r="H6" i="97"/>
  <c r="H12" i="96"/>
  <c r="I10" i="94"/>
  <c r="I6" i="92"/>
  <c r="I10" i="91"/>
  <c r="R15" i="18"/>
  <c r="H10" i="94"/>
  <c r="H6" i="92"/>
  <c r="H10" i="91"/>
  <c r="Q23" i="18"/>
  <c r="J24" i="97" l="1"/>
  <c r="J51" i="96"/>
  <c r="K6" i="97"/>
  <c r="K12" i="96"/>
  <c r="R23" i="18"/>
  <c r="K24" i="97" l="1"/>
  <c r="K51" i="96"/>
  <c r="C16" i="26"/>
  <c r="C14" i="26"/>
  <c r="C12" i="26"/>
  <c r="O30" i="61" l="1"/>
  <c r="N29" i="61"/>
  <c r="V31" i="79" s="1"/>
  <c r="K29" i="61"/>
  <c r="U31" i="79" s="1"/>
  <c r="G29" i="61"/>
  <c r="T31" i="79" s="1"/>
  <c r="O28" i="61"/>
  <c r="N27" i="61"/>
  <c r="V29" i="79" s="1"/>
  <c r="K27" i="61"/>
  <c r="U29" i="79" s="1"/>
  <c r="G27" i="61"/>
  <c r="T29" i="79" s="1"/>
  <c r="O26" i="61"/>
  <c r="N12" i="61"/>
  <c r="K12" i="61"/>
  <c r="G12" i="61"/>
  <c r="O24" i="61"/>
  <c r="V25" i="79"/>
  <c r="U25" i="79"/>
  <c r="T25" i="79"/>
  <c r="O22" i="61"/>
  <c r="V23" i="79"/>
  <c r="U23" i="79"/>
  <c r="T23" i="79"/>
  <c r="O20" i="61"/>
  <c r="V21" i="79"/>
  <c r="U21" i="79"/>
  <c r="T21" i="79"/>
  <c r="O18" i="61"/>
  <c r="V19" i="79"/>
  <c r="U19" i="79"/>
  <c r="T19" i="79"/>
  <c r="O16" i="61"/>
  <c r="V17" i="79"/>
  <c r="U17" i="79"/>
  <c r="T17" i="79"/>
  <c r="O14" i="61"/>
  <c r="N14" i="61"/>
  <c r="V15" i="79" s="1"/>
  <c r="K14" i="61"/>
  <c r="U15" i="79" s="1"/>
  <c r="G14" i="61"/>
  <c r="T15" i="79" s="1"/>
  <c r="O12" i="61"/>
  <c r="N9" i="61"/>
  <c r="K9" i="61"/>
  <c r="G9" i="61"/>
  <c r="O10" i="61"/>
  <c r="V11" i="79"/>
  <c r="U11" i="79"/>
  <c r="T11" i="79"/>
  <c r="O8" i="61"/>
  <c r="V9" i="79"/>
  <c r="U9" i="79"/>
  <c r="T9" i="79"/>
  <c r="F3" i="61"/>
  <c r="C2" i="61"/>
  <c r="J12" i="94" l="1"/>
  <c r="J8" i="91"/>
  <c r="J14" i="94"/>
  <c r="J11" i="91"/>
  <c r="J21" i="94"/>
  <c r="J26" i="92"/>
  <c r="U12" i="79"/>
  <c r="U18" i="79"/>
  <c r="U20" i="79"/>
  <c r="U22" i="79"/>
  <c r="U24" i="79"/>
  <c r="U26" i="79"/>
  <c r="K14" i="94"/>
  <c r="U28" i="79"/>
  <c r="K11" i="91"/>
  <c r="K21" i="94"/>
  <c r="U30" i="79"/>
  <c r="U32" i="79"/>
  <c r="K26" i="92"/>
  <c r="U10" i="79"/>
  <c r="U16" i="79"/>
  <c r="L12" i="94"/>
  <c r="L8" i="91"/>
  <c r="L21" i="94"/>
  <c r="L26" i="92"/>
  <c r="K12" i="94"/>
  <c r="U14" i="79"/>
  <c r="K8" i="91"/>
  <c r="L14" i="94"/>
  <c r="L11" i="91"/>
  <c r="T12" i="79"/>
  <c r="T14" i="79"/>
  <c r="T16" i="79"/>
  <c r="T18" i="79"/>
  <c r="T20" i="79"/>
  <c r="T22" i="79"/>
  <c r="T24" i="79"/>
  <c r="T26" i="79"/>
  <c r="T28" i="79"/>
  <c r="T30" i="79"/>
  <c r="T32" i="79"/>
  <c r="V10" i="79"/>
  <c r="V14" i="79"/>
  <c r="V18" i="79"/>
  <c r="V22" i="79"/>
  <c r="V24" i="79"/>
  <c r="V26" i="79"/>
  <c r="V28" i="79"/>
  <c r="V30" i="79"/>
  <c r="V32" i="79"/>
  <c r="T10" i="79"/>
  <c r="V12" i="79"/>
  <c r="V16" i="79"/>
  <c r="V20" i="79"/>
  <c r="AA31" i="18"/>
  <c r="AC31" i="18" s="1"/>
  <c r="AD31" i="18" s="1"/>
  <c r="AF31" i="18" s="1"/>
  <c r="P31" i="18"/>
  <c r="O31" i="18"/>
  <c r="AA29" i="18"/>
  <c r="AC29" i="18" s="1"/>
  <c r="AD29" i="18" s="1"/>
  <c r="P29" i="18"/>
  <c r="O29" i="18"/>
  <c r="AA27" i="18"/>
  <c r="AC27" i="18" s="1"/>
  <c r="AD27" i="18" s="1"/>
  <c r="P27" i="18"/>
  <c r="O27" i="18"/>
  <c r="AA25" i="18"/>
  <c r="AC25" i="18" s="1"/>
  <c r="AD25" i="18" s="1"/>
  <c r="P25" i="18"/>
  <c r="O25" i="18"/>
  <c r="AA23" i="18"/>
  <c r="AC23" i="18" s="1"/>
  <c r="AD23" i="18" s="1"/>
  <c r="Q24" i="18"/>
  <c r="AA21" i="18"/>
  <c r="AC21" i="18" s="1"/>
  <c r="AD21" i="18" s="1"/>
  <c r="P21" i="18"/>
  <c r="O21" i="18"/>
  <c r="AA19" i="18"/>
  <c r="AC19" i="18" s="1"/>
  <c r="AD19" i="18" s="1"/>
  <c r="P19" i="18"/>
  <c r="O19" i="18"/>
  <c r="AA17" i="18"/>
  <c r="AC17" i="18" s="1"/>
  <c r="AD17" i="18" s="1"/>
  <c r="P17" i="18"/>
  <c r="O17" i="18"/>
  <c r="AA15" i="18"/>
  <c r="AC15" i="18" s="1"/>
  <c r="AD15" i="18" s="1"/>
  <c r="AA13" i="18"/>
  <c r="AC13" i="18" s="1"/>
  <c r="AD13" i="18" s="1"/>
  <c r="P13" i="18"/>
  <c r="O13" i="18"/>
  <c r="AA11" i="18"/>
  <c r="AC11" i="18" s="1"/>
  <c r="AD11" i="18" s="1"/>
  <c r="P11" i="18"/>
  <c r="O11" i="18"/>
  <c r="P9" i="18"/>
  <c r="O9" i="18"/>
  <c r="H13" i="97" l="1"/>
  <c r="I13" i="97"/>
  <c r="H49" i="96"/>
  <c r="I49" i="96"/>
  <c r="I44" i="96"/>
  <c r="H44" i="96"/>
  <c r="H11" i="96"/>
  <c r="I11" i="96"/>
  <c r="H10" i="97"/>
  <c r="H5" i="96"/>
  <c r="I10" i="97"/>
  <c r="I5" i="96"/>
  <c r="H7" i="97"/>
  <c r="H15" i="96"/>
  <c r="I7" i="97"/>
  <c r="I15" i="96"/>
  <c r="H8" i="97"/>
  <c r="H18" i="96"/>
  <c r="I8" i="97"/>
  <c r="I18" i="96"/>
  <c r="H9" i="97"/>
  <c r="H20" i="96"/>
  <c r="I9" i="97"/>
  <c r="I20" i="96"/>
  <c r="H15" i="94"/>
  <c r="H7" i="92"/>
  <c r="H10" i="92"/>
  <c r="I15" i="94"/>
  <c r="I7" i="92"/>
  <c r="I10" i="92"/>
  <c r="AF21" i="18"/>
  <c r="AE21" i="18"/>
  <c r="S21" i="18"/>
  <c r="AF27" i="18"/>
  <c r="AE27" i="18"/>
  <c r="AG27" i="18" s="1"/>
  <c r="AF11" i="18"/>
  <c r="AG11" i="18" s="1"/>
  <c r="AE11" i="18"/>
  <c r="S11" i="18"/>
  <c r="AE19" i="18"/>
  <c r="AF19" i="18"/>
  <c r="AG19" i="18" s="1"/>
  <c r="S25" i="18"/>
  <c r="AF25" i="18"/>
  <c r="AE25" i="18"/>
  <c r="AE13" i="18"/>
  <c r="S13" i="18"/>
  <c r="AF13" i="18"/>
  <c r="AG13" i="18" s="1"/>
  <c r="S17" i="18"/>
  <c r="AE17" i="18"/>
  <c r="AF17" i="18"/>
  <c r="AG17" i="18" s="1"/>
  <c r="AE23" i="18"/>
  <c r="AF23" i="18"/>
  <c r="AE31" i="18"/>
  <c r="AG31" i="18" s="1"/>
  <c r="S31" i="18"/>
  <c r="S15" i="18"/>
  <c r="AF15" i="18"/>
  <c r="AG15" i="18" s="1"/>
  <c r="AE15" i="18"/>
  <c r="AF29" i="18"/>
  <c r="AE29" i="18"/>
  <c r="AG29" i="18" s="1"/>
  <c r="X10" i="79"/>
  <c r="W10" i="79"/>
  <c r="W28" i="79"/>
  <c r="X28" i="79"/>
  <c r="M14" i="94" s="1"/>
  <c r="W26" i="79"/>
  <c r="X26" i="79"/>
  <c r="X24" i="79"/>
  <c r="W24" i="79"/>
  <c r="X18" i="79"/>
  <c r="W18" i="79"/>
  <c r="X16" i="79"/>
  <c r="W16" i="79"/>
  <c r="W12" i="79"/>
  <c r="X12" i="79" s="1"/>
  <c r="W32" i="79"/>
  <c r="X32" i="79"/>
  <c r="W30" i="79"/>
  <c r="X30" i="79"/>
  <c r="M21" i="94" s="1"/>
  <c r="X22" i="79"/>
  <c r="W22" i="79"/>
  <c r="X20" i="79"/>
  <c r="W20" i="79"/>
  <c r="W14" i="79"/>
  <c r="X14" i="79"/>
  <c r="M12" i="94" s="1"/>
  <c r="Q27" i="18"/>
  <c r="Q25" i="18"/>
  <c r="Q31" i="18"/>
  <c r="Q29" i="18"/>
  <c r="Q13" i="18"/>
  <c r="Q17" i="18"/>
  <c r="Q19" i="18"/>
  <c r="Q21" i="18"/>
  <c r="Q11" i="18"/>
  <c r="Q9" i="18"/>
  <c r="Q16" i="18"/>
  <c r="AG23" i="18" l="1"/>
  <c r="S23" i="18" s="1"/>
  <c r="J13" i="97"/>
  <c r="J49" i="96"/>
  <c r="J44" i="96"/>
  <c r="J11" i="96"/>
  <c r="J10" i="97"/>
  <c r="J5" i="96"/>
  <c r="J7" i="97"/>
  <c r="J15" i="96"/>
  <c r="J8" i="97"/>
  <c r="J18" i="96"/>
  <c r="J9" i="97"/>
  <c r="J20" i="96"/>
  <c r="R17" i="18"/>
  <c r="Q18" i="18" s="1"/>
  <c r="Q22" i="18"/>
  <c r="R21" i="18"/>
  <c r="R31" i="18"/>
  <c r="R27" i="18"/>
  <c r="R11" i="18"/>
  <c r="Q12" i="18" s="1"/>
  <c r="R19" i="18"/>
  <c r="S19" i="18" s="1"/>
  <c r="R13" i="18"/>
  <c r="Q14" i="18" s="1"/>
  <c r="R25" i="18"/>
  <c r="R29" i="18"/>
  <c r="M26" i="92"/>
  <c r="M11" i="91"/>
  <c r="M8" i="91"/>
  <c r="S9" i="18"/>
  <c r="R9" i="18"/>
  <c r="K13" i="97" l="1"/>
  <c r="K49" i="96"/>
  <c r="S29" i="18"/>
  <c r="Q30" i="18"/>
  <c r="K44" i="96"/>
  <c r="S27" i="18"/>
  <c r="K11" i="96"/>
  <c r="K10" i="97"/>
  <c r="K5" i="96"/>
  <c r="K7" i="97"/>
  <c r="K15" i="96"/>
  <c r="K8" i="97"/>
  <c r="K18" i="96"/>
  <c r="K9" i="97"/>
  <c r="K20" i="96"/>
  <c r="Q10" i="18"/>
  <c r="Q26" i="18"/>
  <c r="Q32" i="18"/>
  <c r="Q20" i="18"/>
  <c r="Q28" i="18"/>
  <c r="G7" i="26" l="1"/>
  <c r="T9" i="18" s="1"/>
  <c r="K7" i="26"/>
  <c r="U9" i="18" s="1"/>
  <c r="N7" i="26"/>
  <c r="V9" i="18" s="1"/>
  <c r="G29" i="27"/>
  <c r="T31" i="77" s="1"/>
  <c r="K29" i="27"/>
  <c r="U31" i="77" s="1"/>
  <c r="N29" i="27"/>
  <c r="V31" i="77" s="1"/>
  <c r="G27" i="27"/>
  <c r="T29" i="77" s="1"/>
  <c r="K27" i="27"/>
  <c r="U29" i="77" s="1"/>
  <c r="N27" i="27"/>
  <c r="V29" i="77" s="1"/>
  <c r="G25" i="27"/>
  <c r="K25" i="27"/>
  <c r="N25" i="27"/>
  <c r="G23" i="27"/>
  <c r="K23" i="27"/>
  <c r="N23" i="27"/>
  <c r="G21" i="27"/>
  <c r="K21" i="27"/>
  <c r="N21" i="27"/>
  <c r="G19" i="27"/>
  <c r="K19" i="27"/>
  <c r="N19" i="27"/>
  <c r="G17" i="27"/>
  <c r="K17" i="27"/>
  <c r="N17" i="27"/>
  <c r="G15" i="27"/>
  <c r="K15" i="27"/>
  <c r="N15" i="27"/>
  <c r="G13" i="27"/>
  <c r="K13" i="27"/>
  <c r="N13" i="27"/>
  <c r="G11" i="27"/>
  <c r="K11" i="27"/>
  <c r="N11" i="27"/>
  <c r="G9" i="27"/>
  <c r="K9" i="27"/>
  <c r="N9" i="27"/>
  <c r="G7" i="27"/>
  <c r="K7" i="27"/>
  <c r="N7" i="27"/>
  <c r="T29" i="80"/>
  <c r="U29" i="80"/>
  <c r="V29" i="80"/>
  <c r="T27" i="80"/>
  <c r="U27" i="80"/>
  <c r="V27" i="80"/>
  <c r="G17" i="28"/>
  <c r="K17" i="28"/>
  <c r="N17" i="28"/>
  <c r="T23" i="80"/>
  <c r="U23" i="80"/>
  <c r="V23" i="80"/>
  <c r="T21" i="80"/>
  <c r="U21" i="80"/>
  <c r="V21" i="80"/>
  <c r="T13" i="80"/>
  <c r="U13" i="80"/>
  <c r="V13" i="80"/>
  <c r="T19" i="80"/>
  <c r="U19" i="80"/>
  <c r="V19" i="80"/>
  <c r="G11" i="28"/>
  <c r="K11" i="28"/>
  <c r="N11" i="28"/>
  <c r="G9" i="28"/>
  <c r="K9" i="28"/>
  <c r="N9" i="28"/>
  <c r="G7" i="28"/>
  <c r="K7" i="28"/>
  <c r="N7" i="28"/>
  <c r="G15" i="26"/>
  <c r="K15" i="26"/>
  <c r="N15" i="26"/>
  <c r="G13" i="26"/>
  <c r="K13" i="26"/>
  <c r="N13" i="26"/>
  <c r="G11" i="26"/>
  <c r="K11" i="26"/>
  <c r="N11" i="26"/>
  <c r="G9" i="26"/>
  <c r="K9" i="26"/>
  <c r="N9" i="26"/>
  <c r="F3" i="28"/>
  <c r="F3" i="27"/>
  <c r="F3" i="26"/>
  <c r="C2" i="27"/>
  <c r="C2" i="28"/>
  <c r="C2" i="26"/>
  <c r="O8" i="28"/>
  <c r="O10" i="28"/>
  <c r="O12" i="28"/>
  <c r="O14" i="28"/>
  <c r="O16" i="28"/>
  <c r="O18" i="28"/>
  <c r="O20" i="28"/>
  <c r="O22" i="28"/>
  <c r="O24" i="28"/>
  <c r="O26" i="28"/>
  <c r="O28" i="28"/>
  <c r="O30" i="28"/>
  <c r="O8" i="27"/>
  <c r="O10" i="27"/>
  <c r="O12" i="27"/>
  <c r="O14" i="27"/>
  <c r="O16" i="27"/>
  <c r="O18" i="27"/>
  <c r="O20" i="27"/>
  <c r="O22" i="27"/>
  <c r="O24" i="27"/>
  <c r="O26" i="27"/>
  <c r="O28" i="27"/>
  <c r="O30" i="27"/>
  <c r="C15" i="26"/>
  <c r="B15" i="26"/>
  <c r="C13" i="26"/>
  <c r="B13" i="26"/>
  <c r="C11" i="26"/>
  <c r="B11" i="26"/>
  <c r="O16" i="26"/>
  <c r="O14" i="26"/>
  <c r="O12" i="26"/>
  <c r="O10" i="26"/>
  <c r="O8" i="26"/>
  <c r="U22" i="18" l="1"/>
  <c r="U30" i="18"/>
  <c r="L35" i="94"/>
  <c r="L32" i="92"/>
  <c r="L20" i="91"/>
  <c r="K33" i="94"/>
  <c r="U16" i="80"/>
  <c r="K31" i="92"/>
  <c r="K17" i="91"/>
  <c r="U22" i="80"/>
  <c r="U30" i="80"/>
  <c r="L20" i="94"/>
  <c r="L19" i="92"/>
  <c r="L29" i="91"/>
  <c r="K27" i="94"/>
  <c r="U14" i="77"/>
  <c r="K20" i="92"/>
  <c r="K30" i="91"/>
  <c r="J22" i="94"/>
  <c r="J11" i="92"/>
  <c r="J21" i="91"/>
  <c r="L24" i="94"/>
  <c r="L15" i="92"/>
  <c r="L25" i="91"/>
  <c r="K26" i="94"/>
  <c r="U22" i="77"/>
  <c r="K17" i="92"/>
  <c r="K27" i="91"/>
  <c r="J29" i="94"/>
  <c r="J12" i="92"/>
  <c r="J22" i="91"/>
  <c r="L23" i="94"/>
  <c r="L14" i="92"/>
  <c r="L24" i="91"/>
  <c r="U30" i="77"/>
  <c r="K21" i="92"/>
  <c r="J16" i="94"/>
  <c r="J22" i="92"/>
  <c r="J5" i="91"/>
  <c r="L32" i="94"/>
  <c r="L30" i="92"/>
  <c r="L16" i="91"/>
  <c r="K35" i="94"/>
  <c r="U12" i="80"/>
  <c r="K32" i="92"/>
  <c r="K20" i="91"/>
  <c r="J33" i="94"/>
  <c r="J31" i="92"/>
  <c r="J17" i="91"/>
  <c r="U14" i="80"/>
  <c r="L37" i="94"/>
  <c r="L18" i="91"/>
  <c r="U28" i="80"/>
  <c r="L19" i="94"/>
  <c r="L18" i="92"/>
  <c r="L28" i="91"/>
  <c r="K20" i="94"/>
  <c r="U12" i="77"/>
  <c r="K19" i="92"/>
  <c r="K29" i="91"/>
  <c r="J27" i="94"/>
  <c r="J20" i="92"/>
  <c r="J30" i="91"/>
  <c r="L25" i="94"/>
  <c r="L16" i="92"/>
  <c r="L26" i="91"/>
  <c r="K24" i="94"/>
  <c r="U20" i="77"/>
  <c r="K15" i="92"/>
  <c r="K25" i="91"/>
  <c r="J26" i="94"/>
  <c r="J17" i="92"/>
  <c r="J27" i="91"/>
  <c r="L30" i="94"/>
  <c r="L13" i="92"/>
  <c r="L23" i="91"/>
  <c r="K23" i="94"/>
  <c r="U28" i="77"/>
  <c r="K14" i="92"/>
  <c r="K24" i="91"/>
  <c r="J21" i="92"/>
  <c r="K32" i="94"/>
  <c r="U10" i="80"/>
  <c r="K30" i="92"/>
  <c r="K16" i="91"/>
  <c r="J35" i="94"/>
  <c r="J32" i="92"/>
  <c r="J20" i="91"/>
  <c r="U20" i="80"/>
  <c r="K37" i="94"/>
  <c r="U26" i="80"/>
  <c r="K18" i="91"/>
  <c r="K19" i="94"/>
  <c r="U10" i="77"/>
  <c r="K18" i="92"/>
  <c r="K28" i="91"/>
  <c r="J20" i="94"/>
  <c r="J19" i="92"/>
  <c r="J29" i="91"/>
  <c r="L22" i="94"/>
  <c r="L11" i="92"/>
  <c r="L21" i="91"/>
  <c r="U18" i="77"/>
  <c r="K25" i="94"/>
  <c r="K16" i="92"/>
  <c r="K26" i="91"/>
  <c r="J24" i="94"/>
  <c r="J15" i="92"/>
  <c r="J25" i="91"/>
  <c r="L29" i="94"/>
  <c r="L12" i="92"/>
  <c r="L22" i="91"/>
  <c r="K30" i="94"/>
  <c r="U26" i="77"/>
  <c r="K13" i="92"/>
  <c r="K23" i="91"/>
  <c r="J23" i="94"/>
  <c r="J14" i="92"/>
  <c r="J24" i="91"/>
  <c r="L16" i="94"/>
  <c r="L22" i="92"/>
  <c r="L5" i="91"/>
  <c r="J32" i="94"/>
  <c r="J30" i="92"/>
  <c r="J16" i="91"/>
  <c r="L33" i="94"/>
  <c r="L31" i="92"/>
  <c r="L17" i="91"/>
  <c r="U18" i="80"/>
  <c r="U24" i="80"/>
  <c r="J37" i="94"/>
  <c r="J18" i="91"/>
  <c r="U36" i="80"/>
  <c r="J19" i="94"/>
  <c r="J18" i="92"/>
  <c r="J28" i="91"/>
  <c r="L27" i="94"/>
  <c r="L20" i="92"/>
  <c r="L30" i="91"/>
  <c r="K22" i="94"/>
  <c r="U16" i="77"/>
  <c r="K11" i="92"/>
  <c r="K21" i="91"/>
  <c r="J25" i="94"/>
  <c r="J16" i="92"/>
  <c r="J26" i="91"/>
  <c r="L26" i="94"/>
  <c r="L17" i="92"/>
  <c r="L27" i="91"/>
  <c r="K29" i="94"/>
  <c r="U24" i="77"/>
  <c r="K12" i="92"/>
  <c r="K22" i="91"/>
  <c r="J30" i="94"/>
  <c r="J13" i="92"/>
  <c r="J23" i="91"/>
  <c r="L21" i="92"/>
  <c r="K16" i="94"/>
  <c r="U32" i="77"/>
  <c r="K22" i="92"/>
  <c r="K5" i="91"/>
  <c r="U10" i="18"/>
  <c r="T12" i="80"/>
  <c r="V18" i="80"/>
  <c r="T14" i="80"/>
  <c r="V24" i="80"/>
  <c r="T28" i="80"/>
  <c r="V36" i="80"/>
  <c r="T12" i="77"/>
  <c r="V16" i="77"/>
  <c r="T20" i="77"/>
  <c r="V24" i="77"/>
  <c r="V32" i="77"/>
  <c r="T10" i="80"/>
  <c r="V16" i="80"/>
  <c r="T20" i="80"/>
  <c r="V22" i="80"/>
  <c r="T26" i="80"/>
  <c r="V30" i="80"/>
  <c r="V14" i="77"/>
  <c r="T18" i="77"/>
  <c r="V22" i="77"/>
  <c r="T26" i="77"/>
  <c r="V30" i="77"/>
  <c r="V12" i="80"/>
  <c r="T18" i="80"/>
  <c r="V14" i="80"/>
  <c r="T24" i="80"/>
  <c r="V28" i="80"/>
  <c r="T36" i="80"/>
  <c r="V12" i="77"/>
  <c r="T16" i="77"/>
  <c r="V20" i="77"/>
  <c r="T24" i="77"/>
  <c r="T32" i="77"/>
  <c r="V10" i="80"/>
  <c r="T16" i="80"/>
  <c r="V20" i="80"/>
  <c r="T22" i="80"/>
  <c r="V26" i="80"/>
  <c r="T30" i="80"/>
  <c r="T14" i="77"/>
  <c r="V18" i="77"/>
  <c r="T22" i="77"/>
  <c r="V26" i="77"/>
  <c r="T30" i="77"/>
  <c r="V28" i="77"/>
  <c r="T28" i="77"/>
  <c r="V10" i="77"/>
  <c r="T10" i="77"/>
  <c r="T31" i="18"/>
  <c r="T13" i="18"/>
  <c r="U17" i="18"/>
  <c r="V17" i="18"/>
  <c r="T17" i="18"/>
  <c r="V31" i="18"/>
  <c r="U13" i="18"/>
  <c r="V13" i="18"/>
  <c r="V30" i="18"/>
  <c r="U31" i="18"/>
  <c r="T30" i="18"/>
  <c r="X22" i="77" l="1"/>
  <c r="M26" i="94" s="1"/>
  <c r="J15" i="94"/>
  <c r="J7" i="92"/>
  <c r="U32" i="18"/>
  <c r="K10" i="92"/>
  <c r="U16" i="18"/>
  <c r="K10" i="94"/>
  <c r="K6" i="92"/>
  <c r="K10" i="91"/>
  <c r="L15" i="94"/>
  <c r="L7" i="92"/>
  <c r="U26" i="18"/>
  <c r="U18" i="18"/>
  <c r="K15" i="94"/>
  <c r="K7" i="92"/>
  <c r="J10" i="92"/>
  <c r="U20" i="18"/>
  <c r="U24" i="18"/>
  <c r="J10" i="94"/>
  <c r="J6" i="92"/>
  <c r="J10" i="91"/>
  <c r="U14" i="18"/>
  <c r="U28" i="18"/>
  <c r="L10" i="94"/>
  <c r="L6" i="92"/>
  <c r="L10" i="91"/>
  <c r="L10" i="92"/>
  <c r="M17" i="92"/>
  <c r="M27" i="91"/>
  <c r="X14" i="77"/>
  <c r="M27" i="94" s="1"/>
  <c r="W30" i="77"/>
  <c r="X30" i="77"/>
  <c r="X26" i="77"/>
  <c r="M30" i="94" s="1"/>
  <c r="W26" i="77"/>
  <c r="W18" i="77"/>
  <c r="X18" i="77"/>
  <c r="M25" i="94" s="1"/>
  <c r="W26" i="80"/>
  <c r="X26" i="80"/>
  <c r="M37" i="94" s="1"/>
  <c r="X20" i="80"/>
  <c r="W20" i="80"/>
  <c r="W20" i="77"/>
  <c r="X20" i="77"/>
  <c r="M24" i="94" s="1"/>
  <c r="W12" i="77"/>
  <c r="X12" i="77" s="1"/>
  <c r="M20" i="94" s="1"/>
  <c r="W28" i="80"/>
  <c r="X28" i="80"/>
  <c r="W14" i="80"/>
  <c r="X14" i="80"/>
  <c r="W12" i="80"/>
  <c r="X12" i="80" s="1"/>
  <c r="M35" i="94" s="1"/>
  <c r="X30" i="80"/>
  <c r="W30" i="80"/>
  <c r="X22" i="80"/>
  <c r="W22" i="80"/>
  <c r="X16" i="80"/>
  <c r="M33" i="94" s="1"/>
  <c r="W16" i="80"/>
  <c r="X10" i="80"/>
  <c r="M32" i="94" s="1"/>
  <c r="W10" i="80"/>
  <c r="X32" i="77"/>
  <c r="M16" i="94" s="1"/>
  <c r="W32" i="77"/>
  <c r="W14" i="77"/>
  <c r="W24" i="80"/>
  <c r="X24" i="80"/>
  <c r="X24" i="77"/>
  <c r="M29" i="94" s="1"/>
  <c r="W24" i="77"/>
  <c r="W22" i="77"/>
  <c r="W16" i="77"/>
  <c r="X16" i="77"/>
  <c r="M22" i="94" s="1"/>
  <c r="X36" i="80"/>
  <c r="W36" i="80"/>
  <c r="W18" i="80"/>
  <c r="X18" i="80"/>
  <c r="W28" i="77"/>
  <c r="X28" i="77"/>
  <c r="M23" i="94" s="1"/>
  <c r="W10" i="77"/>
  <c r="X10" i="77"/>
  <c r="M19" i="94" s="1"/>
  <c r="T28" i="18"/>
  <c r="T22" i="18"/>
  <c r="V16" i="18"/>
  <c r="T32" i="18"/>
  <c r="V14" i="18"/>
  <c r="V24" i="18"/>
  <c r="V18" i="18"/>
  <c r="T26" i="18"/>
  <c r="V32" i="18"/>
  <c r="T18" i="18"/>
  <c r="V20" i="18"/>
  <c r="V28" i="18"/>
  <c r="V26" i="18"/>
  <c r="T14" i="18"/>
  <c r="T24" i="18"/>
  <c r="T20" i="18"/>
  <c r="T16" i="18"/>
  <c r="T10" i="18"/>
  <c r="V22" i="18"/>
  <c r="V10" i="18"/>
  <c r="W30" i="18"/>
  <c r="X30" i="18"/>
  <c r="M22" i="92" l="1"/>
  <c r="M5" i="91"/>
  <c r="M21" i="92"/>
  <c r="M24" i="91"/>
  <c r="M14" i="92"/>
  <c r="M18" i="91"/>
  <c r="M13" i="92"/>
  <c r="M23" i="91"/>
  <c r="M12" i="92"/>
  <c r="M22" i="91"/>
  <c r="M25" i="91"/>
  <c r="M15" i="92"/>
  <c r="M16" i="92"/>
  <c r="M26" i="91"/>
  <c r="M11" i="92"/>
  <c r="M21" i="91"/>
  <c r="M31" i="92"/>
  <c r="M17" i="91"/>
  <c r="M20" i="92"/>
  <c r="M30" i="91"/>
  <c r="M32" i="92"/>
  <c r="M20" i="91"/>
  <c r="M29" i="91"/>
  <c r="M19" i="92"/>
  <c r="M30" i="92"/>
  <c r="M16" i="91"/>
  <c r="M18" i="92"/>
  <c r="M28" i="91"/>
  <c r="W10" i="18"/>
  <c r="W14" i="18"/>
  <c r="X14" i="18"/>
  <c r="X10" i="18"/>
  <c r="W18" i="18"/>
  <c r="X18" i="18"/>
  <c r="M15" i="94" s="1"/>
  <c r="W16" i="18"/>
  <c r="X16" i="18"/>
  <c r="M10" i="94" s="1"/>
  <c r="W20" i="18"/>
  <c r="X20" i="18"/>
  <c r="W22" i="18"/>
  <c r="X22" i="18"/>
  <c r="X24" i="18"/>
  <c r="W24" i="18"/>
  <c r="W28" i="18"/>
  <c r="X28" i="18"/>
  <c r="W26" i="18"/>
  <c r="X26" i="18"/>
  <c r="W32" i="18"/>
  <c r="X32" i="18"/>
  <c r="M10" i="92" l="1"/>
  <c r="M7" i="92"/>
  <c r="M6" i="92"/>
  <c r="M10" i="91"/>
</calcChain>
</file>

<file path=xl/comments1.xml><?xml version="1.0" encoding="utf-8"?>
<comments xmlns="http://schemas.openxmlformats.org/spreadsheetml/2006/main">
  <authors>
    <author>tull</author>
    <author>Arne H. Pedersen</author>
    <author>Microsoft Office-bruker</author>
    <author>SLB</author>
  </authors>
  <commentList>
    <comment ref="I7" authorId="0" shapeId="0">
      <text>
        <r>
          <rPr>
            <b/>
            <sz val="8"/>
            <color indexed="81"/>
            <rFont val="Tahoma"/>
            <family val="2"/>
          </rPr>
          <t>Bruk fnutt (') for planlagt løft (f.eks. '50). Fjern fnutt for godkjent løft(f.eks. 50), bruk minus (-) for underkjent løft (f.eks. -50).</t>
        </r>
      </text>
    </comment>
    <comment ref="L7" authorId="0" shapeId="0">
      <text>
        <r>
          <rPr>
            <b/>
            <sz val="8"/>
            <color rgb="FF000000"/>
            <rFont val="Tahoma"/>
            <family val="2"/>
          </rPr>
          <t>Bruk fnutt (') for planlagt løft (f.eks. '70). Fjern fnutt for godkjent løft (f.eks. 70). Bruk minus (-) for underkjent løft (f.eks. -70).</t>
        </r>
      </text>
    </comment>
    <comment ref="T7" authorId="0" shapeId="0">
      <text>
        <r>
          <rPr>
            <b/>
            <sz val="8"/>
            <color rgb="FF000000"/>
            <rFont val="Tahoma"/>
            <family val="2"/>
          </rPr>
          <t>Angis i meter med to desimaler, f.eks. 7,65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U7" authorId="0" shapeId="0">
      <text>
        <r>
          <rPr>
            <b/>
            <sz val="8"/>
            <color indexed="81"/>
            <rFont val="Tahoma"/>
            <family val="2"/>
          </rPr>
          <t>Angis i meter med to desimaler, f.eks.</t>
        </r>
        <r>
          <rPr>
            <b/>
            <sz val="8"/>
            <color indexed="81"/>
            <rFont val="Tahoma"/>
            <family val="2"/>
          </rPr>
          <t>9,75.</t>
        </r>
      </text>
    </comment>
    <comment ref="V7" authorId="0" shapeId="0">
      <text>
        <r>
          <rPr>
            <b/>
            <sz val="8"/>
            <color rgb="FF000000"/>
            <rFont val="Tahoma"/>
            <family val="2"/>
          </rPr>
          <t>Angis i sekund med en eller to desimaler, f.eks. 7,3 eller 7,21. Forhøyes automaisk oppover til nærmeste tidel ved poengberegning, dvs. 7,21 blir 7.3 som tellende.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I8" authorId="0" shapeId="0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L8" authorId="0" shapeId="0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O8" authorId="0" shapeId="0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P8" authorId="0" shapeId="0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8" authorId="0" shapeId="0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8" authorId="0" shapeId="0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8" authorId="0" shapeId="0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V8" authorId="0" shapeId="0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34" authorId="1" shapeId="0">
      <text>
        <r>
          <rPr>
            <b/>
            <sz val="8"/>
            <color rgb="FF000000"/>
            <rFont val="Tahoma"/>
            <family val="2"/>
          </rPr>
          <t>Navn, klubb, dommer  grad</t>
        </r>
      </text>
    </comment>
    <comment ref="J34" authorId="2" shapeId="0">
      <text>
        <r>
          <rPr>
            <sz val="10"/>
            <color rgb="FF000000"/>
            <rFont val="Tahoma"/>
            <family val="2"/>
          </rPr>
          <t xml:space="preserve">Navn, klubb, dommer grad
</t>
        </r>
      </text>
    </comment>
    <comment ref="J35" authorId="2" shapeId="0">
      <text>
        <r>
          <rPr>
            <b/>
            <sz val="10"/>
            <color rgb="FF000000"/>
            <rFont val="Tahoma"/>
            <family val="2"/>
          </rPr>
          <t>Navn, Klubb, dommer grad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J36" authorId="2" shapeId="0">
      <text>
        <r>
          <rPr>
            <b/>
            <sz val="10"/>
            <color rgb="FF000000"/>
            <rFont val="Tahoma"/>
            <family val="2"/>
          </rPr>
          <t>Navn, klubb, dommer grad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40" authorId="3" shapeId="0">
      <text>
        <r>
          <rPr>
            <b/>
            <sz val="8"/>
            <color rgb="FF000000"/>
            <rFont val="Tahoma"/>
            <family val="2"/>
          </rPr>
          <t>Navn, klubb, dommergrad</t>
        </r>
      </text>
    </comment>
  </commentList>
</comments>
</file>

<file path=xl/comments2.xml><?xml version="1.0" encoding="utf-8"?>
<comments xmlns="http://schemas.openxmlformats.org/spreadsheetml/2006/main">
  <authors>
    <author>tull</author>
    <author>Arne H. Pedersen</author>
    <author>Microsoft Office-bruker</author>
    <author>SLB</author>
  </authors>
  <commentList>
    <comment ref="I7" authorId="0" shapeId="0">
      <text>
        <r>
          <rPr>
            <b/>
            <sz val="8"/>
            <color indexed="81"/>
            <rFont val="Tahoma"/>
            <family val="2"/>
          </rPr>
          <t>Bruk fnutt (') for planlagt løft (f.eks. '50). Fjern fnutt for godkjent løft(f.eks. 50), bruk minus (-) for underkjent løft (f.eks. -50).</t>
        </r>
      </text>
    </comment>
    <comment ref="L7" authorId="0" shapeId="0">
      <text>
        <r>
          <rPr>
            <b/>
            <sz val="8"/>
            <color indexed="81"/>
            <rFont val="Tahoma"/>
            <family val="2"/>
          </rPr>
          <t>Bruk fnutt (') for planlagt løft (f.eks. '70). Fjern fnutt for godkjent løft (f.eks. 70). Bruk minus (-) for underkjent løft (f.eks. -70).</t>
        </r>
      </text>
    </comment>
    <comment ref="T7" authorId="0" shapeId="0">
      <text>
        <r>
          <rPr>
            <b/>
            <sz val="8"/>
            <color rgb="FF000000"/>
            <rFont val="Tahoma"/>
            <family val="2"/>
          </rPr>
          <t>Angis i meter med to desimaler, f.eks. 7,65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U7" authorId="0" shapeId="0">
      <text>
        <r>
          <rPr>
            <b/>
            <sz val="8"/>
            <color indexed="81"/>
            <rFont val="Tahoma"/>
            <family val="2"/>
          </rPr>
          <t>Angis i meter med to desimaler, f.eks.</t>
        </r>
        <r>
          <rPr>
            <b/>
            <sz val="8"/>
            <color indexed="81"/>
            <rFont val="Tahoma"/>
            <family val="2"/>
          </rPr>
          <t>9,75.</t>
        </r>
      </text>
    </comment>
    <comment ref="V7" authorId="0" shapeId="0">
      <text>
        <r>
          <rPr>
            <b/>
            <sz val="8"/>
            <color rgb="FF000000"/>
            <rFont val="Tahoma"/>
            <family val="2"/>
          </rPr>
          <t>Angis i sekund med en eller to desimaler, f.eks. 7,3 eller 7,21. Forhøyes automaisk oppover til nærmeste tidel ved poengberegning, dvs. 7,21 blir 7.3 som tellende.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I8" authorId="0" shapeId="0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L8" authorId="0" shapeId="0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8" authorId="0" shapeId="0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P8" authorId="0" shapeId="0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8" authorId="0" shapeId="0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T8" authorId="0" shapeId="0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8" authorId="0" shapeId="0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V8" authorId="0" shapeId="0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34" authorId="1" shapeId="0">
      <text>
        <r>
          <rPr>
            <b/>
            <sz val="8"/>
            <color rgb="FF000000"/>
            <rFont val="Tahoma"/>
            <family val="2"/>
          </rPr>
          <t>Navn, klubb, dommer  grad</t>
        </r>
      </text>
    </comment>
    <comment ref="J34" authorId="2" shapeId="0">
      <text>
        <r>
          <rPr>
            <sz val="10"/>
            <color rgb="FF000000"/>
            <rFont val="Tahoma"/>
            <family val="2"/>
          </rPr>
          <t xml:space="preserve">Navn, klubb, dommer grad
</t>
        </r>
      </text>
    </comment>
    <comment ref="J35" authorId="2" shapeId="0">
      <text>
        <r>
          <rPr>
            <b/>
            <sz val="10"/>
            <color rgb="FF000000"/>
            <rFont val="Tahoma"/>
            <family val="2"/>
          </rPr>
          <t>Navn, Klubb, dommer grad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J36" authorId="2" shapeId="0">
      <text>
        <r>
          <rPr>
            <b/>
            <sz val="10"/>
            <color rgb="FF000000"/>
            <rFont val="Tahoma"/>
            <family val="2"/>
          </rPr>
          <t>Navn, klubb, dommer grad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40" authorId="3" shapeId="0">
      <text>
        <r>
          <rPr>
            <b/>
            <sz val="8"/>
            <color rgb="FF000000"/>
            <rFont val="Tahoma"/>
            <family val="2"/>
          </rPr>
          <t>Navn, klubb, dommergrad</t>
        </r>
      </text>
    </comment>
  </commentList>
</comments>
</file>

<file path=xl/comments3.xml><?xml version="1.0" encoding="utf-8"?>
<comments xmlns="http://schemas.openxmlformats.org/spreadsheetml/2006/main">
  <authors>
    <author>tull</author>
    <author>Arne H. Pedersen</author>
    <author>Microsoft Office-bruker</author>
    <author>SLB</author>
  </authors>
  <commentList>
    <comment ref="I7" authorId="0" shapeId="0">
      <text>
        <r>
          <rPr>
            <b/>
            <sz val="8"/>
            <color indexed="81"/>
            <rFont val="Tahoma"/>
            <family val="2"/>
          </rPr>
          <t>Bruk fnutt (') for planlagt løft (f.eks. '50). Fjern fnutt for godkjent løft(f.eks. 50), bruk minus (-) for underkjent løft (f.eks. -50).</t>
        </r>
      </text>
    </comment>
    <comment ref="L7" authorId="0" shapeId="0">
      <text>
        <r>
          <rPr>
            <b/>
            <sz val="8"/>
            <color indexed="81"/>
            <rFont val="Tahoma"/>
            <family val="2"/>
          </rPr>
          <t>Bruk fnutt (') for planlagt løft (f.eks. '70). Fjern fnutt for godkjent løft (f.eks. 70). Bruk minus (-) for underkjent løft (f.eks. -70).</t>
        </r>
      </text>
    </comment>
    <comment ref="T7" authorId="0" shapeId="0">
      <text>
        <r>
          <rPr>
            <b/>
            <sz val="8"/>
            <color rgb="FF000000"/>
            <rFont val="Tahoma"/>
            <family val="2"/>
          </rPr>
          <t>Angis i meter med to desimaler, f.eks. 7,65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U7" authorId="0" shapeId="0">
      <text>
        <r>
          <rPr>
            <b/>
            <sz val="8"/>
            <color indexed="81"/>
            <rFont val="Tahoma"/>
            <family val="2"/>
          </rPr>
          <t>Angis i meter med to desimaler, f.eks.</t>
        </r>
        <r>
          <rPr>
            <b/>
            <sz val="8"/>
            <color indexed="81"/>
            <rFont val="Tahoma"/>
            <family val="2"/>
          </rPr>
          <t>9,75.</t>
        </r>
      </text>
    </comment>
    <comment ref="V7" authorId="0" shapeId="0">
      <text>
        <r>
          <rPr>
            <b/>
            <sz val="8"/>
            <color rgb="FF000000"/>
            <rFont val="Tahoma"/>
            <family val="2"/>
          </rPr>
          <t>Angis i sekund med en eller to desimaler, f.eks. 7,3 eller 7,21. Forhøyes automaisk oppover til nærmeste tidel ved poengberegning, dvs. 7,21 blir 7.3 som tellende.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I8" authorId="0" shapeId="0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L8" authorId="0" shapeId="0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8" authorId="0" shapeId="0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P8" authorId="0" shapeId="0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8" authorId="0" shapeId="0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8" authorId="0" shapeId="0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8" authorId="0" shapeId="0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V8" authorId="0" shapeId="0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34" authorId="1" shapeId="0">
      <text>
        <r>
          <rPr>
            <b/>
            <sz val="8"/>
            <color rgb="FF000000"/>
            <rFont val="Tahoma"/>
            <family val="2"/>
          </rPr>
          <t>Navn, klubb, dommer  grad</t>
        </r>
      </text>
    </comment>
    <comment ref="J34" authorId="2" shapeId="0">
      <text>
        <r>
          <rPr>
            <sz val="10"/>
            <color rgb="FF000000"/>
            <rFont val="Tahoma"/>
            <family val="2"/>
          </rPr>
          <t xml:space="preserve">Navn, klubb, dommer grad
</t>
        </r>
      </text>
    </comment>
    <comment ref="J35" authorId="2" shapeId="0">
      <text>
        <r>
          <rPr>
            <b/>
            <sz val="10"/>
            <color rgb="FF000000"/>
            <rFont val="Tahoma"/>
            <family val="2"/>
          </rPr>
          <t>Navn, Klubb, dommer grad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J36" authorId="2" shapeId="0">
      <text>
        <r>
          <rPr>
            <b/>
            <sz val="10"/>
            <color rgb="FF000000"/>
            <rFont val="Tahoma"/>
            <family val="2"/>
          </rPr>
          <t>Navn, klubb, dommer grad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40" authorId="3" shapeId="0">
      <text>
        <r>
          <rPr>
            <b/>
            <sz val="8"/>
            <color rgb="FF000000"/>
            <rFont val="Tahoma"/>
            <family val="2"/>
          </rPr>
          <t>Navn, klubb, dommergrad</t>
        </r>
      </text>
    </comment>
  </commentList>
</comments>
</file>

<file path=xl/comments4.xml><?xml version="1.0" encoding="utf-8"?>
<comments xmlns="http://schemas.openxmlformats.org/spreadsheetml/2006/main">
  <authors>
    <author>tull</author>
    <author>Arne H. Pedersen</author>
    <author>Microsoft Office-bruker</author>
    <author>SLB</author>
  </authors>
  <commentList>
    <comment ref="I7" authorId="0" shapeId="0">
      <text>
        <r>
          <rPr>
            <b/>
            <sz val="8"/>
            <color indexed="81"/>
            <rFont val="Tahoma"/>
            <family val="2"/>
          </rPr>
          <t>Bruk fnutt (') for planlagt løft (f.eks. '50). Fjern fnutt for godkjent løft(f.eks. 50), bruk minus (-) for underkjent løft (f.eks. -50).</t>
        </r>
      </text>
    </comment>
    <comment ref="L7" authorId="0" shapeId="0">
      <text>
        <r>
          <rPr>
            <b/>
            <sz val="8"/>
            <color indexed="81"/>
            <rFont val="Tahoma"/>
            <family val="2"/>
          </rPr>
          <t>Bruk fnutt (') for planlagt løft (f.eks. '70). Fjern fnutt for godkjent løft (f.eks. 70). Bruk minus (-) for underkjent løft (f.eks. -70).</t>
        </r>
      </text>
    </comment>
    <comment ref="T7" authorId="0" shapeId="0">
      <text>
        <r>
          <rPr>
            <b/>
            <sz val="8"/>
            <color rgb="FF000000"/>
            <rFont val="Tahoma"/>
            <family val="2"/>
          </rPr>
          <t>Angis i meter med to desimaler, f.eks. 7,65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U7" authorId="0" shapeId="0">
      <text>
        <r>
          <rPr>
            <b/>
            <sz val="8"/>
            <color indexed="81"/>
            <rFont val="Tahoma"/>
            <family val="2"/>
          </rPr>
          <t>Angis i meter med to desimaler, f.eks.</t>
        </r>
        <r>
          <rPr>
            <b/>
            <sz val="8"/>
            <color indexed="81"/>
            <rFont val="Tahoma"/>
            <family val="2"/>
          </rPr>
          <t>9,75.</t>
        </r>
      </text>
    </comment>
    <comment ref="V7" authorId="0" shapeId="0">
      <text>
        <r>
          <rPr>
            <b/>
            <sz val="8"/>
            <color rgb="FF000000"/>
            <rFont val="Tahoma"/>
            <family val="2"/>
          </rPr>
          <t>Angis i sekund med en eller to desimaler, f.eks. 7,3 eller 7,21. Forhøyes automaisk oppover til nærmeste tidel ved poengberegning, dvs. 7,21 blir 7.3 som tellende.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I8" authorId="0" shapeId="0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L8" authorId="0" shapeId="0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8" authorId="0" shapeId="0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P8" authorId="0" shapeId="0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8" authorId="0" shapeId="0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8" authorId="0" shapeId="0">
      <text>
        <r>
          <rPr>
            <b/>
            <sz val="8"/>
            <color indexed="81"/>
            <rFont val="Tahoma"/>
            <family val="2"/>
          </rPr>
          <t>Automatisk, ikke skriv i dette feltet.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8" authorId="0" shapeId="0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V8" authorId="0" shapeId="0">
      <text>
        <r>
          <rPr>
            <b/>
            <sz val="8"/>
            <color rgb="FF000000"/>
            <rFont val="Tahoma"/>
            <family val="2"/>
          </rPr>
          <t>Automatisk, ikke skriv i dette feltet.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C38" authorId="1" shapeId="0">
      <text>
        <r>
          <rPr>
            <b/>
            <sz val="8"/>
            <color rgb="FF000000"/>
            <rFont val="Tahoma"/>
            <family val="2"/>
          </rPr>
          <t>Navn, klubb, dommer  grad</t>
        </r>
      </text>
    </comment>
    <comment ref="J38" authorId="2" shapeId="0">
      <text>
        <r>
          <rPr>
            <sz val="10"/>
            <color rgb="FF000000"/>
            <rFont val="Tahoma"/>
            <family val="2"/>
          </rPr>
          <t xml:space="preserve">Navn, klubb, dommer grad
</t>
        </r>
      </text>
    </comment>
    <comment ref="J39" authorId="2" shapeId="0">
      <text>
        <r>
          <rPr>
            <b/>
            <sz val="10"/>
            <color rgb="FF000000"/>
            <rFont val="Tahoma"/>
            <family val="2"/>
          </rPr>
          <t>Navn, Klubb, dommer grad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J40" authorId="2" shapeId="0">
      <text>
        <r>
          <rPr>
            <b/>
            <sz val="10"/>
            <color rgb="FF000000"/>
            <rFont val="Tahoma"/>
            <family val="2"/>
          </rPr>
          <t>Navn, klubb, dommer grad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44" authorId="3" shapeId="0">
      <text>
        <r>
          <rPr>
            <b/>
            <sz val="8"/>
            <color rgb="FF000000"/>
            <rFont val="Tahoma"/>
            <family val="2"/>
          </rPr>
          <t>Navn, klubb, dommergrad</t>
        </r>
      </text>
    </comment>
  </commentList>
</comments>
</file>

<file path=xl/sharedStrings.xml><?xml version="1.0" encoding="utf-8"?>
<sst xmlns="http://schemas.openxmlformats.org/spreadsheetml/2006/main" count="1916" uniqueCount="182">
  <si>
    <t>Arrangør:</t>
  </si>
  <si>
    <t>Sted:</t>
  </si>
  <si>
    <t>Dato:</t>
  </si>
  <si>
    <t>Vekt-</t>
  </si>
  <si>
    <t>Kropps-</t>
  </si>
  <si>
    <t>Fødsels-</t>
  </si>
  <si>
    <t>Navn</t>
  </si>
  <si>
    <t>Lag</t>
  </si>
  <si>
    <t>Rykk</t>
  </si>
  <si>
    <t>Støt</t>
  </si>
  <si>
    <t>Poeng</t>
  </si>
  <si>
    <t>klasse</t>
  </si>
  <si>
    <t>vekt</t>
  </si>
  <si>
    <t>Stevnets leder:</t>
  </si>
  <si>
    <t>Dommere:</t>
  </si>
  <si>
    <t>Sekretær:</t>
  </si>
  <si>
    <t xml:space="preserve"> </t>
  </si>
  <si>
    <t>Notater:</t>
  </si>
  <si>
    <t>Beskrivelse Rekorder:</t>
  </si>
  <si>
    <t>dato</t>
  </si>
  <si>
    <t>Pulje:</t>
  </si>
  <si>
    <t>Stevnekat:</t>
  </si>
  <si>
    <t>Norges Vektløfterforbund</t>
  </si>
  <si>
    <t>Kat.</t>
  </si>
  <si>
    <t>St</t>
  </si>
  <si>
    <t>Vektløfting  total</t>
  </si>
  <si>
    <t>Trehopp</t>
  </si>
  <si>
    <t>Kulekast</t>
  </si>
  <si>
    <t>40 m sprint</t>
  </si>
  <si>
    <t>5-kamp</t>
  </si>
  <si>
    <t>PL</t>
  </si>
  <si>
    <t>v.løft</t>
  </si>
  <si>
    <t>Klubb</t>
  </si>
  <si>
    <t>Sml</t>
  </si>
  <si>
    <t>total</t>
  </si>
  <si>
    <t>Kvinner</t>
  </si>
  <si>
    <t>Plass</t>
  </si>
  <si>
    <t>Kr.vekt</t>
  </si>
  <si>
    <t>Kat. vl</t>
  </si>
  <si>
    <t>Kat. 5-k</t>
  </si>
  <si>
    <t>Født</t>
  </si>
  <si>
    <t>Hopp</t>
  </si>
  <si>
    <t>Kule</t>
  </si>
  <si>
    <t>Menn</t>
  </si>
  <si>
    <t>Stevnets art:</t>
  </si>
  <si>
    <t>40m sprint</t>
  </si>
  <si>
    <t>Beste</t>
  </si>
  <si>
    <t>Jury:</t>
  </si>
  <si>
    <t>Teknisk kontrollør:</t>
  </si>
  <si>
    <t>Chief Marshall:</t>
  </si>
  <si>
    <t>Tidtaker:</t>
  </si>
  <si>
    <t>Speaker:</t>
  </si>
  <si>
    <r>
      <t xml:space="preserve">5 - k a m p    p r o t o k o l l 
</t>
    </r>
    <r>
      <rPr>
        <b/>
        <sz val="24"/>
        <rFont val="Arial Black"/>
        <family val="2"/>
      </rPr>
      <t>inkl. vektløft-protokoll</t>
    </r>
  </si>
  <si>
    <t>Veteran</t>
  </si>
  <si>
    <t>3-kamp</t>
  </si>
  <si>
    <t>sum</t>
  </si>
  <si>
    <t>Alder</t>
  </si>
  <si>
    <t xml:space="preserve"> ØVELSEN 40 M SPRINT</t>
  </si>
  <si>
    <t xml:space="preserve">    Ved manuell tidtaking skal det legges til 0,2 sek</t>
  </si>
  <si>
    <t>3-hopp</t>
  </si>
  <si>
    <t>nt</t>
  </si>
  <si>
    <t>Ny Sinclair tablell benyttes fra 1.1.2018</t>
  </si>
  <si>
    <t>Meltzer-Faber</t>
  </si>
  <si>
    <t>Poeng menn</t>
  </si>
  <si>
    <t>Poeng kvinner</t>
  </si>
  <si>
    <t>meltzer</t>
  </si>
  <si>
    <t>faber</t>
  </si>
  <si>
    <t>Kjønn</t>
  </si>
  <si>
    <t>menn</t>
  </si>
  <si>
    <t>kvinner</t>
  </si>
  <si>
    <t>gyldig</t>
  </si>
  <si>
    <r>
      <t xml:space="preserve">Kulestørrelser: Gutter: 11-12: </t>
    </r>
    <r>
      <rPr>
        <b/>
        <sz val="10"/>
        <rFont val="MS Sans Serif"/>
      </rPr>
      <t>2 kg</t>
    </r>
    <r>
      <rPr>
        <sz val="10"/>
        <rFont val="MS Sans Serif"/>
      </rPr>
      <t xml:space="preserve">, 13-14: </t>
    </r>
    <r>
      <rPr>
        <b/>
        <sz val="10"/>
        <rFont val="Arial"/>
        <family val="2"/>
      </rPr>
      <t>3 kg</t>
    </r>
    <r>
      <rPr>
        <sz val="10"/>
        <rFont val="MS Sans Serif"/>
      </rPr>
      <t xml:space="preserve">, 15-16: </t>
    </r>
    <r>
      <rPr>
        <b/>
        <sz val="10"/>
        <rFont val="Arial"/>
        <family val="2"/>
      </rPr>
      <t>4 kg</t>
    </r>
    <r>
      <rPr>
        <sz val="10"/>
        <rFont val="MS Sans Serif"/>
      </rPr>
      <t xml:space="preserve">, Alle andre: </t>
    </r>
    <r>
      <rPr>
        <b/>
        <sz val="10"/>
        <rFont val="Arial"/>
        <family val="2"/>
      </rPr>
      <t>5 kg</t>
    </r>
    <r>
      <rPr>
        <sz val="10"/>
        <rFont val="MS Sans Serif"/>
      </rPr>
      <t xml:space="preserve">.     Jenter:11-12, 13-14: </t>
    </r>
    <r>
      <rPr>
        <b/>
        <sz val="10"/>
        <rFont val="MS Sans Serif"/>
      </rPr>
      <t>2 kg,</t>
    </r>
    <r>
      <rPr>
        <sz val="10"/>
        <rFont val="MS Sans Serif"/>
      </rPr>
      <t xml:space="preserve">  Alle andre: </t>
    </r>
    <r>
      <rPr>
        <b/>
        <sz val="10"/>
        <rFont val="Arial"/>
        <family val="2"/>
      </rPr>
      <t>3 kg</t>
    </r>
    <r>
      <rPr>
        <sz val="10"/>
        <rFont val="MS Sans Serif"/>
      </rPr>
      <t>.</t>
    </r>
  </si>
  <si>
    <t>Ungdom jenter</t>
  </si>
  <si>
    <t>Ungdom gutter</t>
  </si>
  <si>
    <t>Junior jenter</t>
  </si>
  <si>
    <t>Junior gutter</t>
  </si>
  <si>
    <t>V.kl.</t>
  </si>
  <si>
    <t>Sml.</t>
  </si>
  <si>
    <t>Sinclair</t>
  </si>
  <si>
    <t>Resultat RM 5-kamp kategori</t>
  </si>
  <si>
    <t>Resultat RM 5-kamp ranking</t>
  </si>
  <si>
    <t>Resultat RM ranking</t>
  </si>
  <si>
    <t>Resultat RM NC4 (U/J)</t>
  </si>
  <si>
    <t>Resultat RM 5-kamp NC3 (U/J)</t>
  </si>
  <si>
    <t>55</t>
  </si>
  <si>
    <t>UM</t>
  </si>
  <si>
    <t>13-14</t>
  </si>
  <si>
    <t>Nojus Ulida</t>
  </si>
  <si>
    <t>Hitra VK</t>
  </si>
  <si>
    <t>59</t>
  </si>
  <si>
    <t>UK</t>
  </si>
  <si>
    <t>15-16</t>
  </si>
  <si>
    <t>Victoria Dreyer</t>
  </si>
  <si>
    <t>Aasgard FLK</t>
  </si>
  <si>
    <t>64</t>
  </si>
  <si>
    <t>17-18</t>
  </si>
  <si>
    <t>Victoria Skog</t>
  </si>
  <si>
    <t>71</t>
  </si>
  <si>
    <t>Karoline Kroken</t>
  </si>
  <si>
    <t>76</t>
  </si>
  <si>
    <t>Marte Walseth</t>
  </si>
  <si>
    <t>Nidelv IL</t>
  </si>
  <si>
    <t>RM og RM 5-kamp Nordenfjeldske VR</t>
  </si>
  <si>
    <t>K1</t>
  </si>
  <si>
    <t>+23</t>
  </si>
  <si>
    <t>Line Giertsen</t>
  </si>
  <si>
    <t>96</t>
  </si>
  <si>
    <t>M3</t>
  </si>
  <si>
    <t>Rune Lind</t>
  </si>
  <si>
    <t>73</t>
  </si>
  <si>
    <t>M9</t>
  </si>
  <si>
    <t>Kåre Sagmyr</t>
  </si>
  <si>
    <t>Tomack Sand</t>
  </si>
  <si>
    <t>61</t>
  </si>
  <si>
    <t>Rene Djupå</t>
  </si>
  <si>
    <t>Henrik Kjeldsberg</t>
  </si>
  <si>
    <t>67</t>
  </si>
  <si>
    <t>Magnus Børøsund</t>
  </si>
  <si>
    <t>11-12</t>
  </si>
  <si>
    <t>Rasmus Heggvik Aune</t>
  </si>
  <si>
    <t>Alexander F. Hetle</t>
  </si>
  <si>
    <t>Ruben Vikan Bjerkan</t>
  </si>
  <si>
    <t>Lasse Bye</t>
  </si>
  <si>
    <t>Eivind Balstad</t>
  </si>
  <si>
    <t>81</t>
  </si>
  <si>
    <t>Adrian Rosmæl Skauge</t>
  </si>
  <si>
    <t>SK</t>
  </si>
  <si>
    <t>Sunniva Sjåfjell Jystad</t>
  </si>
  <si>
    <t>Sol Anette Waaler</t>
  </si>
  <si>
    <t>19-23</t>
  </si>
  <si>
    <t>Maria Therese Wallèn</t>
  </si>
  <si>
    <t>Elisabeth Settem</t>
  </si>
  <si>
    <t>-</t>
  </si>
  <si>
    <t>Sarah Mari Sande</t>
  </si>
  <si>
    <t>87</t>
  </si>
  <si>
    <t>Linda Johansen</t>
  </si>
  <si>
    <t>Kristina Brend</t>
  </si>
  <si>
    <t>+87</t>
  </si>
  <si>
    <t>JM</t>
  </si>
  <si>
    <t>Mats Hofstad</t>
  </si>
  <si>
    <t>Remy Heggvik Aune</t>
  </si>
  <si>
    <t>89</t>
  </si>
  <si>
    <t>Mikal Akset</t>
  </si>
  <si>
    <t>SM</t>
  </si>
  <si>
    <t>Adrian Mendis</t>
  </si>
  <si>
    <t>John Lau</t>
  </si>
  <si>
    <t>Aslak Glad-Solstrand</t>
  </si>
  <si>
    <t>Andreas Båtnes</t>
  </si>
  <si>
    <t>Tobias Figenshacu</t>
  </si>
  <si>
    <t>Andreas Klinkenberg</t>
  </si>
  <si>
    <t>Endre Winje</t>
  </si>
  <si>
    <t>102</t>
  </si>
  <si>
    <t>Joakim Hollås</t>
  </si>
  <si>
    <t>Oskar Emil Wavold</t>
  </si>
  <si>
    <t>109</t>
  </si>
  <si>
    <t>Bjørn Moe</t>
  </si>
  <si>
    <t>Roy Sømme Ommedal</t>
  </si>
  <si>
    <t>Vigrestad IK</t>
  </si>
  <si>
    <t>u.k.</t>
  </si>
  <si>
    <t>Tryggve Duun, Trondheim AK, Int. 1</t>
  </si>
  <si>
    <t>Jonny Block, Nidelv IL, F</t>
  </si>
  <si>
    <t>Trond Kvilhaug, Nidelv IL, Int. 1</t>
  </si>
  <si>
    <t>Trondheim AK</t>
  </si>
  <si>
    <t>3-kamp:</t>
  </si>
  <si>
    <t>Resultat RM kategori</t>
  </si>
  <si>
    <t>Alexander F.Hetle</t>
  </si>
  <si>
    <t>dødt</t>
  </si>
  <si>
    <t>Rek</t>
  </si>
  <si>
    <t xml:space="preserve">Tempebanen &amp; livestream.com/nvf   </t>
  </si>
  <si>
    <t>Nidelv IL - Online-stevne</t>
  </si>
  <si>
    <t>26.-27.06.21</t>
  </si>
  <si>
    <t/>
  </si>
  <si>
    <t>Ronja Lenvik</t>
  </si>
  <si>
    <t>Åse Johanne Berge</t>
  </si>
  <si>
    <t>Lea Berle Horne</t>
  </si>
  <si>
    <t>Tromsø AK</t>
  </si>
  <si>
    <t>*</t>
  </si>
  <si>
    <t>Løftet hos NVVR i Naustdal 26.06.21</t>
  </si>
  <si>
    <t>07.07.05</t>
  </si>
  <si>
    <t>07.04.04</t>
  </si>
  <si>
    <t>26.09.04</t>
  </si>
  <si>
    <t>Ida Regine Thorstensen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</si>
</sst>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dd/mm/yy;@"/>
    <numFmt numFmtId="167" formatCode="0.0;[Red]0.0"/>
    <numFmt numFmtId="168" formatCode="0;[Red]0"/>
  </numFmts>
  <fonts count="46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1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6"/>
      <name val="Arial"/>
      <family val="2"/>
    </font>
    <font>
      <sz val="8"/>
      <name val="MS Sans Serif"/>
    </font>
    <font>
      <b/>
      <sz val="1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20"/>
      <name val="MS Sans Serif"/>
    </font>
    <font>
      <b/>
      <sz val="24"/>
      <color indexed="9"/>
      <name val="Arial"/>
      <family val="2"/>
    </font>
    <font>
      <b/>
      <sz val="20"/>
      <color indexed="9"/>
      <name val="Arial"/>
      <family val="2"/>
    </font>
    <font>
      <b/>
      <sz val="28"/>
      <name val="Arial Black"/>
      <family val="2"/>
    </font>
    <font>
      <b/>
      <sz val="24"/>
      <name val="Arial Black"/>
      <family val="2"/>
    </font>
    <font>
      <sz val="18"/>
      <name val="Arial Black"/>
      <family val="2"/>
    </font>
    <font>
      <b/>
      <sz val="12"/>
      <color indexed="18"/>
      <name val="Times New Roman"/>
      <family val="1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10"/>
      <color rgb="FFFF0000"/>
      <name val="Arial"/>
      <family val="2"/>
    </font>
    <font>
      <b/>
      <sz val="14"/>
      <color rgb="FFFF0000"/>
      <name val="Arial"/>
      <family val="2"/>
    </font>
    <font>
      <sz val="10"/>
      <name val="MS Sans Serif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name val="Calibri"/>
      <family val="2"/>
    </font>
    <font>
      <b/>
      <i/>
      <sz val="10"/>
      <name val="Arial"/>
      <family val="2"/>
    </font>
    <font>
      <sz val="11"/>
      <color rgb="FF000000"/>
      <name val="Arial"/>
      <family val="2"/>
    </font>
    <font>
      <b/>
      <sz val="12"/>
      <color rgb="FF002060"/>
      <name val="Times New Roman"/>
      <family val="1"/>
    </font>
    <font>
      <sz val="10"/>
      <color rgb="FF000000"/>
      <name val="Open Sans"/>
    </font>
    <font>
      <sz val="9"/>
      <name val="Arial"/>
      <family val="2"/>
    </font>
    <font>
      <b/>
      <sz val="14"/>
      <color indexed="9"/>
      <name val="Arial"/>
      <family val="2"/>
    </font>
    <font>
      <b/>
      <sz val="16"/>
      <color indexed="9"/>
      <name val="Arial"/>
      <family val="2"/>
    </font>
    <font>
      <b/>
      <sz val="18"/>
      <color indexed="9"/>
      <name val="Arial"/>
      <family val="2"/>
    </font>
    <font>
      <b/>
      <sz val="10"/>
      <color rgb="FFC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7"/>
      </patternFill>
    </fill>
  </fills>
  <borders count="60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Dashed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mediumDashed">
        <color auto="1"/>
      </left>
      <right style="medium">
        <color auto="1"/>
      </right>
      <top style="dashed">
        <color auto="1"/>
      </top>
      <bottom style="thin">
        <color auto="1"/>
      </bottom>
      <diagonal/>
    </border>
    <border>
      <left style="mediumDashed">
        <color auto="1"/>
      </left>
      <right style="medium">
        <color auto="1"/>
      </right>
      <top style="dashed">
        <color auto="1"/>
      </top>
      <bottom/>
      <diagonal/>
    </border>
    <border>
      <left style="mediumDashed">
        <color auto="1"/>
      </left>
      <right style="medium">
        <color auto="1"/>
      </right>
      <top/>
      <bottom style="dashed">
        <color auto="1"/>
      </bottom>
      <diagonal/>
    </border>
    <border>
      <left style="mediumDashed">
        <color auto="1"/>
      </left>
      <right style="medium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dashed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/>
    <xf numFmtId="0" fontId="33" fillId="0" borderId="0"/>
    <xf numFmtId="0" fontId="40" fillId="0" borderId="0"/>
  </cellStyleXfs>
  <cellXfs count="299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2" fillId="0" borderId="0" xfId="1" applyAlignment="1">
      <alignment horizontal="center"/>
    </xf>
    <xf numFmtId="0" fontId="2" fillId="0" borderId="0" xfId="1"/>
    <xf numFmtId="0" fontId="16" fillId="0" borderId="0" xfId="0" applyFont="1"/>
    <xf numFmtId="1" fontId="14" fillId="0" borderId="0" xfId="0" applyNumberFormat="1" applyFont="1" applyBorder="1" applyAlignment="1" applyProtection="1">
      <alignment horizontal="center"/>
      <protection locked="0"/>
    </xf>
    <xf numFmtId="0" fontId="19" fillId="0" borderId="0" xfId="0" applyFont="1" applyBorder="1" applyAlignment="1" applyProtection="1">
      <alignment horizontal="center"/>
    </xf>
    <xf numFmtId="0" fontId="12" fillId="0" borderId="0" xfId="0" applyFont="1" applyAlignment="1" applyProtection="1">
      <alignment horizontal="right" vertical="center"/>
    </xf>
    <xf numFmtId="0" fontId="19" fillId="0" borderId="0" xfId="0" applyFont="1" applyAlignment="1" applyProtection="1">
      <alignment horizontal="center"/>
    </xf>
    <xf numFmtId="0" fontId="21" fillId="0" borderId="0" xfId="0" applyFont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</xf>
    <xf numFmtId="0" fontId="14" fillId="0" borderId="0" xfId="0" applyFont="1" applyAlignment="1" applyProtection="1">
      <alignment horizontal="left" vertical="center"/>
      <protection locked="0"/>
    </xf>
    <xf numFmtId="0" fontId="12" fillId="0" borderId="0" xfId="0" applyFont="1"/>
    <xf numFmtId="0" fontId="12" fillId="0" borderId="18" xfId="0" applyFont="1" applyBorder="1" applyAlignment="1" applyProtection="1">
      <alignment horizontal="center" vertical="center" wrapText="1"/>
    </xf>
    <xf numFmtId="0" fontId="12" fillId="0" borderId="5" xfId="0" applyFont="1" applyBorder="1" applyAlignment="1" applyProtection="1">
      <alignment horizontal="left" vertical="center"/>
      <protection locked="0"/>
    </xf>
    <xf numFmtId="0" fontId="12" fillId="0" borderId="19" xfId="0" applyFont="1" applyBorder="1" applyAlignment="1" applyProtection="1">
      <alignment horizontal="right" vertical="center"/>
    </xf>
    <xf numFmtId="0" fontId="21" fillId="0" borderId="0" xfId="0" applyFont="1" applyBorder="1" applyAlignment="1" applyProtection="1">
      <alignment horizontal="left" vertical="center"/>
      <protection locked="0"/>
    </xf>
    <xf numFmtId="0" fontId="0" fillId="0" borderId="16" xfId="0" applyBorder="1" applyProtection="1"/>
    <xf numFmtId="0" fontId="0" fillId="0" borderId="16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0" fontId="0" fillId="0" borderId="20" xfId="0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2" fontId="20" fillId="0" borderId="22" xfId="1" applyNumberFormat="1" applyFont="1" applyBorder="1" applyAlignment="1" applyProtection="1">
      <alignment vertical="center"/>
    </xf>
    <xf numFmtId="0" fontId="21" fillId="0" borderId="0" xfId="0" applyFont="1" applyBorder="1" applyAlignment="1" applyProtection="1">
      <alignment vertical="center"/>
    </xf>
    <xf numFmtId="0" fontId="21" fillId="0" borderId="0" xfId="0" applyFont="1" applyBorder="1" applyAlignment="1" applyProtection="1">
      <alignment horizontal="center"/>
    </xf>
    <xf numFmtId="49" fontId="14" fillId="0" borderId="23" xfId="0" applyNumberFormat="1" applyFont="1" applyBorder="1" applyAlignment="1">
      <alignment horizontal="center"/>
    </xf>
    <xf numFmtId="0" fontId="20" fillId="0" borderId="24" xfId="0" applyFont="1" applyBorder="1" applyAlignment="1">
      <alignment vertical="center"/>
    </xf>
    <xf numFmtId="0" fontId="20" fillId="0" borderId="25" xfId="0" applyFont="1" applyBorder="1" applyAlignment="1">
      <alignment vertical="center"/>
    </xf>
    <xf numFmtId="2" fontId="20" fillId="0" borderId="25" xfId="0" applyNumberFormat="1" applyFont="1" applyBorder="1" applyAlignment="1" applyProtection="1">
      <alignment vertical="center"/>
    </xf>
    <xf numFmtId="2" fontId="14" fillId="0" borderId="0" xfId="0" applyNumberFormat="1" applyFont="1" applyBorder="1" applyAlignment="1" applyProtection="1">
      <alignment vertical="center" wrapText="1"/>
    </xf>
    <xf numFmtId="2" fontId="20" fillId="0" borderId="26" xfId="1" applyNumberFormat="1" applyFont="1" applyBorder="1" applyAlignment="1" applyProtection="1">
      <alignment vertical="center"/>
    </xf>
    <xf numFmtId="2" fontId="20" fillId="0" borderId="27" xfId="1" applyNumberFormat="1" applyFont="1" applyBorder="1" applyAlignment="1" applyProtection="1">
      <alignment vertical="center"/>
    </xf>
    <xf numFmtId="0" fontId="21" fillId="0" borderId="28" xfId="0" applyFont="1" applyBorder="1" applyAlignment="1" applyProtection="1">
      <alignment vertical="center"/>
      <protection locked="0"/>
    </xf>
    <xf numFmtId="0" fontId="21" fillId="0" borderId="29" xfId="0" applyFont="1" applyBorder="1" applyAlignment="1" applyProtection="1">
      <alignment vertical="center"/>
      <protection locked="0"/>
    </xf>
    <xf numFmtId="0" fontId="20" fillId="0" borderId="24" xfId="0" applyFont="1" applyBorder="1" applyAlignment="1" applyProtection="1">
      <alignment vertical="center"/>
      <protection locked="0"/>
    </xf>
    <xf numFmtId="0" fontId="21" fillId="0" borderId="30" xfId="0" applyFont="1" applyBorder="1" applyAlignment="1" applyProtection="1">
      <alignment vertical="center"/>
      <protection locked="0"/>
    </xf>
    <xf numFmtId="0" fontId="20" fillId="0" borderId="25" xfId="0" applyFont="1" applyBorder="1" applyAlignment="1" applyProtection="1">
      <alignment vertical="center"/>
      <protection locked="0"/>
    </xf>
    <xf numFmtId="0" fontId="14" fillId="0" borderId="24" xfId="0" applyFont="1" applyBorder="1" applyAlignment="1" applyProtection="1">
      <alignment vertical="center"/>
      <protection locked="0"/>
    </xf>
    <xf numFmtId="2" fontId="20" fillId="0" borderId="24" xfId="0" applyNumberFormat="1" applyFont="1" applyBorder="1" applyAlignment="1" applyProtection="1">
      <alignment vertical="center"/>
    </xf>
    <xf numFmtId="2" fontId="21" fillId="0" borderId="31" xfId="1" quotePrefix="1" applyNumberFormat="1" applyFont="1" applyBorder="1" applyAlignment="1" applyProtection="1">
      <alignment vertical="center"/>
      <protection locked="0"/>
    </xf>
    <xf numFmtId="2" fontId="21" fillId="0" borderId="31" xfId="1" applyNumberFormat="1" applyFont="1" applyBorder="1" applyAlignment="1" applyProtection="1">
      <alignment vertical="center"/>
      <protection locked="0"/>
    </xf>
    <xf numFmtId="2" fontId="21" fillId="0" borderId="32" xfId="1" quotePrefix="1" applyNumberFormat="1" applyFont="1" applyBorder="1" applyAlignment="1" applyProtection="1">
      <alignment vertical="center"/>
      <protection locked="0"/>
    </xf>
    <xf numFmtId="2" fontId="21" fillId="0" borderId="32" xfId="1" applyNumberFormat="1" applyFont="1" applyBorder="1" applyAlignment="1" applyProtection="1">
      <alignment vertical="center"/>
      <protection locked="0"/>
    </xf>
    <xf numFmtId="2" fontId="21" fillId="0" borderId="33" xfId="1" quotePrefix="1" applyNumberFormat="1" applyFont="1" applyBorder="1" applyAlignment="1" applyProtection="1">
      <alignment vertical="center"/>
      <protection locked="0"/>
    </xf>
    <xf numFmtId="2" fontId="21" fillId="0" borderId="34" xfId="1" quotePrefix="1" applyNumberFormat="1" applyFont="1" applyBorder="1" applyAlignment="1" applyProtection="1">
      <alignment vertical="center"/>
      <protection locked="0"/>
    </xf>
    <xf numFmtId="2" fontId="21" fillId="0" borderId="35" xfId="1" applyNumberFormat="1" applyFont="1" applyBorder="1" applyAlignment="1" applyProtection="1">
      <alignment vertical="center"/>
      <protection locked="0"/>
    </xf>
    <xf numFmtId="2" fontId="21" fillId="0" borderId="36" xfId="1" applyNumberFormat="1" applyFont="1" applyBorder="1" applyAlignment="1" applyProtection="1">
      <alignment vertical="center"/>
      <protection locked="0"/>
    </xf>
    <xf numFmtId="0" fontId="21" fillId="0" borderId="37" xfId="0" applyFont="1" applyBorder="1" applyAlignment="1" applyProtection="1">
      <alignment vertical="center"/>
      <protection locked="0"/>
    </xf>
    <xf numFmtId="2" fontId="21" fillId="0" borderId="38" xfId="1" applyNumberFormat="1" applyFont="1" applyBorder="1" applyAlignment="1" applyProtection="1">
      <alignment vertical="center"/>
      <protection locked="0"/>
    </xf>
    <xf numFmtId="0" fontId="0" fillId="0" borderId="3" xfId="0" applyBorder="1"/>
    <xf numFmtId="49" fontId="14" fillId="0" borderId="28" xfId="0" applyNumberFormat="1" applyFont="1" applyBorder="1" applyAlignment="1">
      <alignment horizontal="center"/>
    </xf>
    <xf numFmtId="166" fontId="20" fillId="0" borderId="0" xfId="0" applyNumberFormat="1" applyFont="1" applyAlignment="1" applyProtection="1">
      <alignment vertical="center"/>
    </xf>
    <xf numFmtId="1" fontId="20" fillId="0" borderId="0" xfId="0" applyNumberFormat="1" applyFont="1" applyAlignment="1" applyProtection="1">
      <alignment horizontal="center" vertical="center"/>
    </xf>
    <xf numFmtId="166" fontId="20" fillId="0" borderId="0" xfId="0" applyNumberFormat="1" applyFont="1" applyAlignment="1" applyProtection="1">
      <protection locked="0"/>
    </xf>
    <xf numFmtId="1" fontId="20" fillId="0" borderId="0" xfId="0" applyNumberFormat="1" applyFont="1" applyAlignment="1" applyProtection="1">
      <alignment horizontal="center"/>
      <protection locked="0"/>
    </xf>
    <xf numFmtId="0" fontId="12" fillId="0" borderId="6" xfId="0" applyFont="1" applyBorder="1" applyAlignment="1">
      <alignment horizontal="center"/>
    </xf>
    <xf numFmtId="0" fontId="12" fillId="0" borderId="6" xfId="0" applyFont="1" applyBorder="1" applyAlignment="1">
      <alignment horizontal="left"/>
    </xf>
    <xf numFmtId="49" fontId="12" fillId="0" borderId="6" xfId="0" applyNumberFormat="1" applyFont="1" applyBorder="1" applyAlignment="1">
      <alignment horizontal="center"/>
    </xf>
    <xf numFmtId="0" fontId="22" fillId="0" borderId="0" xfId="0" applyFont="1"/>
    <xf numFmtId="49" fontId="15" fillId="0" borderId="19" xfId="1" applyNumberFormat="1" applyFont="1" applyBorder="1" applyAlignment="1" applyProtection="1">
      <alignment horizontal="center" vertical="center"/>
      <protection locked="0"/>
    </xf>
    <xf numFmtId="0" fontId="15" fillId="0" borderId="19" xfId="1" applyFont="1" applyBorder="1" applyAlignment="1" applyProtection="1">
      <alignment horizontal="left" vertical="center"/>
      <protection locked="0"/>
    </xf>
    <xf numFmtId="2" fontId="28" fillId="0" borderId="40" xfId="1" applyNumberFormat="1" applyFont="1" applyBorder="1" applyAlignment="1" applyProtection="1">
      <alignment horizontal="center" vertical="center"/>
      <protection locked="0"/>
    </xf>
    <xf numFmtId="0" fontId="15" fillId="0" borderId="28" xfId="1" applyFont="1" applyBorder="1" applyAlignment="1" applyProtection="1">
      <alignment horizontal="left" vertical="center"/>
      <protection locked="0"/>
    </xf>
    <xf numFmtId="0" fontId="15" fillId="0" borderId="44" xfId="0" applyFont="1" applyBorder="1" applyAlignment="1" applyProtection="1">
      <alignment horizontal="center" vertical="center"/>
      <protection locked="0"/>
    </xf>
    <xf numFmtId="165" fontId="0" fillId="0" borderId="0" xfId="0" applyNumberFormat="1"/>
    <xf numFmtId="2" fontId="15" fillId="0" borderId="28" xfId="0" applyNumberFormat="1" applyFont="1" applyBorder="1" applyAlignment="1">
      <alignment horizontal="center" vertical="center"/>
    </xf>
    <xf numFmtId="1" fontId="15" fillId="0" borderId="29" xfId="1" applyNumberFormat="1" applyFont="1" applyBorder="1" applyAlignment="1" applyProtection="1">
      <alignment horizontal="center" vertical="center"/>
      <protection locked="0"/>
    </xf>
    <xf numFmtId="0" fontId="15" fillId="0" borderId="46" xfId="0" applyFont="1" applyBorder="1" applyAlignment="1">
      <alignment horizontal="center" vertical="center"/>
    </xf>
    <xf numFmtId="0" fontId="20" fillId="0" borderId="0" xfId="0" applyFont="1" applyAlignment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19" fillId="0" borderId="0" xfId="0" applyFont="1" applyBorder="1" applyAlignment="1" applyProtection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13" fillId="0" borderId="0" xfId="1" applyFont="1" applyAlignment="1">
      <alignment horizontal="right"/>
    </xf>
    <xf numFmtId="166" fontId="13" fillId="0" borderId="0" xfId="0" applyNumberFormat="1" applyFont="1" applyAlignment="1" applyProtection="1">
      <alignment horizontal="right"/>
      <protection locked="0"/>
    </xf>
    <xf numFmtId="0" fontId="13" fillId="0" borderId="0" xfId="1" applyFont="1" applyAlignment="1" applyProtection="1">
      <alignment horizontal="center"/>
      <protection locked="0"/>
    </xf>
    <xf numFmtId="0" fontId="14" fillId="0" borderId="0" xfId="0" applyFont="1" applyAlignment="1">
      <alignment horizontal="center"/>
    </xf>
    <xf numFmtId="0" fontId="8" fillId="0" borderId="4" xfId="1" applyFont="1" applyBorder="1" applyAlignment="1">
      <alignment horizontal="center"/>
    </xf>
    <xf numFmtId="0" fontId="8" fillId="0" borderId="49" xfId="1" applyFont="1" applyBorder="1" applyAlignment="1">
      <alignment horizontal="center"/>
    </xf>
    <xf numFmtId="0" fontId="8" fillId="0" borderId="6" xfId="1" applyFont="1" applyBorder="1" applyAlignment="1">
      <alignment horizontal="center"/>
    </xf>
    <xf numFmtId="164" fontId="8" fillId="0" borderId="7" xfId="1" applyNumberFormat="1" applyFont="1" applyBorder="1" applyAlignment="1">
      <alignment horizontal="center"/>
    </xf>
    <xf numFmtId="0" fontId="8" fillId="0" borderId="7" xfId="1" applyFont="1" applyBorder="1" applyAlignment="1">
      <alignment horizontal="center"/>
    </xf>
    <xf numFmtId="0" fontId="8" fillId="0" borderId="45" xfId="1" applyFont="1" applyBorder="1" applyAlignment="1">
      <alignment horizontal="center"/>
    </xf>
    <xf numFmtId="0" fontId="8" fillId="0" borderId="5" xfId="1" applyFont="1" applyBorder="1" applyAlignment="1">
      <alignment horizontal="center"/>
    </xf>
    <xf numFmtId="2" fontId="8" fillId="0" borderId="7" xfId="1" applyNumberFormat="1" applyFont="1" applyBorder="1" applyAlignment="1">
      <alignment horizontal="center"/>
    </xf>
    <xf numFmtId="0" fontId="8" fillId="0" borderId="9" xfId="1" applyFont="1" applyBorder="1" applyAlignment="1">
      <alignment horizontal="center"/>
    </xf>
    <xf numFmtId="0" fontId="8" fillId="0" borderId="15" xfId="1" applyFont="1" applyBorder="1" applyAlignment="1">
      <alignment horizontal="center"/>
    </xf>
    <xf numFmtId="0" fontId="8" fillId="0" borderId="11" xfId="1" applyFont="1" applyBorder="1" applyAlignment="1">
      <alignment horizontal="center"/>
    </xf>
    <xf numFmtId="164" fontId="8" fillId="0" borderId="12" xfId="1" applyNumberFormat="1" applyFont="1" applyBorder="1" applyAlignment="1">
      <alignment horizontal="center"/>
    </xf>
    <xf numFmtId="0" fontId="8" fillId="0" borderId="12" xfId="1" applyFont="1" applyBorder="1" applyAlignment="1">
      <alignment horizontal="center"/>
    </xf>
    <xf numFmtId="0" fontId="8" fillId="0" borderId="13" xfId="1" applyFont="1" applyBorder="1" applyAlignment="1">
      <alignment horizontal="center"/>
    </xf>
    <xf numFmtId="0" fontId="8" fillId="0" borderId="14" xfId="1" applyFont="1" applyBorder="1" applyAlignment="1">
      <alignment horizontal="center"/>
    </xf>
    <xf numFmtId="0" fontId="8" fillId="0" borderId="10" xfId="1" applyFont="1" applyBorder="1" applyAlignment="1">
      <alignment horizontal="center"/>
    </xf>
    <xf numFmtId="0" fontId="8" fillId="0" borderId="16" xfId="1" applyFont="1" applyBorder="1" applyAlignment="1">
      <alignment horizontal="center"/>
    </xf>
    <xf numFmtId="2" fontId="8" fillId="0" borderId="12" xfId="1" applyNumberFormat="1" applyFont="1" applyBorder="1" applyAlignment="1">
      <alignment horizontal="center"/>
    </xf>
    <xf numFmtId="49" fontId="15" fillId="0" borderId="39" xfId="1" quotePrefix="1" applyNumberFormat="1" applyFont="1" applyBorder="1" applyAlignment="1" applyProtection="1">
      <alignment horizontal="right" vertical="center"/>
      <protection locked="0"/>
    </xf>
    <xf numFmtId="2" fontId="15" fillId="0" borderId="55" xfId="1" applyNumberFormat="1" applyFont="1" applyBorder="1" applyAlignment="1" applyProtection="1">
      <alignment horizontal="center" vertical="center"/>
      <protection locked="0"/>
    </xf>
    <xf numFmtId="49" fontId="15" fillId="0" borderId="19" xfId="1" quotePrefix="1" applyNumberFormat="1" applyFont="1" applyBorder="1" applyAlignment="1" applyProtection="1">
      <alignment horizontal="center" vertical="center"/>
      <protection locked="0"/>
    </xf>
    <xf numFmtId="168" fontId="15" fillId="0" borderId="41" xfId="1" applyNumberFormat="1" applyFont="1" applyBorder="1" applyAlignment="1">
      <alignment horizontal="center" vertical="center"/>
    </xf>
    <xf numFmtId="1" fontId="15" fillId="0" borderId="34" xfId="1" applyNumberFormat="1" applyFont="1" applyBorder="1" applyAlignment="1">
      <alignment horizontal="center" vertical="center"/>
    </xf>
    <xf numFmtId="1" fontId="15" fillId="0" borderId="32" xfId="0" applyNumberFormat="1" applyFont="1" applyBorder="1" applyAlignment="1">
      <alignment horizontal="center" vertical="center"/>
    </xf>
    <xf numFmtId="2" fontId="15" fillId="0" borderId="32" xfId="0" applyNumberFormat="1" applyFont="1" applyBorder="1" applyAlignment="1">
      <alignment horizontal="center" vertical="center" wrapText="1"/>
    </xf>
    <xf numFmtId="2" fontId="15" fillId="0" borderId="41" xfId="0" applyNumberFormat="1" applyFont="1" applyBorder="1" applyAlignment="1">
      <alignment horizontal="center" vertical="center" wrapText="1"/>
    </xf>
    <xf numFmtId="2" fontId="28" fillId="0" borderId="40" xfId="1" applyNumberFormat="1" applyFont="1" applyBorder="1" applyAlignment="1">
      <alignment horizontal="center" vertical="center"/>
    </xf>
    <xf numFmtId="2" fontId="15" fillId="0" borderId="40" xfId="0" applyNumberFormat="1" applyFont="1" applyBorder="1" applyAlignment="1">
      <alignment horizontal="center" vertical="center" wrapText="1"/>
    </xf>
    <xf numFmtId="1" fontId="15" fillId="0" borderId="7" xfId="1" applyNumberFormat="1" applyFont="1" applyBorder="1" applyAlignment="1">
      <alignment horizontal="center" vertical="center"/>
    </xf>
    <xf numFmtId="166" fontId="12" fillId="0" borderId="0" xfId="0" applyNumberFormat="1" applyFont="1"/>
    <xf numFmtId="2" fontId="15" fillId="0" borderId="42" xfId="1" applyNumberFormat="1" applyFont="1" applyBorder="1" applyAlignment="1">
      <alignment horizontal="center" vertical="center"/>
    </xf>
    <xf numFmtId="2" fontId="15" fillId="0" borderId="56" xfId="1" applyNumberFormat="1" applyFont="1" applyBorder="1" applyAlignment="1">
      <alignment horizontal="center" vertical="center"/>
    </xf>
    <xf numFmtId="2" fontId="15" fillId="0" borderId="1" xfId="1" applyNumberFormat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14" fontId="15" fillId="0" borderId="1" xfId="1" applyNumberFormat="1" applyFont="1" applyBorder="1" applyAlignment="1">
      <alignment horizontal="center" vertical="center"/>
    </xf>
    <xf numFmtId="0" fontId="15" fillId="0" borderId="29" xfId="1" applyFont="1" applyBorder="1" applyAlignment="1" applyProtection="1">
      <alignment horizontal="left" vertical="center"/>
      <protection locked="0"/>
    </xf>
    <xf numFmtId="2" fontId="15" fillId="0" borderId="3" xfId="1" applyNumberFormat="1" applyFont="1" applyBorder="1" applyAlignment="1">
      <alignment horizontal="center" vertical="center"/>
    </xf>
    <xf numFmtId="2" fontId="15" fillId="0" borderId="30" xfId="1" applyNumberFormat="1" applyFont="1" applyBorder="1" applyAlignment="1">
      <alignment horizontal="center" vertical="center" wrapText="1"/>
    </xf>
    <xf numFmtId="2" fontId="15" fillId="0" borderId="28" xfId="1" applyNumberFormat="1" applyFont="1" applyBorder="1" applyAlignment="1">
      <alignment horizontal="center" vertical="center"/>
    </xf>
    <xf numFmtId="2" fontId="15" fillId="0" borderId="28" xfId="0" applyNumberFormat="1" applyFont="1" applyBorder="1" applyAlignment="1">
      <alignment horizontal="center" vertical="center" wrapText="1"/>
    </xf>
    <xf numFmtId="1" fontId="15" fillId="0" borderId="19" xfId="1" applyNumberFormat="1" applyFont="1" applyBorder="1" applyAlignment="1">
      <alignment horizontal="center" vertical="center"/>
    </xf>
    <xf numFmtId="2" fontId="15" fillId="0" borderId="1" xfId="1" applyNumberFormat="1" applyFont="1" applyBorder="1" applyAlignment="1" applyProtection="1">
      <alignment horizontal="center" vertical="center"/>
      <protection locked="0"/>
    </xf>
    <xf numFmtId="2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14" fontId="5" fillId="0" borderId="0" xfId="1" applyNumberFormat="1" applyFont="1" applyAlignment="1">
      <alignment horizontal="center" vertical="center"/>
    </xf>
    <xf numFmtId="0" fontId="5" fillId="0" borderId="0" xfId="1" applyFont="1" applyAlignment="1" applyProtection="1">
      <alignment horizontal="left" vertical="center"/>
      <protection locked="0"/>
    </xf>
    <xf numFmtId="2" fontId="6" fillId="0" borderId="0" xfId="1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 vertical="top" wrapText="1"/>
    </xf>
    <xf numFmtId="1" fontId="14" fillId="0" borderId="0" xfId="1" applyNumberFormat="1" applyFont="1" applyAlignment="1" applyProtection="1">
      <alignment horizontal="center" vertical="center"/>
      <protection locked="0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  <xf numFmtId="0" fontId="8" fillId="0" borderId="0" xfId="0" applyFont="1" applyAlignment="1">
      <alignment horizontal="left"/>
    </xf>
    <xf numFmtId="0" fontId="5" fillId="0" borderId="0" xfId="0" applyFont="1"/>
    <xf numFmtId="167" fontId="5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/>
    <xf numFmtId="0" fontId="3" fillId="0" borderId="0" xfId="0" applyFont="1" applyAlignment="1" applyProtection="1">
      <alignment horizontal="left"/>
      <protection locked="0"/>
    </xf>
    <xf numFmtId="2" fontId="21" fillId="0" borderId="35" xfId="1" quotePrefix="1" applyNumberFormat="1" applyFont="1" applyBorder="1" applyAlignment="1" applyProtection="1">
      <alignment vertical="center"/>
      <protection locked="0"/>
    </xf>
    <xf numFmtId="0" fontId="0" fillId="0" borderId="55" xfId="0" applyBorder="1"/>
    <xf numFmtId="168" fontId="13" fillId="0" borderId="40" xfId="1" applyNumberFormat="1" applyFont="1" applyBorder="1" applyAlignment="1" applyProtection="1">
      <alignment horizontal="center" vertical="center"/>
      <protection locked="0"/>
    </xf>
    <xf numFmtId="168" fontId="13" fillId="0" borderId="40" xfId="1" quotePrefix="1" applyNumberFormat="1" applyFont="1" applyBorder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right" vertical="center"/>
    </xf>
    <xf numFmtId="0" fontId="8" fillId="0" borderId="13" xfId="1" applyFont="1" applyBorder="1" applyAlignment="1">
      <alignment horizontal="center"/>
    </xf>
    <xf numFmtId="0" fontId="5" fillId="0" borderId="0" xfId="0" applyFont="1" applyAlignment="1" applyProtection="1">
      <alignment horizontal="left"/>
      <protection locked="0"/>
    </xf>
    <xf numFmtId="0" fontId="8" fillId="0" borderId="7" xfId="1" applyFont="1" applyBorder="1" applyAlignment="1">
      <alignment horizontal="center"/>
    </xf>
    <xf numFmtId="0" fontId="8" fillId="0" borderId="6" xfId="1" applyFont="1" applyBorder="1" applyAlignment="1">
      <alignment horizontal="center"/>
    </xf>
    <xf numFmtId="0" fontId="8" fillId="0" borderId="49" xfId="1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0" fontId="8" fillId="0" borderId="7" xfId="1" applyFont="1" applyBorder="1" applyAlignment="1">
      <alignment horizontal="center"/>
    </xf>
    <xf numFmtId="0" fontId="8" fillId="0" borderId="6" xfId="1" applyFont="1" applyBorder="1" applyAlignment="1">
      <alignment horizontal="center"/>
    </xf>
    <xf numFmtId="0" fontId="8" fillId="0" borderId="49" xfId="1" applyFont="1" applyBorder="1" applyAlignment="1">
      <alignment horizontal="center"/>
    </xf>
    <xf numFmtId="0" fontId="8" fillId="0" borderId="13" xfId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165" fontId="12" fillId="0" borderId="0" xfId="0" applyNumberFormat="1" applyFont="1"/>
    <xf numFmtId="1" fontId="12" fillId="0" borderId="0" xfId="0" applyNumberFormat="1" applyFont="1"/>
    <xf numFmtId="165" fontId="38" fillId="0" borderId="0" xfId="0" applyNumberFormat="1" applyFont="1" applyAlignment="1">
      <alignment horizontal="right" vertical="center"/>
    </xf>
    <xf numFmtId="165" fontId="38" fillId="5" borderId="0" xfId="0" applyNumberFormat="1" applyFont="1" applyFill="1" applyAlignment="1">
      <alignment horizontal="right" vertical="center"/>
    </xf>
    <xf numFmtId="0" fontId="21" fillId="0" borderId="0" xfId="0" applyFont="1" applyAlignment="1">
      <alignment horizontal="right"/>
    </xf>
    <xf numFmtId="0" fontId="0" fillId="6" borderId="0" xfId="2" applyFont="1" applyFill="1" applyProtection="1">
      <protection locked="0"/>
    </xf>
    <xf numFmtId="0" fontId="0" fillId="6" borderId="0" xfId="2" applyFont="1" applyFill="1" applyAlignment="1" applyProtection="1">
      <alignment horizontal="center"/>
      <protection locked="0"/>
    </xf>
    <xf numFmtId="0" fontId="0" fillId="0" borderId="2" xfId="0" applyBorder="1" applyProtection="1"/>
    <xf numFmtId="0" fontId="11" fillId="0" borderId="5" xfId="0" applyNumberFormat="1" applyFont="1" applyBorder="1" applyAlignment="1">
      <alignment horizontal="left"/>
    </xf>
    <xf numFmtId="0" fontId="11" fillId="0" borderId="28" xfId="0" applyNumberFormat="1" applyFont="1" applyBorder="1" applyAlignment="1">
      <alignment horizontal="left"/>
    </xf>
    <xf numFmtId="0" fontId="11" fillId="0" borderId="2" xfId="0" applyNumberFormat="1" applyFont="1" applyBorder="1" applyAlignment="1">
      <alignment horizontal="left"/>
    </xf>
    <xf numFmtId="49" fontId="11" fillId="0" borderId="2" xfId="0" applyNumberFormat="1" applyFont="1" applyBorder="1" applyAlignment="1">
      <alignment horizontal="center"/>
    </xf>
    <xf numFmtId="49" fontId="11" fillId="0" borderId="43" xfId="0" applyNumberFormat="1" applyFont="1" applyBorder="1" applyAlignment="1">
      <alignment horizontal="center"/>
    </xf>
    <xf numFmtId="49" fontId="11" fillId="0" borderId="57" xfId="0" applyNumberFormat="1" applyFont="1" applyBorder="1" applyAlignment="1">
      <alignment horizontal="center"/>
    </xf>
    <xf numFmtId="0" fontId="12" fillId="0" borderId="58" xfId="0" applyFont="1" applyBorder="1" applyAlignment="1">
      <alignment horizontal="center"/>
    </xf>
    <xf numFmtId="49" fontId="12" fillId="0" borderId="58" xfId="0" applyNumberFormat="1" applyFont="1" applyBorder="1" applyAlignment="1">
      <alignment horizontal="center"/>
    </xf>
    <xf numFmtId="0" fontId="12" fillId="0" borderId="58" xfId="0" applyFont="1" applyBorder="1" applyAlignment="1">
      <alignment horizontal="left"/>
    </xf>
    <xf numFmtId="0" fontId="12" fillId="0" borderId="59" xfId="0" applyFont="1" applyBorder="1" applyAlignment="1">
      <alignment horizontal="center"/>
    </xf>
    <xf numFmtId="49" fontId="12" fillId="0" borderId="59" xfId="0" applyNumberFormat="1" applyFont="1" applyBorder="1" applyAlignment="1">
      <alignment horizontal="center"/>
    </xf>
    <xf numFmtId="0" fontId="12" fillId="0" borderId="59" xfId="0" applyFont="1" applyBorder="1" applyAlignment="1">
      <alignment horizontal="left"/>
    </xf>
    <xf numFmtId="0" fontId="11" fillId="0" borderId="23" xfId="0" applyNumberFormat="1" applyFont="1" applyBorder="1" applyAlignment="1">
      <alignment horizontal="left"/>
    </xf>
    <xf numFmtId="0" fontId="11" fillId="0" borderId="43" xfId="0" applyNumberFormat="1" applyFont="1" applyBorder="1" applyAlignment="1">
      <alignment horizontal="left"/>
    </xf>
    <xf numFmtId="1" fontId="15" fillId="0" borderId="0" xfId="0" applyNumberFormat="1" applyFont="1" applyBorder="1" applyAlignment="1" applyProtection="1">
      <alignment horizontal="right"/>
      <protection locked="0"/>
    </xf>
    <xf numFmtId="2" fontId="15" fillId="0" borderId="0" xfId="0" applyNumberFormat="1" applyFont="1" applyBorder="1" applyAlignment="1">
      <alignment horizontal="center"/>
    </xf>
    <xf numFmtId="166" fontId="15" fillId="0" borderId="0" xfId="0" applyNumberFormat="1" applyFont="1" applyBorder="1" applyAlignment="1">
      <alignment horizontal="center"/>
    </xf>
    <xf numFmtId="2" fontId="15" fillId="0" borderId="0" xfId="0" applyNumberFormat="1" applyFont="1" applyBorder="1" applyAlignment="1">
      <alignment horizontal="left"/>
    </xf>
    <xf numFmtId="1" fontId="15" fillId="0" borderId="0" xfId="0" applyNumberFormat="1" applyFont="1" applyBorder="1" applyAlignment="1">
      <alignment horizontal="center"/>
    </xf>
    <xf numFmtId="1" fontId="15" fillId="0" borderId="0" xfId="0" applyNumberFormat="1" applyFont="1" applyBorder="1" applyAlignment="1">
      <alignment horizontal="right"/>
    </xf>
    <xf numFmtId="2" fontId="15" fillId="0" borderId="0" xfId="0" applyNumberFormat="1" applyFont="1" applyBorder="1" applyAlignment="1">
      <alignment horizontal="right"/>
    </xf>
    <xf numFmtId="2" fontId="15" fillId="0" borderId="29" xfId="1" applyNumberFormat="1" applyFont="1" applyBorder="1" applyAlignment="1">
      <alignment horizontal="center" vertical="center"/>
    </xf>
    <xf numFmtId="2" fontId="15" fillId="0" borderId="47" xfId="1" applyNumberFormat="1" applyFont="1" applyBorder="1" applyAlignment="1">
      <alignment horizontal="center" vertical="center"/>
    </xf>
    <xf numFmtId="166" fontId="15" fillId="0" borderId="19" xfId="1" applyNumberFormat="1" applyFont="1" applyBorder="1" applyAlignment="1" applyProtection="1">
      <alignment horizontal="center" vertical="center"/>
      <protection locked="0"/>
    </xf>
    <xf numFmtId="166" fontId="15" fillId="0" borderId="1" xfId="1" applyNumberFormat="1" applyFont="1" applyBorder="1" applyAlignment="1">
      <alignment horizontal="center" vertical="center"/>
    </xf>
    <xf numFmtId="0" fontId="39" fillId="0" borderId="8" xfId="0" applyFont="1" applyBorder="1" applyAlignment="1" applyProtection="1">
      <alignment horizontal="center" vertical="center"/>
      <protection locked="0"/>
    </xf>
    <xf numFmtId="0" fontId="39" fillId="0" borderId="46" xfId="0" applyFont="1" applyBorder="1" applyAlignment="1">
      <alignment horizontal="center" vertical="center"/>
    </xf>
    <xf numFmtId="0" fontId="39" fillId="0" borderId="44" xfId="0" applyFont="1" applyBorder="1" applyAlignment="1" applyProtection="1">
      <alignment horizontal="center" vertical="center"/>
      <protection locked="0"/>
    </xf>
    <xf numFmtId="1" fontId="15" fillId="0" borderId="19" xfId="1" quotePrefix="1" applyNumberFormat="1" applyFont="1" applyBorder="1" applyAlignment="1">
      <alignment horizontal="center" vertical="center"/>
    </xf>
    <xf numFmtId="1" fontId="15" fillId="0" borderId="0" xfId="0" quotePrefix="1" applyNumberFormat="1" applyFont="1" applyBorder="1" applyAlignment="1">
      <alignment horizontal="right"/>
    </xf>
    <xf numFmtId="0" fontId="1" fillId="0" borderId="0" xfId="1" applyFont="1" applyAlignment="1">
      <alignment horizontal="center"/>
    </xf>
    <xf numFmtId="2" fontId="15" fillId="0" borderId="0" xfId="0" quotePrefix="1" applyNumberFormat="1" applyFont="1" applyBorder="1" applyAlignment="1">
      <alignment horizontal="right"/>
    </xf>
    <xf numFmtId="1" fontId="15" fillId="0" borderId="0" xfId="0" quotePrefix="1" applyNumberFormat="1" applyFont="1" applyBorder="1" applyAlignment="1" applyProtection="1">
      <alignment horizontal="right"/>
      <protection locked="0"/>
    </xf>
    <xf numFmtId="0" fontId="13" fillId="0" borderId="0" xfId="1" applyFont="1" applyAlignment="1">
      <alignment horizontal="right"/>
    </xf>
    <xf numFmtId="0" fontId="5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4" fillId="4" borderId="51" xfId="0" applyFont="1" applyFill="1" applyBorder="1" applyAlignment="1">
      <alignment horizontal="center"/>
    </xf>
    <xf numFmtId="1" fontId="15" fillId="0" borderId="0" xfId="0" applyNumberFormat="1" applyFont="1" applyBorder="1" applyAlignment="1">
      <alignment horizontal="left"/>
    </xf>
    <xf numFmtId="49" fontId="15" fillId="0" borderId="19" xfId="1" applyNumberFormat="1" applyFont="1" applyFill="1" applyBorder="1" applyAlignment="1" applyProtection="1">
      <alignment horizontal="center" vertical="center"/>
      <protection locked="0"/>
    </xf>
    <xf numFmtId="49" fontId="11" fillId="0" borderId="43" xfId="0" quotePrefix="1" applyNumberFormat="1" applyFont="1" applyBorder="1" applyAlignment="1">
      <alignment horizontal="center"/>
    </xf>
    <xf numFmtId="2" fontId="21" fillId="0" borderId="32" xfId="1" quotePrefix="1" applyNumberFormat="1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>
      <alignment horizontal="center"/>
    </xf>
    <xf numFmtId="0" fontId="41" fillId="0" borderId="17" xfId="0" applyFont="1" applyBorder="1" applyAlignment="1">
      <alignment horizontal="center"/>
    </xf>
    <xf numFmtId="166" fontId="24" fillId="4" borderId="51" xfId="0" applyNumberFormat="1" applyFont="1" applyFill="1" applyBorder="1" applyAlignment="1">
      <alignment wrapText="1"/>
    </xf>
    <xf numFmtId="166" fontId="24" fillId="4" borderId="51" xfId="0" applyNumberFormat="1" applyFont="1" applyFill="1" applyBorder="1" applyAlignment="1"/>
    <xf numFmtId="2" fontId="15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11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166" fontId="15" fillId="0" borderId="0" xfId="0" applyNumberFormat="1" applyFont="1" applyBorder="1" applyAlignment="1">
      <alignment horizontal="center"/>
    </xf>
    <xf numFmtId="2" fontId="15" fillId="0" borderId="0" xfId="0" applyNumberFormat="1" applyFont="1" applyBorder="1" applyAlignment="1">
      <alignment horizontal="left"/>
    </xf>
    <xf numFmtId="1" fontId="15" fillId="0" borderId="0" xfId="0" applyNumberFormat="1" applyFont="1" applyBorder="1" applyAlignment="1">
      <alignment horizontal="right"/>
    </xf>
    <xf numFmtId="2" fontId="15" fillId="0" borderId="0" xfId="0" applyNumberFormat="1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0" fillId="0" borderId="0" xfId="0"/>
    <xf numFmtId="1" fontId="15" fillId="0" borderId="0" xfId="0" applyNumberFormat="1" applyFont="1" applyBorder="1" applyAlignment="1" applyProtection="1">
      <alignment horizontal="right"/>
      <protection locked="0"/>
    </xf>
    <xf numFmtId="2" fontId="15" fillId="0" borderId="0" xfId="0" applyNumberFormat="1" applyFont="1" applyBorder="1" applyAlignment="1">
      <alignment horizontal="center"/>
    </xf>
    <xf numFmtId="166" fontId="15" fillId="0" borderId="0" xfId="0" applyNumberFormat="1" applyFont="1" applyBorder="1" applyAlignment="1">
      <alignment horizontal="center"/>
    </xf>
    <xf numFmtId="2" fontId="15" fillId="0" borderId="0" xfId="0" applyNumberFormat="1" applyFont="1" applyBorder="1" applyAlignment="1">
      <alignment horizontal="left"/>
    </xf>
    <xf numFmtId="1" fontId="15" fillId="0" borderId="0" xfId="0" applyNumberFormat="1" applyFont="1" applyBorder="1" applyAlignment="1">
      <alignment horizontal="right"/>
    </xf>
    <xf numFmtId="2" fontId="15" fillId="0" borderId="0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2" fontId="15" fillId="0" borderId="47" xfId="1" applyNumberFormat="1" applyFont="1" applyBorder="1" applyAlignment="1">
      <alignment horizontal="center" vertical="center" wrapText="1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" fontId="15" fillId="0" borderId="29" xfId="1" applyNumberFormat="1" applyFont="1" applyBorder="1" applyAlignment="1">
      <alignment horizontal="center" vertical="center"/>
    </xf>
    <xf numFmtId="2" fontId="15" fillId="0" borderId="47" xfId="1" applyNumberFormat="1" applyFont="1" applyBorder="1" applyAlignment="1">
      <alignment horizontal="center" vertical="center"/>
    </xf>
    <xf numFmtId="2" fontId="15" fillId="0" borderId="30" xfId="1" applyNumberFormat="1" applyFont="1" applyBorder="1" applyAlignment="1">
      <alignment horizontal="center" vertical="center"/>
    </xf>
    <xf numFmtId="0" fontId="31" fillId="0" borderId="0" xfId="0" applyFont="1" applyAlignment="1">
      <alignment horizontal="left" vertical="top"/>
    </xf>
    <xf numFmtId="0" fontId="15" fillId="0" borderId="0" xfId="1" applyFont="1" applyAlignment="1">
      <alignment horizontal="left"/>
    </xf>
    <xf numFmtId="0" fontId="11" fillId="0" borderId="0" xfId="0" applyFont="1" applyAlignment="1" applyProtection="1">
      <alignment horizontal="left"/>
      <protection locked="0"/>
    </xf>
    <xf numFmtId="166" fontId="11" fillId="0" borderId="0" xfId="0" applyNumberFormat="1" applyFont="1" applyAlignment="1" applyProtection="1">
      <alignment horizontal="left"/>
      <protection locked="0"/>
    </xf>
    <xf numFmtId="0" fontId="8" fillId="0" borderId="7" xfId="1" applyFont="1" applyBorder="1" applyAlignment="1">
      <alignment horizontal="center"/>
    </xf>
    <xf numFmtId="0" fontId="8" fillId="0" borderId="6" xfId="1" applyFont="1" applyBorder="1" applyAlignment="1">
      <alignment horizontal="center"/>
    </xf>
    <xf numFmtId="0" fontId="8" fillId="0" borderId="49" xfId="1" applyFont="1" applyBorder="1" applyAlignment="1">
      <alignment horizontal="center"/>
    </xf>
    <xf numFmtId="0" fontId="8" fillId="0" borderId="31" xfId="1" applyFont="1" applyBorder="1" applyAlignment="1">
      <alignment horizontal="center"/>
    </xf>
    <xf numFmtId="0" fontId="8" fillId="0" borderId="33" xfId="1" applyFont="1" applyBorder="1" applyAlignment="1">
      <alignment horizontal="center"/>
    </xf>
    <xf numFmtId="0" fontId="8" fillId="0" borderId="0" xfId="0" applyFont="1" applyAlignment="1" applyProtection="1">
      <alignment horizontal="left"/>
      <protection locked="0"/>
    </xf>
    <xf numFmtId="0" fontId="13" fillId="0" borderId="0" xfId="1" applyFont="1" applyAlignment="1">
      <alignment horizontal="right"/>
    </xf>
    <xf numFmtId="0" fontId="15" fillId="0" borderId="0" xfId="1" applyFont="1" applyAlignment="1" applyProtection="1">
      <alignment horizontal="left"/>
      <protection locked="0"/>
    </xf>
    <xf numFmtId="0" fontId="8" fillId="0" borderId="13" xfId="1" applyFont="1" applyBorder="1" applyAlignment="1">
      <alignment horizontal="center"/>
    </xf>
    <xf numFmtId="0" fontId="8" fillId="0" borderId="48" xfId="1" applyFont="1" applyBorder="1" applyAlignment="1">
      <alignment horizontal="center"/>
    </xf>
    <xf numFmtId="0" fontId="8" fillId="0" borderId="21" xfId="1" applyFont="1" applyBorder="1" applyAlignment="1">
      <alignment horizontal="center"/>
    </xf>
    <xf numFmtId="0" fontId="25" fillId="0" borderId="0" xfId="0" applyFont="1" applyAlignment="1">
      <alignment horizontal="center" wrapText="1"/>
    </xf>
    <xf numFmtId="0" fontId="27" fillId="0" borderId="0" xfId="0" applyFont="1" applyAlignment="1">
      <alignment horizontal="center"/>
    </xf>
    <xf numFmtId="0" fontId="23" fillId="4" borderId="50" xfId="0" applyFont="1" applyFill="1" applyBorder="1" applyAlignment="1">
      <alignment horizontal="center"/>
    </xf>
    <xf numFmtId="0" fontId="23" fillId="4" borderId="51" xfId="0" applyFont="1" applyFill="1" applyBorder="1" applyAlignment="1">
      <alignment horizontal="center"/>
    </xf>
    <xf numFmtId="0" fontId="23" fillId="4" borderId="52" xfId="0" applyFont="1" applyFill="1" applyBorder="1" applyAlignment="1">
      <alignment horizontal="center"/>
    </xf>
    <xf numFmtId="0" fontId="43" fillId="4" borderId="50" xfId="0" applyFont="1" applyFill="1" applyBorder="1" applyAlignment="1">
      <alignment horizontal="center"/>
    </xf>
    <xf numFmtId="0" fontId="43" fillId="4" borderId="51" xfId="0" applyFont="1" applyFill="1" applyBorder="1" applyAlignment="1">
      <alignment horizontal="center"/>
    </xf>
    <xf numFmtId="0" fontId="44" fillId="4" borderId="51" xfId="0" applyFont="1" applyFill="1" applyBorder="1" applyAlignment="1">
      <alignment horizontal="right" wrapText="1"/>
    </xf>
    <xf numFmtId="0" fontId="44" fillId="4" borderId="51" xfId="0" applyFont="1" applyFill="1" applyBorder="1" applyAlignment="1">
      <alignment horizontal="right"/>
    </xf>
    <xf numFmtId="0" fontId="17" fillId="2" borderId="50" xfId="0" applyFont="1" applyFill="1" applyBorder="1" applyAlignment="1">
      <alignment horizontal="center"/>
    </xf>
    <xf numFmtId="0" fontId="17" fillId="2" borderId="51" xfId="0" applyFont="1" applyFill="1" applyBorder="1" applyAlignment="1">
      <alignment horizontal="center"/>
    </xf>
    <xf numFmtId="0" fontId="17" fillId="2" borderId="52" xfId="0" applyFont="1" applyFill="1" applyBorder="1" applyAlignment="1">
      <alignment horizontal="center"/>
    </xf>
    <xf numFmtId="0" fontId="17" fillId="3" borderId="50" xfId="0" applyFont="1" applyFill="1" applyBorder="1" applyAlignment="1">
      <alignment horizontal="center"/>
    </xf>
    <xf numFmtId="0" fontId="17" fillId="3" borderId="51" xfId="0" applyFont="1" applyFill="1" applyBorder="1" applyAlignment="1">
      <alignment horizontal="center"/>
    </xf>
    <xf numFmtId="0" fontId="17" fillId="3" borderId="52" xfId="0" applyFont="1" applyFill="1" applyBorder="1" applyAlignment="1">
      <alignment horizontal="center"/>
    </xf>
    <xf numFmtId="0" fontId="42" fillId="4" borderId="51" xfId="0" applyFont="1" applyFill="1" applyBorder="1" applyAlignment="1">
      <alignment horizontal="center"/>
    </xf>
    <xf numFmtId="0" fontId="17" fillId="3" borderId="53" xfId="0" applyFont="1" applyFill="1" applyBorder="1" applyAlignment="1">
      <alignment horizontal="center"/>
    </xf>
    <xf numFmtId="0" fontId="17" fillId="3" borderId="11" xfId="0" applyFont="1" applyFill="1" applyBorder="1" applyAlignment="1">
      <alignment horizontal="center"/>
    </xf>
    <xf numFmtId="0" fontId="17" fillId="3" borderId="54" xfId="0" applyFont="1" applyFill="1" applyBorder="1" applyAlignment="1">
      <alignment horizontal="center"/>
    </xf>
    <xf numFmtId="0" fontId="0" fillId="0" borderId="11" xfId="0" applyBorder="1" applyAlignment="1" applyProtection="1">
      <alignment horizontal="left" vertical="center"/>
    </xf>
    <xf numFmtId="0" fontId="12" fillId="0" borderId="5" xfId="0" applyFont="1" applyBorder="1" applyAlignment="1" applyProtection="1">
      <alignment horizontal="center" vertical="center"/>
    </xf>
    <xf numFmtId="0" fontId="21" fillId="0" borderId="5" xfId="0" applyFont="1" applyBorder="1" applyAlignment="1" applyProtection="1">
      <alignment horizontal="center" vertical="center"/>
      <protection locked="0"/>
    </xf>
    <xf numFmtId="14" fontId="21" fillId="0" borderId="5" xfId="0" applyNumberFormat="1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/>
    </xf>
    <xf numFmtId="0" fontId="12" fillId="0" borderId="0" xfId="0" applyFont="1" applyAlignment="1">
      <alignment horizontal="right"/>
    </xf>
    <xf numFmtId="0" fontId="20" fillId="0" borderId="0" xfId="0" applyFont="1" applyAlignment="1" applyProtection="1">
      <alignment horizontal="left"/>
      <protection locked="0"/>
    </xf>
    <xf numFmtId="0" fontId="20" fillId="0" borderId="0" xfId="0" applyFont="1" applyAlignment="1" applyProtection="1">
      <alignment horizontal="left" vertical="center" wrapText="1"/>
      <protection locked="0"/>
    </xf>
    <xf numFmtId="0" fontId="20" fillId="0" borderId="0" xfId="0" applyFont="1" applyAlignment="1" applyProtection="1">
      <alignment horizontal="left" vertical="center"/>
      <protection locked="0"/>
    </xf>
    <xf numFmtId="166" fontId="20" fillId="0" borderId="0" xfId="0" applyNumberFormat="1" applyFont="1" applyAlignment="1" applyProtection="1">
      <alignment horizontal="left" vertical="center"/>
    </xf>
    <xf numFmtId="0" fontId="0" fillId="0" borderId="0" xfId="0" applyFont="1" applyAlignment="1">
      <alignment horizontal="right"/>
    </xf>
    <xf numFmtId="0" fontId="12" fillId="0" borderId="0" xfId="0" applyFont="1" applyAlignment="1">
      <alignment horizontal="center"/>
    </xf>
  </cellXfs>
  <cellStyles count="4">
    <cellStyle name="Excel Built-in Normal" xfId="2"/>
    <cellStyle name="Normal" xfId="0" builtinId="0"/>
    <cellStyle name="Normal 2" xfId="3"/>
    <cellStyle name="Normal_Sheet1" xfId="1"/>
  </cellStyles>
  <dxfs count="102"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  <dxf>
      <font>
        <b/>
        <i val="0"/>
        <strike/>
        <condense val="0"/>
        <extend val="0"/>
        <color indexed="10"/>
      </font>
    </dxf>
    <dxf>
      <font>
        <b/>
        <i val="0"/>
        <condense val="0"/>
        <extend val="0"/>
        <u/>
        <color indexed="18"/>
      </font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6CAF0"/>
      <color rgb="FF94A6E7"/>
      <color rgb="FFCC9CCC"/>
      <color rgb="FFD3B2D0"/>
      <color rgb="FFCACA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0</xdr:row>
      <xdr:rowOff>152400</xdr:rowOff>
    </xdr:from>
    <xdr:to>
      <xdr:col>2</xdr:col>
      <xdr:colOff>101600</xdr:colOff>
      <xdr:row>2</xdr:row>
      <xdr:rowOff>203200</xdr:rowOff>
    </xdr:to>
    <xdr:pic>
      <xdr:nvPicPr>
        <xdr:cNvPr id="12420" name="Picture 192">
          <a:extLst>
            <a:ext uri="{FF2B5EF4-FFF2-40B4-BE49-F238E27FC236}">
              <a16:creationId xmlns:a16="http://schemas.microsoft.com/office/drawing/2014/main" id="{00000000-0008-0000-0000-0000843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" y="152400"/>
          <a:ext cx="660400" cy="113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342900</xdr:colOff>
      <xdr:row>6</xdr:row>
      <xdr:rowOff>0</xdr:rowOff>
    </xdr:from>
    <xdr:to>
      <xdr:col>25</xdr:col>
      <xdr:colOff>251460</xdr:colOff>
      <xdr:row>6</xdr:row>
      <xdr:rowOff>0</xdr:rowOff>
    </xdr:to>
    <xdr:pic>
      <xdr:nvPicPr>
        <xdr:cNvPr id="3" name="Picture 1" descr="logo2">
          <a:extLst>
            <a:ext uri="{FF2B5EF4-FFF2-40B4-BE49-F238E27FC236}">
              <a16:creationId xmlns:a16="http://schemas.microsoft.com/office/drawing/2014/main" id="{75C35179-4BB3-0F40-A219-B44EC7741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5900" y="2108200"/>
          <a:ext cx="8483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342900</xdr:colOff>
      <xdr:row>6</xdr:row>
      <xdr:rowOff>0</xdr:rowOff>
    </xdr:from>
    <xdr:to>
      <xdr:col>25</xdr:col>
      <xdr:colOff>251460</xdr:colOff>
      <xdr:row>6</xdr:row>
      <xdr:rowOff>0</xdr:rowOff>
    </xdr:to>
    <xdr:pic>
      <xdr:nvPicPr>
        <xdr:cNvPr id="4" name="Picture 20" descr="logo2">
          <a:extLst>
            <a:ext uri="{FF2B5EF4-FFF2-40B4-BE49-F238E27FC236}">
              <a16:creationId xmlns:a16="http://schemas.microsoft.com/office/drawing/2014/main" id="{CBC24A1F-97A3-8F4D-8A1D-9C3CEBEE4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5900" y="2108200"/>
          <a:ext cx="8483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350520</xdr:colOff>
      <xdr:row>6</xdr:row>
      <xdr:rowOff>0</xdr:rowOff>
    </xdr:from>
    <xdr:to>
      <xdr:col>25</xdr:col>
      <xdr:colOff>320040</xdr:colOff>
      <xdr:row>6</xdr:row>
      <xdr:rowOff>0</xdr:rowOff>
    </xdr:to>
    <xdr:pic>
      <xdr:nvPicPr>
        <xdr:cNvPr id="5" name="Picture 23" descr="logo2">
          <a:extLst>
            <a:ext uri="{FF2B5EF4-FFF2-40B4-BE49-F238E27FC236}">
              <a16:creationId xmlns:a16="http://schemas.microsoft.com/office/drawing/2014/main" id="{4233DA98-9207-CD42-903A-E1930D160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3520" y="2108200"/>
          <a:ext cx="9093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381000</xdr:colOff>
      <xdr:row>6</xdr:row>
      <xdr:rowOff>0</xdr:rowOff>
    </xdr:to>
    <xdr:pic>
      <xdr:nvPicPr>
        <xdr:cNvPr id="6" name="Picture 24" descr="logo2">
          <a:extLst>
            <a:ext uri="{FF2B5EF4-FFF2-40B4-BE49-F238E27FC236}">
              <a16:creationId xmlns:a16="http://schemas.microsoft.com/office/drawing/2014/main" id="{D69ED6CC-D713-414A-B635-21B48E3D9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8200"/>
          <a:ext cx="381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373380</xdr:colOff>
      <xdr:row>0</xdr:row>
      <xdr:rowOff>129540</xdr:rowOff>
    </xdr:from>
    <xdr:to>
      <xdr:col>2</xdr:col>
      <xdr:colOff>83820</xdr:colOff>
      <xdr:row>2</xdr:row>
      <xdr:rowOff>167640</xdr:rowOff>
    </xdr:to>
    <xdr:pic>
      <xdr:nvPicPr>
        <xdr:cNvPr id="7" name="Picture 192">
          <a:extLst>
            <a:ext uri="{FF2B5EF4-FFF2-40B4-BE49-F238E27FC236}">
              <a16:creationId xmlns:a16="http://schemas.microsoft.com/office/drawing/2014/main" id="{A423D298-5104-0443-B307-5923D407C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129540"/>
          <a:ext cx="828040" cy="1244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0</xdr:row>
      <xdr:rowOff>152400</xdr:rowOff>
    </xdr:from>
    <xdr:to>
      <xdr:col>2</xdr:col>
      <xdr:colOff>101600</xdr:colOff>
      <xdr:row>2</xdr:row>
      <xdr:rowOff>203200</xdr:rowOff>
    </xdr:to>
    <xdr:pic>
      <xdr:nvPicPr>
        <xdr:cNvPr id="2" name="Picture 192">
          <a:extLst>
            <a:ext uri="{FF2B5EF4-FFF2-40B4-BE49-F238E27FC236}">
              <a16:creationId xmlns:a16="http://schemas.microsoft.com/office/drawing/2014/main" id="{6ECA532A-6A25-554C-94F0-6B5FC91D4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" y="152400"/>
          <a:ext cx="850900" cy="113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342900</xdr:colOff>
      <xdr:row>6</xdr:row>
      <xdr:rowOff>0</xdr:rowOff>
    </xdr:from>
    <xdr:to>
      <xdr:col>25</xdr:col>
      <xdr:colOff>251460</xdr:colOff>
      <xdr:row>6</xdr:row>
      <xdr:rowOff>0</xdr:rowOff>
    </xdr:to>
    <xdr:pic>
      <xdr:nvPicPr>
        <xdr:cNvPr id="3" name="Picture 1" descr="logo2">
          <a:extLst>
            <a:ext uri="{FF2B5EF4-FFF2-40B4-BE49-F238E27FC236}">
              <a16:creationId xmlns:a16="http://schemas.microsoft.com/office/drawing/2014/main" id="{7CEFF0A4-791E-7248-BB9F-D363404F6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3200" y="1968500"/>
          <a:ext cx="8356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342900</xdr:colOff>
      <xdr:row>6</xdr:row>
      <xdr:rowOff>0</xdr:rowOff>
    </xdr:from>
    <xdr:to>
      <xdr:col>25</xdr:col>
      <xdr:colOff>251460</xdr:colOff>
      <xdr:row>6</xdr:row>
      <xdr:rowOff>0</xdr:rowOff>
    </xdr:to>
    <xdr:pic>
      <xdr:nvPicPr>
        <xdr:cNvPr id="4" name="Picture 20" descr="logo2">
          <a:extLst>
            <a:ext uri="{FF2B5EF4-FFF2-40B4-BE49-F238E27FC236}">
              <a16:creationId xmlns:a16="http://schemas.microsoft.com/office/drawing/2014/main" id="{96C79115-1769-114D-8027-F517D3EA6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3200" y="1968500"/>
          <a:ext cx="8356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350520</xdr:colOff>
      <xdr:row>6</xdr:row>
      <xdr:rowOff>0</xdr:rowOff>
    </xdr:from>
    <xdr:to>
      <xdr:col>25</xdr:col>
      <xdr:colOff>320040</xdr:colOff>
      <xdr:row>6</xdr:row>
      <xdr:rowOff>0</xdr:rowOff>
    </xdr:to>
    <xdr:pic>
      <xdr:nvPicPr>
        <xdr:cNvPr id="5" name="Picture 23" descr="logo2">
          <a:extLst>
            <a:ext uri="{FF2B5EF4-FFF2-40B4-BE49-F238E27FC236}">
              <a16:creationId xmlns:a16="http://schemas.microsoft.com/office/drawing/2014/main" id="{68393383-3DCC-A141-A01B-4B0E02407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0820" y="1968500"/>
          <a:ext cx="8966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381000</xdr:colOff>
      <xdr:row>6</xdr:row>
      <xdr:rowOff>0</xdr:rowOff>
    </xdr:to>
    <xdr:pic>
      <xdr:nvPicPr>
        <xdr:cNvPr id="6" name="Picture 24" descr="logo2">
          <a:extLst>
            <a:ext uri="{FF2B5EF4-FFF2-40B4-BE49-F238E27FC236}">
              <a16:creationId xmlns:a16="http://schemas.microsoft.com/office/drawing/2014/main" id="{9A6FB564-072C-CD4F-936B-C55BB8E5D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8500"/>
          <a:ext cx="381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373380</xdr:colOff>
      <xdr:row>0</xdr:row>
      <xdr:rowOff>129540</xdr:rowOff>
    </xdr:from>
    <xdr:to>
      <xdr:col>2</xdr:col>
      <xdr:colOff>83820</xdr:colOff>
      <xdr:row>2</xdr:row>
      <xdr:rowOff>167640</xdr:rowOff>
    </xdr:to>
    <xdr:pic>
      <xdr:nvPicPr>
        <xdr:cNvPr id="7" name="Picture 192">
          <a:extLst>
            <a:ext uri="{FF2B5EF4-FFF2-40B4-BE49-F238E27FC236}">
              <a16:creationId xmlns:a16="http://schemas.microsoft.com/office/drawing/2014/main" id="{E9D21976-D08C-974B-BFF0-F7C9406B0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129540"/>
          <a:ext cx="828040" cy="1117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0</xdr:row>
      <xdr:rowOff>152400</xdr:rowOff>
    </xdr:from>
    <xdr:to>
      <xdr:col>2</xdr:col>
      <xdr:colOff>101600</xdr:colOff>
      <xdr:row>2</xdr:row>
      <xdr:rowOff>203200</xdr:rowOff>
    </xdr:to>
    <xdr:pic>
      <xdr:nvPicPr>
        <xdr:cNvPr id="2" name="Picture 192">
          <a:extLst>
            <a:ext uri="{FF2B5EF4-FFF2-40B4-BE49-F238E27FC236}">
              <a16:creationId xmlns:a16="http://schemas.microsoft.com/office/drawing/2014/main" id="{EDDC2B71-535D-CE40-B344-43782C600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" y="152400"/>
          <a:ext cx="850900" cy="113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342900</xdr:colOff>
      <xdr:row>6</xdr:row>
      <xdr:rowOff>0</xdr:rowOff>
    </xdr:from>
    <xdr:to>
      <xdr:col>25</xdr:col>
      <xdr:colOff>251460</xdr:colOff>
      <xdr:row>6</xdr:row>
      <xdr:rowOff>0</xdr:rowOff>
    </xdr:to>
    <xdr:pic>
      <xdr:nvPicPr>
        <xdr:cNvPr id="3" name="Picture 1" descr="logo2">
          <a:extLst>
            <a:ext uri="{FF2B5EF4-FFF2-40B4-BE49-F238E27FC236}">
              <a16:creationId xmlns:a16="http://schemas.microsoft.com/office/drawing/2014/main" id="{8CC3A260-FB74-0143-AEA5-1764CCC81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3200" y="1968500"/>
          <a:ext cx="8356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342900</xdr:colOff>
      <xdr:row>6</xdr:row>
      <xdr:rowOff>0</xdr:rowOff>
    </xdr:from>
    <xdr:to>
      <xdr:col>25</xdr:col>
      <xdr:colOff>251460</xdr:colOff>
      <xdr:row>6</xdr:row>
      <xdr:rowOff>0</xdr:rowOff>
    </xdr:to>
    <xdr:pic>
      <xdr:nvPicPr>
        <xdr:cNvPr id="4" name="Picture 20" descr="logo2">
          <a:extLst>
            <a:ext uri="{FF2B5EF4-FFF2-40B4-BE49-F238E27FC236}">
              <a16:creationId xmlns:a16="http://schemas.microsoft.com/office/drawing/2014/main" id="{A9206EFE-B7FE-734F-9610-A86944286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3200" y="1968500"/>
          <a:ext cx="8356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350520</xdr:colOff>
      <xdr:row>6</xdr:row>
      <xdr:rowOff>0</xdr:rowOff>
    </xdr:from>
    <xdr:to>
      <xdr:col>25</xdr:col>
      <xdr:colOff>320040</xdr:colOff>
      <xdr:row>6</xdr:row>
      <xdr:rowOff>0</xdr:rowOff>
    </xdr:to>
    <xdr:pic>
      <xdr:nvPicPr>
        <xdr:cNvPr id="5" name="Picture 23" descr="logo2">
          <a:extLst>
            <a:ext uri="{FF2B5EF4-FFF2-40B4-BE49-F238E27FC236}">
              <a16:creationId xmlns:a16="http://schemas.microsoft.com/office/drawing/2014/main" id="{D40A6AC6-900C-5440-B4E6-1F36AD858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0820" y="1968500"/>
          <a:ext cx="8966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381000</xdr:colOff>
      <xdr:row>6</xdr:row>
      <xdr:rowOff>0</xdr:rowOff>
    </xdr:to>
    <xdr:pic>
      <xdr:nvPicPr>
        <xdr:cNvPr id="6" name="Picture 24" descr="logo2">
          <a:extLst>
            <a:ext uri="{FF2B5EF4-FFF2-40B4-BE49-F238E27FC236}">
              <a16:creationId xmlns:a16="http://schemas.microsoft.com/office/drawing/2014/main" id="{D4A634D6-96ED-A94A-BC68-4D8058BB0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8500"/>
          <a:ext cx="381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373380</xdr:colOff>
      <xdr:row>0</xdr:row>
      <xdr:rowOff>129540</xdr:rowOff>
    </xdr:from>
    <xdr:to>
      <xdr:col>2</xdr:col>
      <xdr:colOff>83820</xdr:colOff>
      <xdr:row>2</xdr:row>
      <xdr:rowOff>167640</xdr:rowOff>
    </xdr:to>
    <xdr:pic>
      <xdr:nvPicPr>
        <xdr:cNvPr id="7" name="Picture 192">
          <a:extLst>
            <a:ext uri="{FF2B5EF4-FFF2-40B4-BE49-F238E27FC236}">
              <a16:creationId xmlns:a16="http://schemas.microsoft.com/office/drawing/2014/main" id="{01BFF0C8-BF4D-C946-9089-159CAF49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129540"/>
          <a:ext cx="828040" cy="1117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0</xdr:row>
      <xdr:rowOff>152400</xdr:rowOff>
    </xdr:from>
    <xdr:to>
      <xdr:col>2</xdr:col>
      <xdr:colOff>101600</xdr:colOff>
      <xdr:row>2</xdr:row>
      <xdr:rowOff>203200</xdr:rowOff>
    </xdr:to>
    <xdr:pic>
      <xdr:nvPicPr>
        <xdr:cNvPr id="2" name="Picture 192">
          <a:extLst>
            <a:ext uri="{FF2B5EF4-FFF2-40B4-BE49-F238E27FC236}">
              <a16:creationId xmlns:a16="http://schemas.microsoft.com/office/drawing/2014/main" id="{AEA126F3-5763-7D45-9A0F-E86C98250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" y="152400"/>
          <a:ext cx="850900" cy="113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342900</xdr:colOff>
      <xdr:row>6</xdr:row>
      <xdr:rowOff>0</xdr:rowOff>
    </xdr:from>
    <xdr:to>
      <xdr:col>25</xdr:col>
      <xdr:colOff>251460</xdr:colOff>
      <xdr:row>6</xdr:row>
      <xdr:rowOff>0</xdr:rowOff>
    </xdr:to>
    <xdr:pic>
      <xdr:nvPicPr>
        <xdr:cNvPr id="3" name="Picture 1" descr="logo2">
          <a:extLst>
            <a:ext uri="{FF2B5EF4-FFF2-40B4-BE49-F238E27FC236}">
              <a16:creationId xmlns:a16="http://schemas.microsoft.com/office/drawing/2014/main" id="{D780DE3F-8BEF-A648-915A-4462273BE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3200" y="1968500"/>
          <a:ext cx="8356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342900</xdr:colOff>
      <xdr:row>6</xdr:row>
      <xdr:rowOff>0</xdr:rowOff>
    </xdr:from>
    <xdr:to>
      <xdr:col>25</xdr:col>
      <xdr:colOff>251460</xdr:colOff>
      <xdr:row>6</xdr:row>
      <xdr:rowOff>0</xdr:rowOff>
    </xdr:to>
    <xdr:pic>
      <xdr:nvPicPr>
        <xdr:cNvPr id="4" name="Picture 20" descr="logo2">
          <a:extLst>
            <a:ext uri="{FF2B5EF4-FFF2-40B4-BE49-F238E27FC236}">
              <a16:creationId xmlns:a16="http://schemas.microsoft.com/office/drawing/2014/main" id="{3B2888D2-9CFA-CB44-8FFF-86A0017CA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3200" y="1968500"/>
          <a:ext cx="8356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350520</xdr:colOff>
      <xdr:row>6</xdr:row>
      <xdr:rowOff>0</xdr:rowOff>
    </xdr:from>
    <xdr:to>
      <xdr:col>25</xdr:col>
      <xdr:colOff>320040</xdr:colOff>
      <xdr:row>6</xdr:row>
      <xdr:rowOff>0</xdr:rowOff>
    </xdr:to>
    <xdr:pic>
      <xdr:nvPicPr>
        <xdr:cNvPr id="5" name="Picture 23" descr="logo2">
          <a:extLst>
            <a:ext uri="{FF2B5EF4-FFF2-40B4-BE49-F238E27FC236}">
              <a16:creationId xmlns:a16="http://schemas.microsoft.com/office/drawing/2014/main" id="{4939C53E-4A45-D14A-8076-3AF992D97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0820" y="1968500"/>
          <a:ext cx="8966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381000</xdr:colOff>
      <xdr:row>6</xdr:row>
      <xdr:rowOff>0</xdr:rowOff>
    </xdr:to>
    <xdr:pic>
      <xdr:nvPicPr>
        <xdr:cNvPr id="6" name="Picture 24" descr="logo2">
          <a:extLst>
            <a:ext uri="{FF2B5EF4-FFF2-40B4-BE49-F238E27FC236}">
              <a16:creationId xmlns:a16="http://schemas.microsoft.com/office/drawing/2014/main" id="{0DD890C6-3689-3749-A817-3D5E10E38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8500"/>
          <a:ext cx="381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373380</xdr:colOff>
      <xdr:row>0</xdr:row>
      <xdr:rowOff>129540</xdr:rowOff>
    </xdr:from>
    <xdr:to>
      <xdr:col>2</xdr:col>
      <xdr:colOff>83820</xdr:colOff>
      <xdr:row>2</xdr:row>
      <xdr:rowOff>167640</xdr:rowOff>
    </xdr:to>
    <xdr:pic>
      <xdr:nvPicPr>
        <xdr:cNvPr id="7" name="Picture 192">
          <a:extLst>
            <a:ext uri="{FF2B5EF4-FFF2-40B4-BE49-F238E27FC236}">
              <a16:creationId xmlns:a16="http://schemas.microsoft.com/office/drawing/2014/main" id="{D561E271-7A9A-CC4C-8B6B-B7934C17C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129540"/>
          <a:ext cx="828040" cy="1117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G50"/>
  <sheetViews>
    <sheetView showGridLines="0" showRowColHeaders="0" showZeros="0" zoomScaleNormal="100" workbookViewId="0">
      <selection activeCell="A6" sqref="A6"/>
    </sheetView>
  </sheetViews>
  <sheetFormatPr defaultColWidth="9.140625" defaultRowHeight="12.75"/>
  <cols>
    <col min="1" max="1" width="7" style="7" customWidth="1"/>
    <col min="2" max="2" width="8" style="7" customWidth="1"/>
    <col min="3" max="3" width="5.85546875" style="7" customWidth="1"/>
    <col min="4" max="4" width="7.7109375" style="7" customWidth="1"/>
    <col min="5" max="5" width="10.7109375" style="7" customWidth="1"/>
    <col min="6" max="6" width="4.28515625" style="7" customWidth="1"/>
    <col min="7" max="7" width="27.85546875" customWidth="1"/>
    <col min="8" max="8" width="20.7109375" customWidth="1"/>
    <col min="9" max="17" width="6.85546875" style="7" customWidth="1"/>
    <col min="18" max="21" width="8" style="7" customWidth="1"/>
    <col min="22" max="22" width="9" style="7" customWidth="1"/>
    <col min="23" max="24" width="8" style="7" customWidth="1"/>
    <col min="25" max="25" width="4.7109375" style="7" customWidth="1"/>
    <col min="26" max="26" width="5" style="7" customWidth="1"/>
    <col min="27" max="27" width="9.28515625" hidden="1" customWidth="1"/>
    <col min="28" max="33" width="9.140625" hidden="1" customWidth="1"/>
  </cols>
  <sheetData>
    <row r="1" spans="1:33" ht="12.95" customHeight="1">
      <c r="H1" s="7"/>
      <c r="Z1"/>
    </row>
    <row r="2" spans="1:33" ht="72.75" customHeight="1">
      <c r="G2" s="268" t="s">
        <v>52</v>
      </c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U2" s="82" t="s">
        <v>57</v>
      </c>
      <c r="Z2"/>
    </row>
    <row r="3" spans="1:33" ht="27">
      <c r="E3" s="83"/>
      <c r="G3" s="269" t="s">
        <v>22</v>
      </c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53" t="s">
        <v>58</v>
      </c>
      <c r="T3" s="253"/>
      <c r="U3" s="253"/>
      <c r="V3" s="253"/>
      <c r="W3" s="253"/>
      <c r="X3" s="253"/>
      <c r="Y3" s="253"/>
      <c r="Z3" s="253"/>
    </row>
    <row r="4" spans="1:33">
      <c r="H4" s="7"/>
      <c r="Z4"/>
    </row>
    <row r="5" spans="1:33" ht="15" customHeight="1">
      <c r="A5" s="263" t="s">
        <v>21</v>
      </c>
      <c r="B5" s="263"/>
      <c r="C5" s="264" t="s">
        <v>102</v>
      </c>
      <c r="D5" s="264"/>
      <c r="E5" s="264"/>
      <c r="F5" s="264"/>
      <c r="G5" s="264"/>
      <c r="H5" s="84" t="s">
        <v>0</v>
      </c>
      <c r="I5" s="254" t="s">
        <v>169</v>
      </c>
      <c r="J5" s="254"/>
      <c r="K5" s="254"/>
      <c r="L5" s="254"/>
      <c r="M5" s="254"/>
      <c r="N5" s="254"/>
      <c r="O5" s="84" t="s">
        <v>1</v>
      </c>
      <c r="P5" s="255" t="s">
        <v>168</v>
      </c>
      <c r="Q5" s="255"/>
      <c r="R5" s="255"/>
      <c r="S5" s="255"/>
      <c r="T5" s="255"/>
      <c r="U5" s="85" t="s">
        <v>2</v>
      </c>
      <c r="V5" s="256">
        <v>44373</v>
      </c>
      <c r="W5" s="256"/>
      <c r="X5" s="86" t="s">
        <v>20</v>
      </c>
      <c r="Y5" s="87">
        <v>1</v>
      </c>
      <c r="Z5"/>
    </row>
    <row r="6" spans="1:33" ht="13.7" customHeight="1" thickBot="1">
      <c r="A6" s="9"/>
      <c r="B6" s="9"/>
      <c r="C6" s="9"/>
      <c r="D6" s="9"/>
      <c r="E6" s="9"/>
      <c r="F6" s="9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208" t="s">
        <v>163</v>
      </c>
      <c r="V6" s="256">
        <v>44374</v>
      </c>
      <c r="W6" s="256"/>
      <c r="X6" s="9"/>
      <c r="Y6" s="9"/>
      <c r="Z6"/>
      <c r="AB6" s="4"/>
      <c r="AC6" s="4"/>
      <c r="AD6" s="4"/>
      <c r="AE6" s="175" t="s">
        <v>65</v>
      </c>
      <c r="AF6" s="175" t="s">
        <v>65</v>
      </c>
      <c r="AG6" s="175" t="s">
        <v>65</v>
      </c>
    </row>
    <row r="7" spans="1:33" s="19" customFormat="1" ht="15" customHeight="1">
      <c r="A7" s="88" t="s">
        <v>3</v>
      </c>
      <c r="B7" s="89" t="s">
        <v>4</v>
      </c>
      <c r="C7" s="90" t="s">
        <v>23</v>
      </c>
      <c r="D7" s="91" t="s">
        <v>23</v>
      </c>
      <c r="E7" s="92" t="s">
        <v>5</v>
      </c>
      <c r="F7" s="92" t="s">
        <v>24</v>
      </c>
      <c r="G7" s="92" t="s">
        <v>6</v>
      </c>
      <c r="H7" s="92" t="s">
        <v>7</v>
      </c>
      <c r="I7" s="257" t="s">
        <v>8</v>
      </c>
      <c r="J7" s="258"/>
      <c r="K7" s="259"/>
      <c r="L7" s="257" t="s">
        <v>9</v>
      </c>
      <c r="M7" s="258"/>
      <c r="N7" s="259"/>
      <c r="O7" s="260" t="s">
        <v>25</v>
      </c>
      <c r="P7" s="261"/>
      <c r="Q7" s="261"/>
      <c r="R7" s="261"/>
      <c r="S7" s="93" t="s">
        <v>10</v>
      </c>
      <c r="T7" s="94" t="s">
        <v>59</v>
      </c>
      <c r="U7" s="94" t="s">
        <v>27</v>
      </c>
      <c r="V7" s="94" t="s">
        <v>28</v>
      </c>
      <c r="W7" s="92" t="s">
        <v>54</v>
      </c>
      <c r="X7" s="95" t="s">
        <v>29</v>
      </c>
      <c r="Y7" s="95" t="s">
        <v>30</v>
      </c>
      <c r="Z7" s="222" t="s">
        <v>167</v>
      </c>
      <c r="AB7" s="1"/>
      <c r="AC7" s="1"/>
      <c r="AD7" s="1"/>
      <c r="AE7" s="176" t="s">
        <v>66</v>
      </c>
      <c r="AF7" s="176" t="s">
        <v>66</v>
      </c>
      <c r="AG7" s="176" t="s">
        <v>66</v>
      </c>
    </row>
    <row r="8" spans="1:33" s="19" customFormat="1" ht="15" customHeight="1" thickBot="1">
      <c r="A8" s="96" t="s">
        <v>11</v>
      </c>
      <c r="B8" s="97" t="s">
        <v>12</v>
      </c>
      <c r="C8" s="98" t="s">
        <v>31</v>
      </c>
      <c r="D8" s="99" t="s">
        <v>29</v>
      </c>
      <c r="E8" s="100" t="s">
        <v>19</v>
      </c>
      <c r="F8" s="100" t="s">
        <v>60</v>
      </c>
      <c r="G8" s="101"/>
      <c r="H8" s="101"/>
      <c r="I8" s="265"/>
      <c r="J8" s="266"/>
      <c r="K8" s="267"/>
      <c r="L8" s="265"/>
      <c r="M8" s="266"/>
      <c r="N8" s="267"/>
      <c r="O8" s="102" t="s">
        <v>8</v>
      </c>
      <c r="P8" s="97" t="s">
        <v>9</v>
      </c>
      <c r="Q8" s="103" t="s">
        <v>33</v>
      </c>
      <c r="R8" s="98" t="s">
        <v>10</v>
      </c>
      <c r="S8" s="102" t="s">
        <v>53</v>
      </c>
      <c r="T8" s="104" t="s">
        <v>10</v>
      </c>
      <c r="U8" s="104" t="s">
        <v>10</v>
      </c>
      <c r="V8" s="104" t="s">
        <v>10</v>
      </c>
      <c r="W8" s="100" t="s">
        <v>55</v>
      </c>
      <c r="X8" s="105" t="s">
        <v>34</v>
      </c>
      <c r="Y8" s="105"/>
      <c r="Z8" s="223"/>
      <c r="AB8" s="1" t="s">
        <v>67</v>
      </c>
      <c r="AC8" s="1" t="s">
        <v>56</v>
      </c>
      <c r="AD8" s="3" t="s">
        <v>53</v>
      </c>
      <c r="AE8" s="176" t="s">
        <v>68</v>
      </c>
      <c r="AF8" s="176" t="s">
        <v>69</v>
      </c>
      <c r="AG8" s="176" t="s">
        <v>70</v>
      </c>
    </row>
    <row r="9" spans="1:33" s="19" customFormat="1" ht="18" customHeight="1">
      <c r="A9" s="106" t="s">
        <v>89</v>
      </c>
      <c r="B9" s="107">
        <v>55.8</v>
      </c>
      <c r="C9" s="69" t="s">
        <v>90</v>
      </c>
      <c r="D9" s="108" t="s">
        <v>91</v>
      </c>
      <c r="E9" s="201">
        <v>38927</v>
      </c>
      <c r="F9" s="69"/>
      <c r="G9" s="70" t="s">
        <v>92</v>
      </c>
      <c r="H9" s="70" t="s">
        <v>93</v>
      </c>
      <c r="I9" s="150">
        <v>15</v>
      </c>
      <c r="J9" s="151">
        <v>-18</v>
      </c>
      <c r="K9" s="151">
        <v>20</v>
      </c>
      <c r="L9" s="151">
        <v>30</v>
      </c>
      <c r="M9" s="151">
        <v>35</v>
      </c>
      <c r="N9" s="151">
        <v>37</v>
      </c>
      <c r="O9" s="109">
        <f>IF(MAX(I9:K9)&gt;0,IF(MAX(I9:K9)&lt;0,0,TRUNC(MAX(I9:K9)/1)*1),"")</f>
        <v>20</v>
      </c>
      <c r="P9" s="110">
        <f>IF(MAX(L9:N9)&gt;0,IF(MAX(L9:N9)&lt;0,0,TRUNC(MAX(L9:N9)/1)*1),"")</f>
        <v>37</v>
      </c>
      <c r="Q9" s="111">
        <f>IF(O9="","",IF(P9="","",IF(SUM(O9:P9)=0,"",SUM(O9:P9))))</f>
        <v>57</v>
      </c>
      <c r="R9" s="112">
        <f>IF(Q9="","",IF(C9="","",IF((AB9="k"),IF(B9&gt;153.655,Q9,IF(B9&lt;28,10^(0.783497476*LOG10(28/153.655)^2)*Q9,10^(0.783497476*LOG10(B9/153.655)^2)*Q9)),IF(B9&gt;175.508,Q9,IF(B9&lt;32,10^(0.75194503*LOG10(32/175.508)^2)*Q9,10^(0.75194503*LOG10(B9/175.508)^2)*Q9)))))</f>
        <v>80.816426357405575</v>
      </c>
      <c r="S9" s="113" t="str">
        <f>IF(AD9=1,R9*AG9,"")</f>
        <v/>
      </c>
      <c r="T9" s="71" t="str">
        <f>IF('K1'!G7="","",'K1'!G7)</f>
        <v/>
      </c>
      <c r="U9" s="71" t="str">
        <f>IF('K1'!K7="","",'K1'!K7)</f>
        <v/>
      </c>
      <c r="V9" s="71" t="str">
        <f>IF('K1'!N7="","",'K1'!N7)</f>
        <v/>
      </c>
      <c r="W9" s="114"/>
      <c r="X9" s="115"/>
      <c r="Y9" s="116"/>
      <c r="Z9" s="203"/>
      <c r="AA9" s="117">
        <f>V5</f>
        <v>44373</v>
      </c>
      <c r="AB9" s="165" t="str">
        <f>IF(ISNUMBER(FIND("M",C9)),"m",IF(ISNUMBER(FIND("K",C9)),"k"))</f>
        <v>k</v>
      </c>
      <c r="AC9" s="166">
        <f>IF(OR(E9="",AA9=""),0,(YEAR(AA9)-YEAR(E9)))</f>
        <v>15</v>
      </c>
      <c r="AD9" s="167" t="str">
        <f>IF(AC9&gt;34,1,"")</f>
        <v/>
      </c>
      <c r="AE9" s="168" t="b">
        <f>IF(AD9=1,LOOKUP(AC9,'Meltzer-Faber'!A3:A63,'Meltzer-Faber'!B3:B63))</f>
        <v>0</v>
      </c>
      <c r="AF9" s="168" t="b">
        <f>IF(AD9=1,LOOKUP(AC9,'Meltzer-Faber'!A3:A63,'Meltzer-Faber'!C3:C63))</f>
        <v>0</v>
      </c>
      <c r="AG9" s="168" t="b">
        <f>IF(AB9="m",AE9,IF(AB9="k",AF9,""))</f>
        <v>0</v>
      </c>
    </row>
    <row r="10" spans="1:33" s="19" customFormat="1" ht="18" customHeight="1">
      <c r="A10" s="118"/>
      <c r="B10" s="119"/>
      <c r="C10" s="120"/>
      <c r="D10" s="121"/>
      <c r="E10" s="202"/>
      <c r="F10" s="122"/>
      <c r="G10" s="72"/>
      <c r="H10" s="123"/>
      <c r="I10" s="250"/>
      <c r="J10" s="251"/>
      <c r="K10" s="252"/>
      <c r="L10" s="250"/>
      <c r="M10" s="251"/>
      <c r="N10" s="252"/>
      <c r="O10" s="120"/>
      <c r="P10" s="124"/>
      <c r="Q10" s="246">
        <f>IF(R9="","",R9*1.2)</f>
        <v>96.97971162888669</v>
      </c>
      <c r="R10" s="246"/>
      <c r="S10" s="125"/>
      <c r="T10" s="126" t="str">
        <f>IF(T9="","",T9*20)</f>
        <v/>
      </c>
      <c r="U10" s="126" t="str">
        <f>IF(U9="","",U9*13)</f>
        <v/>
      </c>
      <c r="V10" s="75" t="str">
        <f>IF(V9="","",IF((80+(8-ROUNDUP(V9,1))*40)&lt;0,0,80+(8-ROUNDUP(V9,1))*40))</f>
        <v/>
      </c>
      <c r="W10" s="75" t="str">
        <f>IF(SUM(T10,U10,V10)&gt;0,SUM(T10,U10,V10),"")</f>
        <v/>
      </c>
      <c r="X10" s="127" t="str">
        <f>IF(OR(Q10="",T10="",U10="",V10=""),"",SUM(Q10,T10,U10,V10))</f>
        <v/>
      </c>
      <c r="Y10" s="76"/>
      <c r="Z10" s="204"/>
      <c r="AA10" s="117"/>
      <c r="AB10" s="165"/>
      <c r="AC10" s="166"/>
      <c r="AD10" s="167"/>
      <c r="AE10" s="168"/>
      <c r="AF10" s="168"/>
      <c r="AG10" s="168"/>
    </row>
    <row r="11" spans="1:33" s="19" customFormat="1" ht="18" customHeight="1">
      <c r="A11" s="106" t="s">
        <v>94</v>
      </c>
      <c r="B11" s="107">
        <v>62.2</v>
      </c>
      <c r="C11" s="69" t="s">
        <v>90</v>
      </c>
      <c r="D11" s="108" t="s">
        <v>95</v>
      </c>
      <c r="E11" s="201">
        <v>38256</v>
      </c>
      <c r="F11" s="69"/>
      <c r="G11" s="70" t="s">
        <v>96</v>
      </c>
      <c r="H11" s="70" t="s">
        <v>93</v>
      </c>
      <c r="I11" s="150">
        <v>20</v>
      </c>
      <c r="J11" s="151">
        <v>23</v>
      </c>
      <c r="K11" s="151">
        <v>26</v>
      </c>
      <c r="L11" s="151">
        <v>35</v>
      </c>
      <c r="M11" s="151">
        <v>40</v>
      </c>
      <c r="N11" s="151">
        <v>45</v>
      </c>
      <c r="O11" s="109">
        <f>IF(MAX(I11:K11)&gt;0,IF(MAX(I11:K11)&lt;0,0,TRUNC(MAX(I11:K11)/1)*1),"")</f>
        <v>26</v>
      </c>
      <c r="P11" s="110">
        <f>IF(MAX(L11:N11)&gt;0,IF(MAX(L11:N11)&lt;0,0,TRUNC(MAX(L11:N11)/1)*1),"")</f>
        <v>45</v>
      </c>
      <c r="Q11" s="111">
        <f>IF(O11="","",IF(P11="","",IF(SUM(O11:P11)=0,"",SUM(O11:P11))))</f>
        <v>71</v>
      </c>
      <c r="R11" s="112">
        <f>IF(Q11="","",IF(C11="","",IF((AB11="k"),IF(B11&gt;153.655,Q11,IF(B11&lt;28,10^(0.783497476*LOG10(28/153.655)^2)*Q11,10^(0.783497476*LOG10(B11/153.655)^2)*Q11)),IF(B11&gt;175.508,Q11,IF(B11&lt;32,10^(0.75194503*LOG10(32/175.508)^2)*Q11,10^(0.75194503*LOG10(B11/175.508)^2)*Q11)))))</f>
        <v>93.781835160966253</v>
      </c>
      <c r="S11" s="113" t="str">
        <f>IF(AD11=1,R11*AG11,"")</f>
        <v/>
      </c>
      <c r="T11" s="71"/>
      <c r="U11" s="71"/>
      <c r="V11" s="71"/>
      <c r="W11" s="114"/>
      <c r="X11" s="115"/>
      <c r="Y11" s="128"/>
      <c r="Z11" s="205"/>
      <c r="AA11" s="117">
        <f>V5</f>
        <v>44373</v>
      </c>
      <c r="AB11" s="165" t="str">
        <f t="shared" ref="AB11" si="0">IF(ISNUMBER(FIND("M",C11)),"m",IF(ISNUMBER(FIND("K",C11)),"k"))</f>
        <v>k</v>
      </c>
      <c r="AC11" s="166">
        <f t="shared" ref="AC11" si="1">IF(OR(E11="",AA11=""),0,(YEAR(AA11)-YEAR(E11)))</f>
        <v>17</v>
      </c>
      <c r="AD11" s="167" t="str">
        <f t="shared" ref="AD11:AD31" si="2">IF(AC11&gt;34,1,"")</f>
        <v/>
      </c>
      <c r="AE11" s="168" t="b">
        <f>IF(AD11=1,LOOKUP(AC11,'Meltzer-Faber'!A3:A63,'Meltzer-Faber'!B3:B63))</f>
        <v>0</v>
      </c>
      <c r="AF11" s="168" t="b">
        <f>IF(AD11=1,LOOKUP(AC11,'Meltzer-Faber'!A3:A63,'Meltzer-Faber'!C3:C63))</f>
        <v>0</v>
      </c>
      <c r="AG11" s="168" t="b">
        <f t="shared" ref="AG11" si="3">IF(AB11="m",AE11,IF(AB11="k",AF11,""))</f>
        <v>0</v>
      </c>
    </row>
    <row r="12" spans="1:33" s="19" customFormat="1" ht="18" customHeight="1">
      <c r="A12" s="118"/>
      <c r="B12" s="119"/>
      <c r="C12" s="120"/>
      <c r="D12" s="121"/>
      <c r="E12" s="202"/>
      <c r="F12" s="122"/>
      <c r="G12" s="72"/>
      <c r="H12" s="123"/>
      <c r="I12" s="250"/>
      <c r="J12" s="251"/>
      <c r="K12" s="252"/>
      <c r="L12" s="250"/>
      <c r="M12" s="251"/>
      <c r="N12" s="252"/>
      <c r="O12" s="120"/>
      <c r="P12" s="124"/>
      <c r="Q12" s="246">
        <f>IF(R11="","",R11*1.2)</f>
        <v>112.53820219315951</v>
      </c>
      <c r="R12" s="246"/>
      <c r="S12" s="125"/>
      <c r="T12" s="126"/>
      <c r="U12" s="126"/>
      <c r="V12" s="75"/>
      <c r="W12" s="75"/>
      <c r="X12" s="127"/>
      <c r="Y12" s="76"/>
      <c r="Z12" s="204"/>
      <c r="AA12" s="117"/>
    </row>
    <row r="13" spans="1:33" s="19" customFormat="1" ht="18" customHeight="1">
      <c r="A13" s="106" t="s">
        <v>97</v>
      </c>
      <c r="B13" s="107">
        <v>69.5</v>
      </c>
      <c r="C13" s="69" t="s">
        <v>90</v>
      </c>
      <c r="D13" s="108" t="s">
        <v>86</v>
      </c>
      <c r="E13" s="201">
        <v>39284</v>
      </c>
      <c r="F13" s="69"/>
      <c r="G13" s="70" t="s">
        <v>98</v>
      </c>
      <c r="H13" s="70" t="s">
        <v>93</v>
      </c>
      <c r="I13" s="150">
        <v>35</v>
      </c>
      <c r="J13" s="151">
        <v>40</v>
      </c>
      <c r="K13" s="151">
        <v>-45</v>
      </c>
      <c r="L13" s="151">
        <v>55</v>
      </c>
      <c r="M13" s="151">
        <v>-60</v>
      </c>
      <c r="N13" s="151">
        <v>63</v>
      </c>
      <c r="O13" s="109">
        <f>IF(MAX(I13:K13)&gt;0,IF(MAX(I13:K13)&lt;0,0,TRUNC(MAX(I13:K13)/1)*1),"")</f>
        <v>40</v>
      </c>
      <c r="P13" s="110">
        <f>IF(MAX(L13:N13)&gt;0,IF(MAX(L13:N13)&lt;0,0,TRUNC(MAX(L13:N13)/1)*1),"")</f>
        <v>63</v>
      </c>
      <c r="Q13" s="111">
        <f>IF(O13="","",IF(P13="","",IF(SUM(O13:P13)=0,"",SUM(O13:P13))))</f>
        <v>103</v>
      </c>
      <c r="R13" s="112">
        <f>IF(Q13="","",IF(C13="","",IF((AB13="k"),IF(B13&gt;153.655,Q13,IF(B13&lt;28,10^(0.783497476*LOG10(28/153.655)^2)*Q13,10^(0.783497476*LOG10(B13/153.655)^2)*Q13)),IF(B13&gt;175.508,Q13,IF(B13&lt;32,10^(0.75194503*LOG10(32/175.508)^2)*Q13,10^(0.75194503*LOG10(B13/175.508)^2)*Q13)))))</f>
        <v>127.60165738817815</v>
      </c>
      <c r="S13" s="113" t="str">
        <f>IF(AD13=1,R13*AG13,"")</f>
        <v/>
      </c>
      <c r="T13" s="71" t="str">
        <f>IF('K1'!G9="","",'K1'!G9)</f>
        <v/>
      </c>
      <c r="U13" s="71" t="str">
        <f>IF('K1'!K9="","",'K1'!K9)</f>
        <v/>
      </c>
      <c r="V13" s="71" t="str">
        <f>IF('K1'!N9="","",'K1'!N9)</f>
        <v/>
      </c>
      <c r="W13" s="114"/>
      <c r="X13" s="115"/>
      <c r="Y13" s="128"/>
      <c r="Z13" s="205"/>
      <c r="AA13" s="117">
        <f>V5</f>
        <v>44373</v>
      </c>
      <c r="AB13" s="165" t="str">
        <f t="shared" ref="AB13" si="4">IF(ISNUMBER(FIND("M",C13)),"m",IF(ISNUMBER(FIND("K",C13)),"k"))</f>
        <v>k</v>
      </c>
      <c r="AC13" s="166">
        <f t="shared" ref="AC13" si="5">IF(OR(E13="",AA13=""),0,(YEAR(AA13)-YEAR(E13)))</f>
        <v>14</v>
      </c>
      <c r="AD13" s="167" t="str">
        <f t="shared" si="2"/>
        <v/>
      </c>
      <c r="AE13" s="168" t="b">
        <f>IF(AD13=1,LOOKUP(AC13,'Meltzer-Faber'!A3:A63,'Meltzer-Faber'!B3:B63))</f>
        <v>0</v>
      </c>
      <c r="AF13" s="168" t="b">
        <f>IF(AD13=1,LOOKUP(AC13,'Meltzer-Faber'!A3:A63,'Meltzer-Faber'!C3:C63))</f>
        <v>0</v>
      </c>
      <c r="AG13" s="168" t="b">
        <f t="shared" ref="AG13" si="6">IF(AB13="m",AE13,IF(AB13="k",AF13,""))</f>
        <v>0</v>
      </c>
    </row>
    <row r="14" spans="1:33" s="19" customFormat="1" ht="18" customHeight="1">
      <c r="A14" s="118"/>
      <c r="B14" s="119"/>
      <c r="C14" s="120"/>
      <c r="D14" s="121"/>
      <c r="E14" s="202"/>
      <c r="F14" s="122"/>
      <c r="G14" s="72"/>
      <c r="H14" s="123"/>
      <c r="I14" s="250"/>
      <c r="J14" s="251"/>
      <c r="K14" s="252"/>
      <c r="L14" s="250"/>
      <c r="M14" s="251"/>
      <c r="N14" s="252"/>
      <c r="O14" s="120"/>
      <c r="P14" s="124"/>
      <c r="Q14" s="246">
        <f>IF(R13="","",R13*1.2)</f>
        <v>153.12198886581379</v>
      </c>
      <c r="R14" s="246"/>
      <c r="S14" s="125"/>
      <c r="T14" s="126" t="str">
        <f>IF(T13="","",T13*20)</f>
        <v/>
      </c>
      <c r="U14" s="126" t="str">
        <f>IF(U13="","",U13*13)</f>
        <v/>
      </c>
      <c r="V14" s="75" t="str">
        <f>IF(V13="","",IF((80+(8-ROUNDUP(V13,1))*40)&lt;0,0,80+(8-ROUNDUP(V13,1))*40))</f>
        <v/>
      </c>
      <c r="W14" s="75" t="str">
        <f>IF(SUM(T14,U14,V14)&gt;0,SUM(T14,U14,V14),"")</f>
        <v/>
      </c>
      <c r="X14" s="127" t="str">
        <f>IF(OR(Q14="",T14="",U14="",V14=""),"",SUM(Q14,T14,U14,V14))</f>
        <v/>
      </c>
      <c r="Y14" s="76"/>
      <c r="Z14" s="204"/>
      <c r="AA14" s="117"/>
    </row>
    <row r="15" spans="1:33" s="19" customFormat="1" ht="18" customHeight="1">
      <c r="A15" s="106" t="s">
        <v>99</v>
      </c>
      <c r="B15" s="107">
        <v>71.52</v>
      </c>
      <c r="C15" s="69" t="s">
        <v>90</v>
      </c>
      <c r="D15" s="108" t="s">
        <v>95</v>
      </c>
      <c r="E15" s="201">
        <v>38072</v>
      </c>
      <c r="F15" s="69"/>
      <c r="G15" s="70" t="s">
        <v>100</v>
      </c>
      <c r="H15" s="70" t="s">
        <v>101</v>
      </c>
      <c r="I15" s="150">
        <v>45</v>
      </c>
      <c r="J15" s="151">
        <v>48</v>
      </c>
      <c r="K15" s="151">
        <v>50</v>
      </c>
      <c r="L15" s="151">
        <v>62</v>
      </c>
      <c r="M15" s="151">
        <v>-66</v>
      </c>
      <c r="N15" s="151">
        <v>67</v>
      </c>
      <c r="O15" s="109">
        <f>IF(MAX(I15:K15)&gt;0,IF(MAX(I15:K15)&lt;0,0,TRUNC(MAX(I15:K15)/1)*1),"")</f>
        <v>50</v>
      </c>
      <c r="P15" s="110">
        <f>IF(MAX(L15:N15)&gt;0,IF(MAX(L15:N15)&lt;0,0,TRUNC(MAX(L15:N15)/1)*1),"")</f>
        <v>67</v>
      </c>
      <c r="Q15" s="111">
        <f>IF(O15="","",IF(P15="","",IF(SUM(O15:P15)=0,"",SUM(O15:P15))))</f>
        <v>117</v>
      </c>
      <c r="R15" s="112">
        <f>IF(Q15="","",IF(C15="","",IF((AB15="k"),IF(B15&gt;153.655,Q15,IF(B15&lt;28,10^(0.783497476*LOG10(28/153.655)^2)*Q15,10^(0.783497476*LOG10(B15/153.655)^2)*Q15)),IF(B15&gt;175.508,Q15,IF(B15&lt;32,10^(0.75194503*LOG10(32/175.508)^2)*Q15,10^(0.75194503*LOG10(B15/175.508)^2)*Q15)))))</f>
        <v>142.76051532284654</v>
      </c>
      <c r="S15" s="113" t="str">
        <f>IF(AD15=1,R15*AG15,"")</f>
        <v/>
      </c>
      <c r="T15" s="71">
        <v>6.01</v>
      </c>
      <c r="U15" s="71">
        <v>8.43</v>
      </c>
      <c r="V15" s="71">
        <v>7.5</v>
      </c>
      <c r="W15" s="114"/>
      <c r="X15" s="115"/>
      <c r="Y15" s="128"/>
      <c r="Z15" s="205"/>
      <c r="AA15" s="117">
        <f>V5</f>
        <v>44373</v>
      </c>
      <c r="AB15" s="165" t="str">
        <f t="shared" ref="AB15" si="7">IF(ISNUMBER(FIND("M",C15)),"m",IF(ISNUMBER(FIND("K",C15)),"k"))</f>
        <v>k</v>
      </c>
      <c r="AC15" s="166">
        <f t="shared" ref="AC15" si="8">IF(OR(E15="",AA15=""),0,(YEAR(AA15)-YEAR(E15)))</f>
        <v>17</v>
      </c>
      <c r="AD15" s="167" t="str">
        <f t="shared" si="2"/>
        <v/>
      </c>
      <c r="AE15" s="168" t="b">
        <f>IF(AD15=1,LOOKUP(AC15,'Meltzer-Faber'!A3:A63,'Meltzer-Faber'!B3:B63))</f>
        <v>0</v>
      </c>
      <c r="AF15" s="168" t="b">
        <f>IF(AD15=1,LOOKUP(AC15,'Meltzer-Faber'!A3:A63,'Meltzer-Faber'!C3:C63))</f>
        <v>0</v>
      </c>
      <c r="AG15" s="168" t="b">
        <f t="shared" ref="AG15" si="9">IF(AB15="m",AE15,IF(AB15="k",AF15,""))</f>
        <v>0</v>
      </c>
    </row>
    <row r="16" spans="1:33" s="19" customFormat="1" ht="18" customHeight="1">
      <c r="A16" s="118"/>
      <c r="B16" s="119"/>
      <c r="C16" s="120"/>
      <c r="D16" s="121"/>
      <c r="E16" s="202"/>
      <c r="F16" s="122"/>
      <c r="G16" s="72"/>
      <c r="H16" s="123"/>
      <c r="I16" s="250"/>
      <c r="J16" s="251"/>
      <c r="K16" s="252"/>
      <c r="L16" s="250"/>
      <c r="M16" s="251"/>
      <c r="N16" s="252"/>
      <c r="O16" s="120"/>
      <c r="P16" s="124"/>
      <c r="Q16" s="246">
        <f>IF(R15="","",R15*1.2)</f>
        <v>171.31261838741585</v>
      </c>
      <c r="R16" s="246"/>
      <c r="S16" s="125"/>
      <c r="T16" s="126">
        <f>IF(T15="","",T15*20)</f>
        <v>120.19999999999999</v>
      </c>
      <c r="U16" s="126">
        <f>IF(U15="","",U15*13)</f>
        <v>109.59</v>
      </c>
      <c r="V16" s="75">
        <f>IF(V15="","",IF((80+(8-ROUNDUP(V15,1))*40)&lt;0,0,80+(8-ROUNDUP(V15,1))*40))</f>
        <v>100</v>
      </c>
      <c r="W16" s="75">
        <f>IF(SUM(T16,U16,V16)&gt;0,SUM(T16,U16,V16),"")</f>
        <v>329.78999999999996</v>
      </c>
      <c r="X16" s="127">
        <f>IF(OR(Q16="",T16="",U16="",V16=""),"",SUM(Q16,T16,U16,V16))</f>
        <v>501.10261838741587</v>
      </c>
      <c r="Y16" s="76"/>
      <c r="Z16" s="204"/>
      <c r="AA16" s="117"/>
    </row>
    <row r="17" spans="1:33" s="19" customFormat="1" ht="18" customHeight="1">
      <c r="A17" s="106"/>
      <c r="B17" s="107"/>
      <c r="C17" s="69"/>
      <c r="D17" s="108"/>
      <c r="E17" s="201"/>
      <c r="F17" s="69"/>
      <c r="G17" s="70"/>
      <c r="H17" s="70"/>
      <c r="I17" s="150"/>
      <c r="J17" s="151"/>
      <c r="K17" s="151"/>
      <c r="L17" s="151"/>
      <c r="M17" s="151"/>
      <c r="N17" s="151"/>
      <c r="O17" s="109" t="str">
        <f>IF(MAX(I17:K17)&gt;0,IF(MAX(I17:K17)&lt;0,0,TRUNC(MAX(I17:K17)/1)*1),"")</f>
        <v/>
      </c>
      <c r="P17" s="110" t="str">
        <f>IF(MAX(L17:N17)&gt;0,IF(MAX(L17:N17)&lt;0,0,TRUNC(MAX(L17:N17)/1)*1),"")</f>
        <v/>
      </c>
      <c r="Q17" s="111" t="str">
        <f>IF(O17="","",IF(P17="","",IF(SUM(O17:P17)=0,"",SUM(O17:P17))))</f>
        <v/>
      </c>
      <c r="R17" s="112" t="str">
        <f>IF(Q17="","",IF(C17="","",IF((AB17="k"),IF(B17&gt;153.655,Q17,IF(B17&lt;28,10^(0.783497476*LOG10(28/153.655)^2)*Q17,10^(0.783497476*LOG10(B17/153.655)^2)*Q17)),IF(B17&gt;175.508,Q17,IF(B17&lt;32,10^(0.75194503*LOG10(32/175.508)^2)*Q17,10^(0.75194503*LOG10(B17/175.508)^2)*Q17)))))</f>
        <v/>
      </c>
      <c r="S17" s="113" t="str">
        <f>IF(AD17=1,R17*AG17,"")</f>
        <v/>
      </c>
      <c r="T17" s="71" t="str">
        <f>IF('K1'!G13="","",'K1'!G13)</f>
        <v/>
      </c>
      <c r="U17" s="71" t="str">
        <f>IF('K1'!K13="","",'K1'!K13)</f>
        <v/>
      </c>
      <c r="V17" s="71" t="str">
        <f>IF('K1'!N13="","",'K1'!N13)</f>
        <v/>
      </c>
      <c r="W17" s="114"/>
      <c r="X17" s="115"/>
      <c r="Y17" s="128"/>
      <c r="Z17" s="205"/>
      <c r="AA17" s="117">
        <f>V5</f>
        <v>44373</v>
      </c>
      <c r="AB17" s="165" t="b">
        <f t="shared" ref="AB17" si="10">IF(ISNUMBER(FIND("M",C17)),"m",IF(ISNUMBER(FIND("K",C17)),"k"))</f>
        <v>0</v>
      </c>
      <c r="AC17" s="166">
        <f t="shared" ref="AC17" si="11">IF(OR(E17="",AA17=""),0,(YEAR(AA17)-YEAR(E17)))</f>
        <v>0</v>
      </c>
      <c r="AD17" s="167" t="str">
        <f t="shared" si="2"/>
        <v/>
      </c>
      <c r="AE17" s="168" t="b">
        <f>IF(AD17=1,LOOKUP(AC17,'Meltzer-Faber'!A3:A63,'Meltzer-Faber'!B3:B63))</f>
        <v>0</v>
      </c>
      <c r="AF17" s="168" t="b">
        <f>IF(AD17=1,LOOKUP(AC17,'Meltzer-Faber'!A3:A63,'Meltzer-Faber'!C3:C63))</f>
        <v>0</v>
      </c>
      <c r="AG17" s="168" t="str">
        <f t="shared" ref="AG17" si="12">IF(AB17="m",AE17,IF(AB17="k",AF17,""))</f>
        <v/>
      </c>
    </row>
    <row r="18" spans="1:33" s="19" customFormat="1" ht="18" customHeight="1">
      <c r="A18" s="118"/>
      <c r="B18" s="119"/>
      <c r="C18" s="120"/>
      <c r="D18" s="121"/>
      <c r="E18" s="202"/>
      <c r="F18" s="122"/>
      <c r="G18" s="72"/>
      <c r="H18" s="123"/>
      <c r="I18" s="250"/>
      <c r="J18" s="251"/>
      <c r="K18" s="252"/>
      <c r="L18" s="250"/>
      <c r="M18" s="251"/>
      <c r="N18" s="252"/>
      <c r="O18" s="120"/>
      <c r="P18" s="124"/>
      <c r="Q18" s="246" t="str">
        <f>IF(R17="","",R17*1.2)</f>
        <v/>
      </c>
      <c r="R18" s="246"/>
      <c r="S18" s="125"/>
      <c r="T18" s="126" t="str">
        <f>IF(T17="","",T17*20)</f>
        <v/>
      </c>
      <c r="U18" s="126" t="str">
        <f>IF(U17="","",U17*13)</f>
        <v/>
      </c>
      <c r="V18" s="75" t="str">
        <f>IF(V17="","",IF((80+(8-ROUNDUP(V17,1))*40)&lt;0,0,80+(8-ROUNDUP(V17,1))*40))</f>
        <v/>
      </c>
      <c r="W18" s="75" t="str">
        <f>IF(SUM(T18,U18,V18)&gt;0,SUM(T18,U18,V18),"")</f>
        <v/>
      </c>
      <c r="X18" s="127" t="str">
        <f>IF(OR(Q18="",T18="",U18="",V18=""),"",SUM(Q18,T18,U18,V18))</f>
        <v/>
      </c>
      <c r="Y18" s="76"/>
      <c r="Z18" s="204"/>
      <c r="AA18" s="117"/>
    </row>
    <row r="19" spans="1:33" s="19" customFormat="1" ht="18" customHeight="1">
      <c r="A19" s="106" t="s">
        <v>89</v>
      </c>
      <c r="B19" s="107">
        <v>58.4</v>
      </c>
      <c r="C19" s="69" t="s">
        <v>103</v>
      </c>
      <c r="D19" s="108" t="s">
        <v>104</v>
      </c>
      <c r="E19" s="201">
        <v>29955</v>
      </c>
      <c r="F19" s="69"/>
      <c r="G19" s="70" t="s">
        <v>105</v>
      </c>
      <c r="H19" s="70" t="s">
        <v>162</v>
      </c>
      <c r="I19" s="150">
        <v>50</v>
      </c>
      <c r="J19" s="151">
        <v>53</v>
      </c>
      <c r="K19" s="151">
        <v>56</v>
      </c>
      <c r="L19" s="151">
        <v>63</v>
      </c>
      <c r="M19" s="151">
        <v>66</v>
      </c>
      <c r="N19" s="151">
        <v>70</v>
      </c>
      <c r="O19" s="109">
        <f>IF(MAX(I19:K19)&gt;0,IF(MAX(I19:K19)&lt;0,0,TRUNC(MAX(I19:K19)/1)*1),"")</f>
        <v>56</v>
      </c>
      <c r="P19" s="110">
        <f>IF(MAX(L19:N19)&gt;0,IF(MAX(L19:N19)&lt;0,0,TRUNC(MAX(L19:N19)/1)*1),"")</f>
        <v>70</v>
      </c>
      <c r="Q19" s="111">
        <f>IF(O19="","",IF(P19="","",IF(SUM(O19:P19)=0,"",SUM(O19:P19))))</f>
        <v>126</v>
      </c>
      <c r="R19" s="112">
        <f>IF(Q19="","",IF(C19="","",IF((AB19="k"),IF(B19&gt;153.655,Q19,IF(B19&lt;28,10^(0.783497476*LOG10(28/153.655)^2)*Q19,10^(0.783497476*LOG10(B19/153.655)^2)*Q19)),IF(B19&gt;175.508,Q19,IF(B19&lt;32,10^(0.75194503*LOG10(32/175.508)^2)*Q19,10^(0.75194503*LOG10(B19/175.508)^2)*Q19)))))</f>
        <v>173.24775100190189</v>
      </c>
      <c r="S19" s="113">
        <f>IF(AD19=1,R19*AG19,"")</f>
        <v>194.73047212613776</v>
      </c>
      <c r="T19" s="71"/>
      <c r="U19" s="71"/>
      <c r="V19" s="71"/>
      <c r="W19" s="114"/>
      <c r="X19" s="115"/>
      <c r="Y19" s="128"/>
      <c r="Z19" s="205"/>
      <c r="AA19" s="117">
        <f>V5</f>
        <v>44373</v>
      </c>
      <c r="AB19" s="165" t="str">
        <f t="shared" ref="AB19" si="13">IF(ISNUMBER(FIND("M",C19)),"m",IF(ISNUMBER(FIND("K",C19)),"k"))</f>
        <v>k</v>
      </c>
      <c r="AC19" s="166">
        <f t="shared" ref="AC19" si="14">IF(OR(E19="",AA19=""),0,(YEAR(AA19)-YEAR(E19)))</f>
        <v>39</v>
      </c>
      <c r="AD19" s="167">
        <f t="shared" si="2"/>
        <v>1</v>
      </c>
      <c r="AE19" s="168">
        <f>IF(AD19=1,LOOKUP(AC19,'Meltzer-Faber'!A3:A63,'Meltzer-Faber'!B3:B63))</f>
        <v>1.1220000000000001</v>
      </c>
      <c r="AF19" s="168">
        <f>IF(AD19=1,LOOKUP(AC19,'Meltzer-Faber'!A3:A63,'Meltzer-Faber'!C3:C63))</f>
        <v>1.1240000000000001</v>
      </c>
      <c r="AG19" s="168">
        <f t="shared" ref="AG19" si="15">IF(AB19="m",AE19,IF(AB19="k",AF19,""))</f>
        <v>1.1240000000000001</v>
      </c>
    </row>
    <row r="20" spans="1:33" s="19" customFormat="1" ht="18" customHeight="1">
      <c r="A20" s="118"/>
      <c r="B20" s="119"/>
      <c r="C20" s="120"/>
      <c r="D20" s="121"/>
      <c r="E20" s="202"/>
      <c r="F20" s="122"/>
      <c r="G20" s="72"/>
      <c r="H20" s="123"/>
      <c r="I20" s="250"/>
      <c r="J20" s="251"/>
      <c r="K20" s="252"/>
      <c r="L20" s="250"/>
      <c r="M20" s="251"/>
      <c r="N20" s="252"/>
      <c r="O20" s="120"/>
      <c r="P20" s="124"/>
      <c r="Q20" s="246">
        <f>IF(R19="","",R19*1.2)</f>
        <v>207.89730120228225</v>
      </c>
      <c r="R20" s="246"/>
      <c r="S20" s="125"/>
      <c r="T20" s="126" t="str">
        <f>IF(T19="","",T19*20)</f>
        <v/>
      </c>
      <c r="U20" s="126" t="str">
        <f>IF(U19="","",U19*13)</f>
        <v/>
      </c>
      <c r="V20" s="75" t="str">
        <f>IF(V19="","",IF((80+(8-ROUNDUP(V19,1))*40)&lt;0,0,80+(8-ROUNDUP(V19,1))*40))</f>
        <v/>
      </c>
      <c r="W20" s="75" t="str">
        <f>IF(SUM(T20,U20,V20)&gt;0,SUM(T20,U20,V20),"")</f>
        <v/>
      </c>
      <c r="X20" s="127" t="str">
        <f>IF(OR(Q20="",T20="",U20="",V20=""),"",SUM(Q20,T20,U20,V20))</f>
        <v/>
      </c>
      <c r="Y20" s="76"/>
      <c r="Z20" s="204"/>
      <c r="AA20" s="117"/>
    </row>
    <row r="21" spans="1:33" s="19" customFormat="1" ht="18" customHeight="1">
      <c r="A21" s="106"/>
      <c r="B21" s="107"/>
      <c r="C21" s="69"/>
      <c r="D21" s="108"/>
      <c r="E21" s="201"/>
      <c r="F21" s="69"/>
      <c r="G21" s="70"/>
      <c r="H21" s="70"/>
      <c r="I21" s="150"/>
      <c r="J21" s="151"/>
      <c r="K21" s="151"/>
      <c r="L21" s="151"/>
      <c r="M21" s="151"/>
      <c r="N21" s="151"/>
      <c r="O21" s="109" t="str">
        <f>IF(MAX(I21:K21)&gt;0,IF(MAX(I21:K21)&lt;0,0,TRUNC(MAX(I21:K21)/1)*1),"")</f>
        <v/>
      </c>
      <c r="P21" s="110" t="str">
        <f>IF(MAX(L21:N21)&gt;0,IF(MAX(L21:N21)&lt;0,0,TRUNC(MAX(L21:N21)/1)*1),"")</f>
        <v/>
      </c>
      <c r="Q21" s="111" t="str">
        <f>IF(O21="","",IF(P21="","",IF(SUM(O21:P21)=0,"",SUM(O21:P21))))</f>
        <v/>
      </c>
      <c r="R21" s="112" t="str">
        <f>IF(Q21="","",IF(C21="","",IF((AB21="k"),IF(B21&gt;153.655,Q21,IF(B21&lt;28,10^(0.783497476*LOG10(28/153.655)^2)*Q21,10^(0.783497476*LOG10(B21/153.655)^2)*Q21)),IF(B21&gt;175.508,Q21,IF(B21&lt;32,10^(0.75194503*LOG10(32/175.508)^2)*Q21,10^(0.75194503*LOG10(B21/175.508)^2)*Q21)))))</f>
        <v/>
      </c>
      <c r="S21" s="113" t="str">
        <f>IF(AD21=1,R21*AG21,"")</f>
        <v/>
      </c>
      <c r="T21" s="71"/>
      <c r="U21" s="71"/>
      <c r="V21" s="71"/>
      <c r="W21" s="114"/>
      <c r="X21" s="115"/>
      <c r="Y21" s="128"/>
      <c r="Z21" s="205"/>
      <c r="AA21" s="117">
        <f>V5</f>
        <v>44373</v>
      </c>
      <c r="AB21" s="165" t="b">
        <f t="shared" ref="AB21" si="16">IF(ISNUMBER(FIND("M",C21)),"m",IF(ISNUMBER(FIND("K",C21)),"k"))</f>
        <v>0</v>
      </c>
      <c r="AC21" s="166">
        <f t="shared" ref="AC21" si="17">IF(OR(E21="",AA21=""),0,(YEAR(AA21)-YEAR(E21)))</f>
        <v>0</v>
      </c>
      <c r="AD21" s="167" t="str">
        <f t="shared" si="2"/>
        <v/>
      </c>
      <c r="AE21" s="168" t="b">
        <f>IF(AD21=1,LOOKUP(AC21,'Meltzer-Faber'!A3:A63,'Meltzer-Faber'!B3:B63))</f>
        <v>0</v>
      </c>
      <c r="AF21" s="168" t="b">
        <f>IF(AD21=1,LOOKUP(AC21,'Meltzer-Faber'!A3:A63,'Meltzer-Faber'!C3:C63))</f>
        <v>0</v>
      </c>
      <c r="AG21" s="168" t="str">
        <f t="shared" ref="AG21" si="18">IF(AB21="m",AE21,IF(AB21="k",AF21,""))</f>
        <v/>
      </c>
    </row>
    <row r="22" spans="1:33" s="19" customFormat="1" ht="18" customHeight="1">
      <c r="A22" s="118"/>
      <c r="B22" s="119"/>
      <c r="C22" s="120"/>
      <c r="D22" s="121"/>
      <c r="E22" s="202"/>
      <c r="F22" s="122"/>
      <c r="G22" s="72"/>
      <c r="H22" s="123"/>
      <c r="I22" s="250"/>
      <c r="J22" s="251"/>
      <c r="K22" s="252"/>
      <c r="L22" s="250"/>
      <c r="M22" s="251"/>
      <c r="N22" s="252"/>
      <c r="O22" s="120"/>
      <c r="P22" s="124"/>
      <c r="Q22" s="246" t="str">
        <f>IF(R21="","",R21*1.2)</f>
        <v/>
      </c>
      <c r="R22" s="246"/>
      <c r="S22" s="125"/>
      <c r="T22" s="126" t="str">
        <f>IF(T21="","",T21*20)</f>
        <v/>
      </c>
      <c r="U22" s="126" t="str">
        <f>IF(U21="","",U21*13)</f>
        <v/>
      </c>
      <c r="V22" s="75" t="str">
        <f>IF(V21="","",IF((80+(8-ROUNDUP(V21,1))*40)&lt;0,0,80+(8-ROUNDUP(V21,1))*40))</f>
        <v/>
      </c>
      <c r="W22" s="75" t="str">
        <f>IF(SUM(T22,U22,V22)&gt;0,SUM(T22,U22,V22),"")</f>
        <v/>
      </c>
      <c r="X22" s="127" t="str">
        <f>IF(OR(Q22="",T22="",U22="",V22=""),"",SUM(Q22,T22,U22,V22))</f>
        <v/>
      </c>
      <c r="Y22" s="76"/>
      <c r="Z22" s="204"/>
      <c r="AA22" s="117"/>
    </row>
    <row r="23" spans="1:33" s="19" customFormat="1" ht="18" customHeight="1">
      <c r="A23" s="106" t="s">
        <v>84</v>
      </c>
      <c r="B23" s="107">
        <v>52.28</v>
      </c>
      <c r="C23" s="69" t="s">
        <v>85</v>
      </c>
      <c r="D23" s="108" t="s">
        <v>118</v>
      </c>
      <c r="E23" s="201">
        <v>39994</v>
      </c>
      <c r="F23" s="69"/>
      <c r="G23" s="70" t="s">
        <v>87</v>
      </c>
      <c r="H23" s="70" t="s">
        <v>88</v>
      </c>
      <c r="I23" s="150">
        <v>15</v>
      </c>
      <c r="J23" s="151">
        <v>18</v>
      </c>
      <c r="K23" s="151">
        <v>21</v>
      </c>
      <c r="L23" s="151">
        <v>25</v>
      </c>
      <c r="M23" s="151">
        <v>28</v>
      </c>
      <c r="N23" s="151">
        <v>30</v>
      </c>
      <c r="O23" s="109">
        <f>IF(MAX(I23:K23)&gt;0,IF(MAX(I23:K23)&lt;0,0,TRUNC(MAX(I23:K23)/1)*1),"")</f>
        <v>21</v>
      </c>
      <c r="P23" s="110">
        <f>IF(MAX(L23:N23)&gt;0,IF(MAX(L23:N23)&lt;0,0,TRUNC(MAX(L23:N23)/1)*1),"")</f>
        <v>30</v>
      </c>
      <c r="Q23" s="111">
        <f>IF(O23="","",IF(P23="","",IF(SUM(O23:P23)=0,"",SUM(O23:P23))))</f>
        <v>51</v>
      </c>
      <c r="R23" s="112">
        <f>IF(Q23="","",IF(C23="","",IF((AB23="k"),IF(B23&gt;153.655,Q23,IF(B23&lt;28,10^(0.783497476*LOG10(28/153.655)^2)*Q23,10^(0.783497476*LOG10(B23/153.655)^2)*Q23)),IF(B23&gt;175.508,Q23,IF(B23&lt;32,10^(0.75194503*LOG10(32/175.508)^2)*Q23,10^(0.75194503*LOG10(B23/175.508)^2)*Q23)))))</f>
        <v>82.335046893075315</v>
      </c>
      <c r="S23" s="113" t="str">
        <f>IF(AD23=1,R23*AG23,"")</f>
        <v/>
      </c>
      <c r="T23" s="71"/>
      <c r="U23" s="71"/>
      <c r="V23" s="71"/>
      <c r="W23" s="114"/>
      <c r="X23" s="115"/>
      <c r="Y23" s="128"/>
      <c r="Z23" s="205"/>
      <c r="AA23" s="117">
        <f>V5</f>
        <v>44373</v>
      </c>
      <c r="AB23" s="165" t="str">
        <f t="shared" ref="AB23" si="19">IF(ISNUMBER(FIND("M",C23)),"m",IF(ISNUMBER(FIND("K",C23)),"k"))</f>
        <v>m</v>
      </c>
      <c r="AC23" s="166">
        <f t="shared" ref="AC23" si="20">IF(OR(E23="",AA23=""),0,(YEAR(AA23)-YEAR(E23)))</f>
        <v>12</v>
      </c>
      <c r="AD23" s="167" t="str">
        <f t="shared" si="2"/>
        <v/>
      </c>
      <c r="AE23" s="168" t="b">
        <f>IF(AD23=1,LOOKUP(AC23,'Meltzer-Faber'!A3:A63,'Meltzer-Faber'!B3:B63))</f>
        <v>0</v>
      </c>
      <c r="AF23" s="168" t="b">
        <f>IF(AD23=1,LOOKUP(AC23,'Meltzer-Faber'!A3:A63,'Meltzer-Faber'!C3:C63))</f>
        <v>0</v>
      </c>
      <c r="AG23" s="168" t="b">
        <f t="shared" ref="AG23" si="21">IF(AB23="m",AE23,IF(AB23="k",AF23,""))</f>
        <v>0</v>
      </c>
    </row>
    <row r="24" spans="1:33" s="19" customFormat="1" ht="18" customHeight="1">
      <c r="A24" s="118"/>
      <c r="B24" s="119"/>
      <c r="C24" s="120"/>
      <c r="D24" s="121"/>
      <c r="E24" s="202"/>
      <c r="F24" s="122"/>
      <c r="G24" s="72"/>
      <c r="H24" s="123"/>
      <c r="I24" s="250"/>
      <c r="J24" s="251"/>
      <c r="K24" s="252"/>
      <c r="L24" s="250"/>
      <c r="M24" s="251"/>
      <c r="N24" s="252"/>
      <c r="O24" s="120"/>
      <c r="P24" s="124"/>
      <c r="Q24" s="246">
        <f>IF(R23="","",R23*1.2)</f>
        <v>98.802056271690375</v>
      </c>
      <c r="R24" s="246"/>
      <c r="S24" s="125"/>
      <c r="T24" s="126" t="str">
        <f>IF(T23="","",T23*20)</f>
        <v/>
      </c>
      <c r="U24" s="126" t="str">
        <f>IF(U23="","",U23*13)</f>
        <v/>
      </c>
      <c r="V24" s="75" t="str">
        <f>IF(V23="","",IF((80+(8-ROUNDUP(V23,1))*40)&lt;0,0,80+(8-ROUNDUP(V23,1))*40))</f>
        <v/>
      </c>
      <c r="W24" s="75" t="str">
        <f>IF(SUM(T24,U24,V24)&gt;0,SUM(T24,U24,V24),"")</f>
        <v/>
      </c>
      <c r="X24" s="127" t="str">
        <f>IF(OR(Q24="",T24="",U24="",V24=""),"",SUM(Q24,T24,U24,V24))</f>
        <v/>
      </c>
      <c r="Y24" s="76"/>
      <c r="Z24" s="204"/>
      <c r="AA24" s="117"/>
    </row>
    <row r="25" spans="1:33" s="19" customFormat="1" ht="18" customHeight="1">
      <c r="A25" s="106"/>
      <c r="B25" s="107"/>
      <c r="C25" s="69"/>
      <c r="D25" s="108"/>
      <c r="E25" s="201"/>
      <c r="F25" s="69"/>
      <c r="G25" s="70"/>
      <c r="H25" s="70"/>
      <c r="I25" s="150"/>
      <c r="J25" s="151"/>
      <c r="K25" s="151"/>
      <c r="L25" s="151"/>
      <c r="M25" s="151"/>
      <c r="N25" s="151"/>
      <c r="O25" s="109" t="str">
        <f>IF(MAX(I25:K25)&gt;0,IF(MAX(I25:K25)&lt;0,0,TRUNC(MAX(I25:K25)/1)*1),"")</f>
        <v/>
      </c>
      <c r="P25" s="110" t="str">
        <f>IF(MAX(L25:N25)&gt;0,IF(MAX(L25:N25)&lt;0,0,TRUNC(MAX(L25:N25)/1)*1),"")</f>
        <v/>
      </c>
      <c r="Q25" s="111" t="str">
        <f>IF(O25="","",IF(P25="","",IF(SUM(O25:P25)=0,"",SUM(O25:P25))))</f>
        <v/>
      </c>
      <c r="R25" s="112" t="str">
        <f>IF(Q25="","",IF(C25="","",IF((AB25="k"),IF(B25&gt;153.655,Q25,IF(B25&lt;28,10^(0.783497476*LOG10(28/153.655)^2)*Q25,10^(0.783497476*LOG10(B25/153.655)^2)*Q25)),IF(B25&gt;175.508,Q25,IF(B25&lt;32,10^(0.75194503*LOG10(32/175.508)^2)*Q25,10^(0.75194503*LOG10(B25/175.508)^2)*Q25)))))</f>
        <v/>
      </c>
      <c r="S25" s="113" t="str">
        <f>IF(AD25=1,R25*AG25,"")</f>
        <v/>
      </c>
      <c r="T25" s="71"/>
      <c r="U25" s="71"/>
      <c r="V25" s="71"/>
      <c r="W25" s="114"/>
      <c r="X25" s="115"/>
      <c r="Y25" s="128"/>
      <c r="Z25" s="205"/>
      <c r="AA25" s="117">
        <f>V5</f>
        <v>44373</v>
      </c>
      <c r="AB25" s="165" t="b">
        <f t="shared" ref="AB25" si="22">IF(ISNUMBER(FIND("M",C25)),"m",IF(ISNUMBER(FIND("K",C25)),"k"))</f>
        <v>0</v>
      </c>
      <c r="AC25" s="166">
        <f t="shared" ref="AC25" si="23">IF(OR(E25="",AA25=""),0,(YEAR(AA25)-YEAR(E25)))</f>
        <v>0</v>
      </c>
      <c r="AD25" s="167" t="str">
        <f t="shared" si="2"/>
        <v/>
      </c>
      <c r="AE25" s="168" t="b">
        <f>IF(AD25=1,LOOKUP(AC25,'Meltzer-Faber'!A3:A63,'Meltzer-Faber'!B3:B63))</f>
        <v>0</v>
      </c>
      <c r="AF25" s="168" t="b">
        <f>IF(AD25=1,LOOKUP(AC25,'Meltzer-Faber'!A3:A63,'Meltzer-Faber'!C3:C63))</f>
        <v>0</v>
      </c>
      <c r="AG25" s="168" t="str">
        <f t="shared" ref="AG25" si="24">IF(AB25="m",AE25,IF(AB25="k",AF25,""))</f>
        <v/>
      </c>
    </row>
    <row r="26" spans="1:33" s="19" customFormat="1" ht="18" customHeight="1">
      <c r="A26" s="118"/>
      <c r="B26" s="119"/>
      <c r="C26" s="129"/>
      <c r="D26" s="121"/>
      <c r="E26" s="202"/>
      <c r="F26" s="122"/>
      <c r="G26" s="72"/>
      <c r="H26" s="123"/>
      <c r="I26" s="250"/>
      <c r="J26" s="251"/>
      <c r="K26" s="252"/>
      <c r="L26" s="250"/>
      <c r="M26" s="251"/>
      <c r="N26" s="252"/>
      <c r="O26" s="120"/>
      <c r="P26" s="124"/>
      <c r="Q26" s="246" t="str">
        <f>IF(R25="","",R25*1.2)</f>
        <v/>
      </c>
      <c r="R26" s="246"/>
      <c r="S26" s="125"/>
      <c r="T26" s="126" t="str">
        <f>IF(T25="","",T25*20)</f>
        <v/>
      </c>
      <c r="U26" s="126" t="str">
        <f>IF(U25="","",U25*13)</f>
        <v/>
      </c>
      <c r="V26" s="75" t="str">
        <f>IF(V25="","",IF((80+(8-ROUNDUP(V25,1))*40)&lt;0,0,80+(8-ROUNDUP(V25,1))*40))</f>
        <v/>
      </c>
      <c r="W26" s="75" t="str">
        <f>IF(SUM(T26,U26,V26)&gt;0,SUM(T26,U26,V26),"")</f>
        <v/>
      </c>
      <c r="X26" s="127" t="str">
        <f>IF(OR(Q26="",T26="",U26="",V26=""),"",SUM(Q26,T26,U26,V26))</f>
        <v/>
      </c>
      <c r="Y26" s="76"/>
      <c r="Z26" s="204"/>
      <c r="AA26" s="117"/>
    </row>
    <row r="27" spans="1:33" s="19" customFormat="1" ht="18" customHeight="1">
      <c r="A27" s="106" t="s">
        <v>106</v>
      </c>
      <c r="B27" s="107">
        <v>92.4</v>
      </c>
      <c r="C27" s="69" t="s">
        <v>107</v>
      </c>
      <c r="D27" s="108" t="s">
        <v>104</v>
      </c>
      <c r="E27" s="201">
        <v>26966</v>
      </c>
      <c r="F27" s="69"/>
      <c r="G27" s="70" t="s">
        <v>108</v>
      </c>
      <c r="H27" s="70" t="s">
        <v>162</v>
      </c>
      <c r="I27" s="150">
        <v>70</v>
      </c>
      <c r="J27" s="151">
        <v>75</v>
      </c>
      <c r="K27" s="151">
        <v>75</v>
      </c>
      <c r="L27" s="151">
        <v>82</v>
      </c>
      <c r="M27" s="151">
        <v>90</v>
      </c>
      <c r="N27" s="151">
        <v>95</v>
      </c>
      <c r="O27" s="109">
        <f>IF(MAX(I27:K27)&gt;0,IF(MAX(I27:K27)&lt;0,0,TRUNC(MAX(I27:K27)/1)*1),"")</f>
        <v>75</v>
      </c>
      <c r="P27" s="110">
        <f>IF(MAX(L27:N27)&gt;0,IF(MAX(L27:N27)&lt;0,0,TRUNC(MAX(L27:N27)/1)*1),"")</f>
        <v>95</v>
      </c>
      <c r="Q27" s="111">
        <f>IF(O27="","",IF(P27="","",IF(SUM(O27:P27)=0,"",SUM(O27:P27))))</f>
        <v>170</v>
      </c>
      <c r="R27" s="112">
        <f>IF(Q27="","",IF(C27="","",IF((AB27="k"),IF(B27&gt;153.655,Q27,IF(B27&lt;28,10^(0.783497476*LOG10(28/153.655)^2)*Q27,10^(0.783497476*LOG10(B27/153.655)^2)*Q27)),IF(B27&gt;175.508,Q27,IF(B27&lt;32,10^(0.75194503*LOG10(32/175.508)^2)*Q27,10^(0.75194503*LOG10(B27/175.508)^2)*Q27)))))</f>
        <v>194.45710375887643</v>
      </c>
      <c r="S27" s="113">
        <f>IF(AD27=1,R27*AG27,"")</f>
        <v>242.68246549107778</v>
      </c>
      <c r="T27" s="71"/>
      <c r="U27" s="71"/>
      <c r="V27" s="71"/>
      <c r="W27" s="114"/>
      <c r="X27" s="115"/>
      <c r="Y27" s="128"/>
      <c r="Z27" s="205"/>
      <c r="AA27" s="117">
        <f>V5</f>
        <v>44373</v>
      </c>
      <c r="AB27" s="165" t="str">
        <f t="shared" ref="AB27" si="25">IF(ISNUMBER(FIND("M",C27)),"m",IF(ISNUMBER(FIND("K",C27)),"k"))</f>
        <v>m</v>
      </c>
      <c r="AC27" s="166">
        <f t="shared" ref="AC27" si="26">IF(OR(E27="",AA27=""),0,(YEAR(AA27)-YEAR(E27)))</f>
        <v>48</v>
      </c>
      <c r="AD27" s="167">
        <f t="shared" si="2"/>
        <v>1</v>
      </c>
      <c r="AE27" s="168">
        <f>IF(AD27=1,LOOKUP(AC27,'Meltzer-Faber'!A3:A63,'Meltzer-Faber'!B3:B63))</f>
        <v>1.248</v>
      </c>
      <c r="AF27" s="168">
        <f>IF(AD27=1,LOOKUP(AC27,'Meltzer-Faber'!A3:A63,'Meltzer-Faber'!C3:C63))</f>
        <v>1.288</v>
      </c>
      <c r="AG27" s="168">
        <f t="shared" ref="AG27" si="27">IF(AB27="m",AE27,IF(AB27="k",AF27,""))</f>
        <v>1.248</v>
      </c>
    </row>
    <row r="28" spans="1:33" s="19" customFormat="1" ht="18" customHeight="1">
      <c r="A28" s="118"/>
      <c r="B28" s="119"/>
      <c r="C28" s="120"/>
      <c r="D28" s="121"/>
      <c r="E28" s="202"/>
      <c r="F28" s="122"/>
      <c r="G28" s="72"/>
      <c r="H28" s="123"/>
      <c r="I28" s="250"/>
      <c r="J28" s="251"/>
      <c r="K28" s="252"/>
      <c r="L28" s="250"/>
      <c r="M28" s="251"/>
      <c r="N28" s="252"/>
      <c r="O28" s="120"/>
      <c r="P28" s="124"/>
      <c r="Q28" s="246">
        <f>IF(R27="","",R27*1.2)</f>
        <v>233.34852451065171</v>
      </c>
      <c r="R28" s="246"/>
      <c r="S28" s="125"/>
      <c r="T28" s="126" t="str">
        <f>IF(T27="","",T27*20)</f>
        <v/>
      </c>
      <c r="U28" s="126" t="str">
        <f>IF(U27="","",U27*13)</f>
        <v/>
      </c>
      <c r="V28" s="75" t="str">
        <f>IF(V27="","",IF((80+(8-ROUNDUP(V27,1))*40)&lt;0,0,80+(8-ROUNDUP(V27,1))*40))</f>
        <v/>
      </c>
      <c r="W28" s="75" t="str">
        <f>IF(SUM(T28,U28,V28)&gt;0,SUM(T28,U28,V28),"")</f>
        <v/>
      </c>
      <c r="X28" s="127" t="str">
        <f>IF(OR(Q28="",T28="",U28="",V28=""),"",SUM(Q28,T28,U28,V28))</f>
        <v/>
      </c>
      <c r="Y28" s="76"/>
      <c r="Z28" s="204"/>
      <c r="AA28" s="117"/>
    </row>
    <row r="29" spans="1:33" s="19" customFormat="1" ht="18" customHeight="1">
      <c r="A29" s="106" t="s">
        <v>109</v>
      </c>
      <c r="B29" s="107">
        <v>71.8</v>
      </c>
      <c r="C29" s="69" t="s">
        <v>110</v>
      </c>
      <c r="D29" s="108" t="s">
        <v>104</v>
      </c>
      <c r="E29" s="201">
        <v>16169</v>
      </c>
      <c r="F29" s="69"/>
      <c r="G29" s="70" t="s">
        <v>111</v>
      </c>
      <c r="H29" s="70" t="s">
        <v>101</v>
      </c>
      <c r="I29" s="150">
        <v>45</v>
      </c>
      <c r="J29" s="151">
        <v>-47</v>
      </c>
      <c r="K29" s="151">
        <v>-47</v>
      </c>
      <c r="L29" s="151">
        <v>50</v>
      </c>
      <c r="M29" s="151">
        <v>55</v>
      </c>
      <c r="N29" s="151">
        <v>57</v>
      </c>
      <c r="O29" s="109">
        <f>IF(MAX(I29:K29)&gt;0,IF(MAX(I29:K29)&lt;0,0,TRUNC(MAX(I29:K29)/1)*1),"")</f>
        <v>45</v>
      </c>
      <c r="P29" s="110">
        <f>IF(MAX(L29:N29)&gt;0,IF(MAX(L29:N29)&lt;0,0,TRUNC(MAX(L29:N29)/1)*1),"")</f>
        <v>57</v>
      </c>
      <c r="Q29" s="111">
        <f>IF(O29="","",IF(P29="","",IF(SUM(O29:P29)=0,"",SUM(O29:P29))))</f>
        <v>102</v>
      </c>
      <c r="R29" s="112">
        <f>IF(Q29="","",IF(C29="","",IF((AB29="k"),IF(B29&gt;153.655,Q29,IF(B29&lt;28,10^(0.783497476*LOG10(28/153.655)^2)*Q29,10^(0.783497476*LOG10(B29/153.655)^2)*Q29)),IF(B29&gt;175.508,Q29,IF(B29&lt;32,10^(0.75194503*LOG10(32/175.508)^2)*Q29,10^(0.75194503*LOG10(B29/175.508)^2)*Q29)))))</f>
        <v>132.40416486030443</v>
      </c>
      <c r="S29" s="113">
        <f>IF(AD29=1,R29*AG29,"")</f>
        <v>298.57139175998651</v>
      </c>
      <c r="T29" s="71"/>
      <c r="U29" s="71"/>
      <c r="V29" s="71"/>
      <c r="W29" s="114"/>
      <c r="X29" s="115"/>
      <c r="Y29" s="128"/>
      <c r="Z29" s="205"/>
      <c r="AA29" s="117">
        <f>V5</f>
        <v>44373</v>
      </c>
      <c r="AB29" s="165" t="str">
        <f t="shared" ref="AB29" si="28">IF(ISNUMBER(FIND("M",C29)),"m",IF(ISNUMBER(FIND("K",C29)),"k"))</f>
        <v>m</v>
      </c>
      <c r="AC29" s="166">
        <f t="shared" ref="AC29" si="29">IF(OR(E29="",AA29=""),0,(YEAR(AA29)-YEAR(E29)))</f>
        <v>77</v>
      </c>
      <c r="AD29" s="167">
        <f t="shared" si="2"/>
        <v>1</v>
      </c>
      <c r="AE29" s="168">
        <f>IF(AD29=1,LOOKUP(AC29,'Meltzer-Faber'!A3:A63,'Meltzer-Faber'!B3:B63))</f>
        <v>2.2549999999999999</v>
      </c>
      <c r="AF29" s="168">
        <f>IF(AD29=1,LOOKUP(AC29,'Meltzer-Faber'!A3:A63,'Meltzer-Faber'!C3:C63))</f>
        <v>2.4649999999999999</v>
      </c>
      <c r="AG29" s="168">
        <f t="shared" ref="AG29" si="30">IF(AB29="m",AE29,IF(AB29="k",AF29,""))</f>
        <v>2.2549999999999999</v>
      </c>
    </row>
    <row r="30" spans="1:33" s="19" customFormat="1" ht="18" customHeight="1">
      <c r="A30" s="118"/>
      <c r="B30" s="119"/>
      <c r="C30" s="120"/>
      <c r="D30" s="121"/>
      <c r="E30" s="122"/>
      <c r="F30" s="122"/>
      <c r="G30" s="72"/>
      <c r="H30" s="123"/>
      <c r="I30" s="250"/>
      <c r="J30" s="251"/>
      <c r="K30" s="252"/>
      <c r="L30" s="250"/>
      <c r="M30" s="251"/>
      <c r="N30" s="252"/>
      <c r="O30" s="120"/>
      <c r="P30" s="124"/>
      <c r="Q30" s="246">
        <f>IF(R29="","",R29*1.2)</f>
        <v>158.88499783236531</v>
      </c>
      <c r="R30" s="246"/>
      <c r="S30" s="125"/>
      <c r="T30" s="126" t="str">
        <f>IF(T29="","",T29*20)</f>
        <v/>
      </c>
      <c r="U30" s="126" t="str">
        <f>IF(U29="","",U29*13)</f>
        <v/>
      </c>
      <c r="V30" s="75" t="str">
        <f>IF(V29="","",IF((80+(8-ROUNDUP(V29,1))*40)&lt;0,0,80+(8-ROUNDUP(V29,1))*40))</f>
        <v/>
      </c>
      <c r="W30" s="75" t="str">
        <f>IF(SUM(T30,U30,V30)&gt;0,SUM(T30,U30,V30),"")</f>
        <v/>
      </c>
      <c r="X30" s="127" t="str">
        <f>IF(OR(Q30="",T30="",U30="",V30=""),"",SUM(Q30,T30,U30,V30))</f>
        <v/>
      </c>
      <c r="Y30" s="76"/>
      <c r="Z30" s="204"/>
      <c r="AA30" s="117"/>
    </row>
    <row r="31" spans="1:33" s="19" customFormat="1" ht="18" customHeight="1">
      <c r="A31" s="106"/>
      <c r="B31" s="107"/>
      <c r="C31" s="69"/>
      <c r="D31" s="108"/>
      <c r="E31" s="69"/>
      <c r="F31" s="69"/>
      <c r="G31" s="70"/>
      <c r="H31" s="70"/>
      <c r="I31" s="150"/>
      <c r="J31" s="151"/>
      <c r="K31" s="151"/>
      <c r="L31" s="151"/>
      <c r="M31" s="151"/>
      <c r="N31" s="151"/>
      <c r="O31" s="109" t="str">
        <f>IF(MAX(I31:K31)&gt;0,IF(MAX(I31:K31)&lt;0,0,TRUNC(MAX(I31:K31)/1)*1),"")</f>
        <v/>
      </c>
      <c r="P31" s="110" t="str">
        <f>IF(MAX(L31:N31)&gt;0,IF(MAX(L31:N31)&lt;0,0,TRUNC(MAX(L31:N31)/1)*1),"")</f>
        <v/>
      </c>
      <c r="Q31" s="111" t="str">
        <f>IF(O31="","",IF(P31="","",IF(SUM(O31:P31)=0,"",SUM(O31:P31))))</f>
        <v/>
      </c>
      <c r="R31" s="112" t="str">
        <f>IF(Q31="","",IF(C31="","",IF((AB31="k"),IF(B31&gt;153.655,Q31,IF(B31&lt;28,10^(0.783497476*LOG10(28/153.655)^2)*Q31,10^(0.783497476*LOG10(B31/153.655)^2)*Q31)),IF(B31&gt;175.508,Q31,IF(B31&lt;32,10^(0.75194503*LOG10(32/175.508)^2)*Q31,10^(0.75194503*LOG10(B31/175.508)^2)*Q31)))))</f>
        <v/>
      </c>
      <c r="S31" s="113" t="str">
        <f>IF(AD31=1,R31*AG31,"")</f>
        <v/>
      </c>
      <c r="T31" s="71" t="str">
        <f>IF('K1'!G15="","",'K1'!G15)</f>
        <v/>
      </c>
      <c r="U31" s="71" t="str">
        <f>IF('K1'!K15="","",'K1'!K15)</f>
        <v/>
      </c>
      <c r="V31" s="71" t="str">
        <f>IF('K1'!N15="","",'K1'!N15)</f>
        <v/>
      </c>
      <c r="W31" s="114" t="s">
        <v>16</v>
      </c>
      <c r="X31" s="115"/>
      <c r="Y31" s="128"/>
      <c r="Z31" s="73"/>
      <c r="AA31" s="117">
        <f>V5</f>
        <v>44373</v>
      </c>
      <c r="AB31" s="165" t="b">
        <f t="shared" ref="AB31" si="31">IF(ISNUMBER(FIND("M",C31)),"m",IF(ISNUMBER(FIND("K",C31)),"k"))</f>
        <v>0</v>
      </c>
      <c r="AC31" s="166">
        <f t="shared" ref="AC31" si="32">IF(OR(E31="",AA31=""),0,(YEAR(AA31)-YEAR(E31)))</f>
        <v>0</v>
      </c>
      <c r="AD31" s="167" t="str">
        <f t="shared" si="2"/>
        <v/>
      </c>
      <c r="AE31" s="168" t="b">
        <f>IF(AD31=1,LOOKUP(AC31,'Meltzer-Faber'!A3:A63,'Meltzer-Faber'!B3:B63))</f>
        <v>0</v>
      </c>
      <c r="AF31" s="168" t="b">
        <f>IF(AD31=1,LOOKUP(AC31,'Meltzer-Faber'!A3:A63,'Meltzer-Faber'!C3:C63))</f>
        <v>0</v>
      </c>
      <c r="AG31" s="168" t="str">
        <f t="shared" ref="AG31" si="33">IF(AB31="m",AE31,IF(AB31="k",AF31,""))</f>
        <v/>
      </c>
    </row>
    <row r="32" spans="1:33" s="19" customFormat="1" ht="18" customHeight="1">
      <c r="A32" s="118"/>
      <c r="B32" s="119"/>
      <c r="C32" s="120"/>
      <c r="D32" s="121"/>
      <c r="E32" s="122"/>
      <c r="F32" s="122"/>
      <c r="G32" s="72"/>
      <c r="H32" s="123"/>
      <c r="I32" s="250"/>
      <c r="J32" s="251"/>
      <c r="K32" s="252"/>
      <c r="L32" s="250"/>
      <c r="M32" s="251"/>
      <c r="N32" s="252"/>
      <c r="O32" s="199"/>
      <c r="P32" s="200"/>
      <c r="Q32" s="246" t="str">
        <f>IF(R31="","",R31*1.2)</f>
        <v/>
      </c>
      <c r="R32" s="246"/>
      <c r="S32" s="125"/>
      <c r="T32" s="126" t="str">
        <f>IF(T31="","",T31*20)</f>
        <v/>
      </c>
      <c r="U32" s="126" t="str">
        <f>IF(U31="","",U31*13)</f>
        <v/>
      </c>
      <c r="V32" s="75" t="str">
        <f>IF(V31="","",IF((80+(8-ROUNDUP(V31,1))*40)&lt;0,0,80+(8-ROUNDUP(V31,1))*40))</f>
        <v/>
      </c>
      <c r="W32" s="75" t="str">
        <f>IF(SUM(T32,U32,V32)&gt;0,SUM(T32,U32,V32),"")</f>
        <v/>
      </c>
      <c r="X32" s="127" t="str">
        <f>IF(OR(Q32="",T32="",U32="",V32=""),"",SUM(Q32,T32,U32,V32))</f>
        <v/>
      </c>
      <c r="Y32" s="76"/>
      <c r="Z32" s="77"/>
      <c r="AA32" s="117"/>
    </row>
    <row r="33" spans="1:26" s="19" customFormat="1" ht="15">
      <c r="A33" s="130"/>
      <c r="B33" s="130"/>
      <c r="C33" s="130"/>
      <c r="D33" s="131"/>
      <c r="E33" s="132"/>
      <c r="F33" s="132"/>
      <c r="G33" s="133"/>
      <c r="H33" s="133"/>
      <c r="I33" s="134"/>
      <c r="J33" s="134"/>
      <c r="K33" s="134"/>
      <c r="L33" s="134"/>
      <c r="M33" s="134"/>
      <c r="N33" s="134"/>
      <c r="O33" s="130"/>
      <c r="P33" s="130"/>
      <c r="Q33" s="130"/>
      <c r="R33" s="130"/>
      <c r="S33" s="130"/>
      <c r="T33" s="134"/>
      <c r="U33" s="134"/>
      <c r="V33" s="135"/>
      <c r="W33" s="135"/>
      <c r="X33" s="136"/>
      <c r="Y33" s="137"/>
      <c r="Z33" s="138"/>
    </row>
    <row r="34" spans="1:26" s="6" customFormat="1" ht="15">
      <c r="A34" s="6" t="s">
        <v>13</v>
      </c>
      <c r="C34" s="247" t="s">
        <v>159</v>
      </c>
      <c r="D34" s="247"/>
      <c r="E34" s="247"/>
      <c r="F34" s="247"/>
      <c r="G34" s="247"/>
      <c r="H34" s="79" t="s">
        <v>14</v>
      </c>
      <c r="I34" s="139">
        <v>1</v>
      </c>
      <c r="J34" s="247" t="s">
        <v>159</v>
      </c>
      <c r="K34" s="247"/>
      <c r="L34" s="247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</row>
    <row r="35" spans="1:26" s="6" customFormat="1" ht="15">
      <c r="A35"/>
      <c r="C35" s="262"/>
      <c r="D35" s="262"/>
      <c r="E35" s="262"/>
      <c r="F35" s="262"/>
      <c r="G35" s="262"/>
      <c r="H35" s="80"/>
      <c r="I35" s="139">
        <v>2</v>
      </c>
      <c r="J35" s="247" t="s">
        <v>161</v>
      </c>
      <c r="K35" s="247"/>
      <c r="L35" s="247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</row>
    <row r="36" spans="1:26" s="6" customFormat="1" ht="15">
      <c r="A36" s="6" t="s">
        <v>47</v>
      </c>
      <c r="C36" s="247"/>
      <c r="D36" s="247"/>
      <c r="E36" s="247"/>
      <c r="F36" s="247"/>
      <c r="G36" s="247"/>
      <c r="H36" s="79"/>
      <c r="I36" s="6">
        <v>3</v>
      </c>
      <c r="J36" s="247" t="s">
        <v>160</v>
      </c>
      <c r="K36" s="247"/>
      <c r="L36" s="247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</row>
    <row r="37" spans="1:26" s="4" customFormat="1" ht="15">
      <c r="A37"/>
      <c r="B37" s="5"/>
      <c r="C37" s="247"/>
      <c r="D37" s="247"/>
      <c r="E37" s="247"/>
      <c r="F37" s="247"/>
      <c r="G37" s="247"/>
      <c r="H37" s="79"/>
      <c r="J37" s="249"/>
      <c r="K37" s="249"/>
      <c r="L37" s="249"/>
      <c r="M37" s="249"/>
      <c r="N37" s="249"/>
      <c r="O37" s="249"/>
      <c r="P37" s="249"/>
      <c r="Q37" s="249"/>
      <c r="R37" s="249"/>
      <c r="S37" s="249"/>
      <c r="T37" s="249"/>
      <c r="U37" s="249"/>
      <c r="V37" s="249"/>
      <c r="W37" s="249"/>
      <c r="X37" s="249"/>
      <c r="Y37" s="249"/>
      <c r="Z37" s="249"/>
    </row>
    <row r="38" spans="1:26" s="4" customFormat="1" ht="15">
      <c r="A38"/>
      <c r="B38" s="6"/>
      <c r="C38" s="247"/>
      <c r="D38" s="247"/>
      <c r="E38" s="247"/>
      <c r="F38" s="247"/>
      <c r="G38" s="247"/>
      <c r="H38" s="141" t="s">
        <v>48</v>
      </c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</row>
    <row r="39" spans="1:26" s="4" customFormat="1" ht="15">
      <c r="A39" s="1"/>
      <c r="B39" s="1"/>
      <c r="C39" s="140"/>
      <c r="D39" s="3"/>
      <c r="E39" s="3"/>
      <c r="F39" s="3"/>
      <c r="H39" s="141" t="s">
        <v>49</v>
      </c>
      <c r="I39" s="248" t="s">
        <v>160</v>
      </c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</row>
    <row r="40" spans="1:26" s="4" customFormat="1" ht="15">
      <c r="A40" s="6" t="s">
        <v>15</v>
      </c>
      <c r="B40" s="6"/>
      <c r="C40" s="247" t="s">
        <v>160</v>
      </c>
      <c r="D40" s="247"/>
      <c r="E40" s="247"/>
      <c r="F40" s="247"/>
      <c r="G40" s="247"/>
      <c r="H40" s="141" t="s">
        <v>50</v>
      </c>
      <c r="I40" s="248" t="s">
        <v>161</v>
      </c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</row>
    <row r="41" spans="1:26" s="4" customFormat="1" ht="15">
      <c r="A41" s="1"/>
      <c r="B41" s="1"/>
      <c r="C41" s="247"/>
      <c r="D41" s="247"/>
      <c r="E41" s="247"/>
      <c r="F41" s="247"/>
      <c r="G41" s="247"/>
      <c r="H41" s="79"/>
      <c r="I41" s="141"/>
      <c r="J41" s="6"/>
      <c r="K41" s="142"/>
      <c r="L41" s="1"/>
      <c r="M41" s="1"/>
      <c r="N41" s="1"/>
      <c r="O41" s="1"/>
      <c r="P41" s="1"/>
      <c r="Q41" s="1"/>
      <c r="R41" s="1"/>
      <c r="S41" s="1"/>
      <c r="T41" s="8"/>
      <c r="U41" s="8"/>
      <c r="V41" s="8"/>
      <c r="W41" s="8"/>
    </row>
    <row r="42" spans="1:26" s="4" customFormat="1" ht="15">
      <c r="A42" s="6" t="s">
        <v>51</v>
      </c>
      <c r="B42" s="6"/>
      <c r="C42" s="247" t="s">
        <v>159</v>
      </c>
      <c r="D42" s="247"/>
      <c r="E42" s="247"/>
      <c r="F42" s="247"/>
      <c r="G42" s="247"/>
      <c r="H42" s="141" t="s">
        <v>18</v>
      </c>
      <c r="I42" s="248"/>
      <c r="J42" s="248"/>
      <c r="K42" s="248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8"/>
      <c r="Y42" s="248"/>
      <c r="Z42" s="248"/>
    </row>
    <row r="43" spans="1:26" s="4" customFormat="1" ht="15">
      <c r="A43" s="1"/>
      <c r="B43" s="1"/>
      <c r="C43" s="247"/>
      <c r="D43" s="247"/>
      <c r="E43" s="247"/>
      <c r="F43" s="247"/>
      <c r="G43" s="247"/>
      <c r="H43" s="79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8"/>
      <c r="W43" s="248"/>
      <c r="X43" s="248"/>
      <c r="Y43" s="248"/>
      <c r="Z43" s="248"/>
    </row>
    <row r="44" spans="1:26" s="4" customFormat="1">
      <c r="A44" s="143" t="s">
        <v>17</v>
      </c>
      <c r="B44" s="144" t="s">
        <v>61</v>
      </c>
      <c r="C44" s="144"/>
      <c r="D44" s="145"/>
      <c r="E44" s="145"/>
      <c r="F44" s="145"/>
      <c r="G44" s="146"/>
      <c r="H44" s="146"/>
      <c r="I44" s="245"/>
      <c r="J44" s="245"/>
      <c r="K44" s="245"/>
      <c r="L44" s="245"/>
      <c r="M44" s="245"/>
      <c r="N44" s="245"/>
      <c r="O44" s="245"/>
      <c r="P44" s="245"/>
      <c r="Q44" s="245"/>
      <c r="R44" s="245"/>
      <c r="S44" s="245"/>
      <c r="T44" s="245"/>
      <c r="U44" s="245"/>
      <c r="V44" s="245"/>
      <c r="W44" s="245"/>
      <c r="X44" s="245"/>
      <c r="Y44" s="245"/>
      <c r="Z44" s="245"/>
    </row>
    <row r="45" spans="1:26" s="4" customFormat="1">
      <c r="A45" s="1"/>
      <c r="B45" s="1"/>
      <c r="C45" s="144"/>
      <c r="D45" s="3"/>
      <c r="E45" s="3"/>
      <c r="F45" s="3"/>
      <c r="I45" s="245"/>
      <c r="J45" s="245"/>
      <c r="K45" s="245"/>
      <c r="L45" s="245"/>
      <c r="M45" s="245"/>
      <c r="N45" s="245"/>
      <c r="O45" s="245"/>
      <c r="P45" s="245"/>
      <c r="Q45" s="245"/>
      <c r="R45" s="245"/>
      <c r="S45" s="245"/>
      <c r="T45" s="245"/>
      <c r="U45" s="245"/>
      <c r="V45" s="245"/>
      <c r="W45" s="245"/>
      <c r="X45" s="245"/>
      <c r="Y45" s="245"/>
      <c r="Z45" s="245"/>
    </row>
    <row r="46" spans="1:26" s="4" customFormat="1">
      <c r="A46" s="1"/>
      <c r="B46" s="1"/>
      <c r="C46" s="2"/>
      <c r="D46" s="3"/>
      <c r="E46" s="3"/>
      <c r="F46" s="3"/>
      <c r="I46" s="245"/>
      <c r="J46" s="245"/>
      <c r="K46" s="245"/>
      <c r="L46" s="245"/>
      <c r="M46" s="245"/>
      <c r="N46" s="245"/>
      <c r="O46" s="245"/>
      <c r="P46" s="245"/>
      <c r="Q46" s="245"/>
      <c r="R46" s="245"/>
      <c r="S46" s="245"/>
      <c r="T46" s="245"/>
      <c r="U46" s="245"/>
      <c r="V46" s="245"/>
      <c r="W46" s="245"/>
      <c r="X46" s="245"/>
      <c r="Y46" s="245"/>
      <c r="Z46" s="245"/>
    </row>
    <row r="47" spans="1:26">
      <c r="K47" s="147"/>
    </row>
    <row r="48" spans="1:26">
      <c r="K48" s="1"/>
    </row>
    <row r="49" spans="11:11">
      <c r="K49" s="1"/>
    </row>
    <row r="50" spans="11:11">
      <c r="K50" s="1"/>
    </row>
  </sheetData>
  <mergeCells count="71">
    <mergeCell ref="I30:K30"/>
    <mergeCell ref="L30:N30"/>
    <mergeCell ref="Q30:R30"/>
    <mergeCell ref="I32:K32"/>
    <mergeCell ref="L32:N32"/>
    <mergeCell ref="G2:R2"/>
    <mergeCell ref="G3:R3"/>
    <mergeCell ref="I8:K8"/>
    <mergeCell ref="I18:K18"/>
    <mergeCell ref="L18:N18"/>
    <mergeCell ref="Q18:R18"/>
    <mergeCell ref="I16:K16"/>
    <mergeCell ref="L16:N16"/>
    <mergeCell ref="Q16:R16"/>
    <mergeCell ref="A5:B5"/>
    <mergeCell ref="C5:G5"/>
    <mergeCell ref="I14:K14"/>
    <mergeCell ref="L14:N14"/>
    <mergeCell ref="Q14:R14"/>
    <mergeCell ref="L8:N8"/>
    <mergeCell ref="I10:K10"/>
    <mergeCell ref="L10:N10"/>
    <mergeCell ref="Q10:R10"/>
    <mergeCell ref="I12:K12"/>
    <mergeCell ref="L12:N12"/>
    <mergeCell ref="Q12:R12"/>
    <mergeCell ref="C42:G42"/>
    <mergeCell ref="C43:G43"/>
    <mergeCell ref="C34:G34"/>
    <mergeCell ref="C36:G36"/>
    <mergeCell ref="C37:G37"/>
    <mergeCell ref="C38:G38"/>
    <mergeCell ref="C40:G40"/>
    <mergeCell ref="C41:G41"/>
    <mergeCell ref="C35:G35"/>
    <mergeCell ref="S3:Z3"/>
    <mergeCell ref="I5:N5"/>
    <mergeCell ref="P5:T5"/>
    <mergeCell ref="V5:W5"/>
    <mergeCell ref="I7:K7"/>
    <mergeCell ref="L7:N7"/>
    <mergeCell ref="O7:R7"/>
    <mergeCell ref="V6:W6"/>
    <mergeCell ref="L20:N20"/>
    <mergeCell ref="I26:K26"/>
    <mergeCell ref="L26:N26"/>
    <mergeCell ref="Q26:R26"/>
    <mergeCell ref="I28:K28"/>
    <mergeCell ref="L28:N28"/>
    <mergeCell ref="Q28:R28"/>
    <mergeCell ref="Q20:R20"/>
    <mergeCell ref="I22:K22"/>
    <mergeCell ref="L22:N22"/>
    <mergeCell ref="Q22:R22"/>
    <mergeCell ref="I24:K24"/>
    <mergeCell ref="L24:N24"/>
    <mergeCell ref="Q24:R24"/>
    <mergeCell ref="I20:K20"/>
    <mergeCell ref="I44:Z44"/>
    <mergeCell ref="I45:Z45"/>
    <mergeCell ref="I46:Z46"/>
    <mergeCell ref="Q32:R32"/>
    <mergeCell ref="J34:Z34"/>
    <mergeCell ref="J35:Z35"/>
    <mergeCell ref="J36:Z36"/>
    <mergeCell ref="I38:Z38"/>
    <mergeCell ref="I39:Z39"/>
    <mergeCell ref="I40:Z40"/>
    <mergeCell ref="I42:Z42"/>
    <mergeCell ref="I43:Z43"/>
    <mergeCell ref="J37:Z37"/>
  </mergeCells>
  <phoneticPr fontId="0" type="noConversion"/>
  <conditionalFormatting sqref="M9:N9">
    <cfRule type="cellIs" dxfId="101" priority="71" stopIfTrue="1" operator="between">
      <formula>1</formula>
      <formula>300</formula>
    </cfRule>
    <cfRule type="cellIs" dxfId="100" priority="72" stopIfTrue="1" operator="lessThanOrEqual">
      <formula>0</formula>
    </cfRule>
  </conditionalFormatting>
  <conditionalFormatting sqref="I11:N11">
    <cfRule type="cellIs" dxfId="99" priority="27" stopIfTrue="1" operator="between">
      <formula>1</formula>
      <formula>300</formula>
    </cfRule>
    <cfRule type="cellIs" dxfId="98" priority="28" stopIfTrue="1" operator="lessThanOrEqual">
      <formula>0</formula>
    </cfRule>
  </conditionalFormatting>
  <conditionalFormatting sqref="I13:N13">
    <cfRule type="cellIs" dxfId="97" priority="25" stopIfTrue="1" operator="between">
      <formula>1</formula>
      <formula>300</formula>
    </cfRule>
    <cfRule type="cellIs" dxfId="96" priority="26" stopIfTrue="1" operator="lessThanOrEqual">
      <formula>0</formula>
    </cfRule>
  </conditionalFormatting>
  <conditionalFormatting sqref="I15:N15">
    <cfRule type="cellIs" dxfId="95" priority="23" stopIfTrue="1" operator="between">
      <formula>1</formula>
      <formula>300</formula>
    </cfRule>
    <cfRule type="cellIs" dxfId="94" priority="24" stopIfTrue="1" operator="lessThanOrEqual">
      <formula>0</formula>
    </cfRule>
  </conditionalFormatting>
  <conditionalFormatting sqref="I17:N17">
    <cfRule type="cellIs" dxfId="93" priority="21" stopIfTrue="1" operator="between">
      <formula>1</formula>
      <formula>300</formula>
    </cfRule>
    <cfRule type="cellIs" dxfId="92" priority="22" stopIfTrue="1" operator="lessThanOrEqual">
      <formula>0</formula>
    </cfRule>
  </conditionalFormatting>
  <conditionalFormatting sqref="I19:N19">
    <cfRule type="cellIs" dxfId="91" priority="19" stopIfTrue="1" operator="between">
      <formula>1</formula>
      <formula>300</formula>
    </cfRule>
    <cfRule type="cellIs" dxfId="90" priority="20" stopIfTrue="1" operator="lessThanOrEqual">
      <formula>0</formula>
    </cfRule>
  </conditionalFormatting>
  <conditionalFormatting sqref="I21:N21">
    <cfRule type="cellIs" dxfId="89" priority="17" stopIfTrue="1" operator="between">
      <formula>1</formula>
      <formula>300</formula>
    </cfRule>
    <cfRule type="cellIs" dxfId="88" priority="18" stopIfTrue="1" operator="lessThanOrEqual">
      <formula>0</formula>
    </cfRule>
  </conditionalFormatting>
  <conditionalFormatting sqref="I23:N23">
    <cfRule type="cellIs" dxfId="87" priority="15" stopIfTrue="1" operator="between">
      <formula>1</formula>
      <formula>300</formula>
    </cfRule>
    <cfRule type="cellIs" dxfId="86" priority="16" stopIfTrue="1" operator="lessThanOrEqual">
      <formula>0</formula>
    </cfRule>
  </conditionalFormatting>
  <conditionalFormatting sqref="I25:N25">
    <cfRule type="cellIs" dxfId="85" priority="13" stopIfTrue="1" operator="between">
      <formula>1</formula>
      <formula>300</formula>
    </cfRule>
    <cfRule type="cellIs" dxfId="84" priority="14" stopIfTrue="1" operator="lessThanOrEqual">
      <formula>0</formula>
    </cfRule>
  </conditionalFormatting>
  <conditionalFormatting sqref="I27:N27">
    <cfRule type="cellIs" dxfId="83" priority="11" stopIfTrue="1" operator="between">
      <formula>1</formula>
      <formula>300</formula>
    </cfRule>
    <cfRule type="cellIs" dxfId="82" priority="12" stopIfTrue="1" operator="lessThanOrEqual">
      <formula>0</formula>
    </cfRule>
  </conditionalFormatting>
  <conditionalFormatting sqref="I29:N29">
    <cfRule type="cellIs" dxfId="81" priority="9" stopIfTrue="1" operator="between">
      <formula>1</formula>
      <formula>300</formula>
    </cfRule>
    <cfRule type="cellIs" dxfId="80" priority="10" stopIfTrue="1" operator="lessThanOrEqual">
      <formula>0</formula>
    </cfRule>
  </conditionalFormatting>
  <conditionalFormatting sqref="I31:N31">
    <cfRule type="cellIs" dxfId="79" priority="7" stopIfTrue="1" operator="between">
      <formula>1</formula>
      <formula>300</formula>
    </cfRule>
    <cfRule type="cellIs" dxfId="78" priority="8" stopIfTrue="1" operator="lessThanOrEqual">
      <formula>0</formula>
    </cfRule>
  </conditionalFormatting>
  <conditionalFormatting sqref="I9:L9">
    <cfRule type="cellIs" dxfId="77" priority="5" stopIfTrue="1" operator="between">
      <formula>1</formula>
      <formula>300</formula>
    </cfRule>
    <cfRule type="cellIs" dxfId="76" priority="6" stopIfTrue="1" operator="lessThanOrEqual">
      <formula>0</formula>
    </cfRule>
  </conditionalFormatting>
  <dataValidations count="3">
    <dataValidation type="list" allowBlank="1" showInputMessage="1" showErrorMessage="1" errorTitle="Feil_i_vektklasse" error="Feil verddi i vektklasse" sqref="A13 A11 A25 A15 A17 A19 A29 A23 A21 A27 A31 A9">
      <formula1>"40,45,49,55,59,64,71,76,81,+81,81+,87,+87,87+,49,55,61,67,73,81,89,96,102,+102,102+,109,+109,109+"</formula1>
    </dataValidation>
    <dataValidation type="list" allowBlank="1" showInputMessage="1" showErrorMessage="1" errorTitle="Feil_i_kat.v.løft" error="Feil verdi i kategori vektløfting" sqref="C31 C29 C27 C19 C13 C17 C25 C21 C23 C11 C15 C9">
      <formula1>"UM,JM,SM,UK,JK,SK,M1,M2,M3,M4,M5,M6,M7,M8,M9,M10,K1,K2,K3,K4,K5,K6,K7,K8,K9,K10"</formula1>
    </dataValidation>
    <dataValidation type="list" allowBlank="1" showInputMessage="1" showErrorMessage="1" errorTitle="Feil_i_kat. 5-kamp" error="Feil verdi i kategori 5-kamp" sqref="D9 D11 D13 D15 D17 D19 D21 D23 D25 D27 D29 D31">
      <formula1>"11-12,13-14,15-16,17-18,19-23,+23,23+"</formula1>
    </dataValidation>
  </dataValidations>
  <pageMargins left="0.27559055118110198" right="0.27559055118110198" top="0.27559055118110198" bottom="0.27559055118110198" header="0.511811023622047" footer="0.511811023622047"/>
  <pageSetup paperSize="9" scale="65" orientation="landscape" horizontalDpi="300" verticalDpi="3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zoomScaleNormal="100" zoomScalePageLayoutView="120" workbookViewId="0">
      <selection activeCell="A3" sqref="A3"/>
    </sheetView>
  </sheetViews>
  <sheetFormatPr defaultColWidth="8.85546875" defaultRowHeight="12.75"/>
  <cols>
    <col min="1" max="1" width="5.28515625" customWidth="1"/>
    <col min="2" max="3" width="7.7109375" customWidth="1"/>
    <col min="4" max="4" width="7.140625" customWidth="1"/>
    <col min="5" max="5" width="10.28515625" customWidth="1"/>
    <col min="6" max="6" width="27.7109375" customWidth="1"/>
    <col min="7" max="7" width="20.7109375" customWidth="1"/>
    <col min="8" max="9" width="6.85546875" customWidth="1"/>
    <col min="10" max="11" width="8.7109375" customWidth="1"/>
    <col min="12" max="12" width="9.7109375" customWidth="1"/>
    <col min="13" max="13" width="9.28515625" bestFit="1" customWidth="1"/>
    <col min="14" max="14" width="9.140625" customWidth="1"/>
  </cols>
  <sheetData>
    <row r="1" spans="1:13" ht="30.75" thickBot="1">
      <c r="A1" s="270" t="s">
        <v>83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2"/>
    </row>
    <row r="2" spans="1:13" s="68" customFormat="1" ht="24" customHeight="1" thickBot="1">
      <c r="A2" s="273" t="str">
        <f>IF('P1'!I5&gt;0,'P1'!I5,"")</f>
        <v>Nidelv IL - Online-stevne</v>
      </c>
      <c r="B2" s="274"/>
      <c r="C2" s="274"/>
      <c r="D2" s="274"/>
      <c r="E2" s="274"/>
      <c r="F2" s="275" t="str">
        <f>IF('P1'!P5&gt;0,'P1'!P5,"")</f>
        <v xml:space="preserve">Tempebanen &amp; livestream.com/nvf   </v>
      </c>
      <c r="G2" s="276"/>
      <c r="H2" s="276"/>
      <c r="I2" s="276"/>
      <c r="J2" s="224"/>
      <c r="K2" s="283" t="s">
        <v>170</v>
      </c>
      <c r="L2" s="283"/>
      <c r="M2" s="225"/>
    </row>
    <row r="3" spans="1:13" s="11" customFormat="1" ht="13.5" thickBot="1">
      <c r="A3" s="65" t="s">
        <v>36</v>
      </c>
      <c r="B3" s="67" t="s">
        <v>37</v>
      </c>
      <c r="C3" s="67" t="s">
        <v>38</v>
      </c>
      <c r="D3" s="65" t="s">
        <v>39</v>
      </c>
      <c r="E3" s="65" t="s">
        <v>40</v>
      </c>
      <c r="F3" s="66" t="s">
        <v>6</v>
      </c>
      <c r="G3" s="66" t="s">
        <v>32</v>
      </c>
      <c r="H3" s="65" t="s">
        <v>8</v>
      </c>
      <c r="I3" s="65" t="s">
        <v>9</v>
      </c>
      <c r="J3" s="65" t="s">
        <v>41</v>
      </c>
      <c r="K3" s="65" t="s">
        <v>42</v>
      </c>
      <c r="L3" s="65" t="s">
        <v>28</v>
      </c>
      <c r="M3" s="65" t="s">
        <v>10</v>
      </c>
    </row>
    <row r="4" spans="1:13" ht="21" thickBot="1">
      <c r="A4" s="277" t="s">
        <v>72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9"/>
    </row>
    <row r="5" spans="1:13" s="11" customFormat="1" ht="15.75" customHeight="1">
      <c r="A5" s="231"/>
      <c r="B5" s="230"/>
      <c r="C5" s="230"/>
      <c r="D5" s="231"/>
      <c r="E5" s="231"/>
      <c r="F5" s="237"/>
      <c r="G5" s="237"/>
      <c r="H5" s="231"/>
      <c r="I5" s="231"/>
      <c r="J5" s="231"/>
      <c r="K5" s="231"/>
      <c r="L5" s="231"/>
      <c r="M5" s="231"/>
    </row>
    <row r="6" spans="1:13" s="11" customFormat="1" ht="15.75">
      <c r="A6" s="239">
        <v>1</v>
      </c>
      <c r="B6" s="240">
        <f>IF('P1'!B15="","",'P1'!B15)</f>
        <v>71.52</v>
      </c>
      <c r="C6" s="193" t="str">
        <f>IF('P1'!C15="","",'P1'!C15)</f>
        <v>UK</v>
      </c>
      <c r="D6" s="193" t="str">
        <f>IF('P1'!D15="","",'P1'!D15)</f>
        <v>17-18</v>
      </c>
      <c r="E6" s="194">
        <f>IF('P1'!E15="","",'P1'!E15)</f>
        <v>38072</v>
      </c>
      <c r="F6" s="195" t="str">
        <f>IF('P1'!G15="","",'P1'!G15)</f>
        <v>Marte Walseth</v>
      </c>
      <c r="G6" s="195" t="str">
        <f>IF('P1'!H15="","",'P1'!H15)</f>
        <v>Nidelv IL</v>
      </c>
      <c r="H6" s="196">
        <f>IF('P1'!O15="","",'P1'!O15)</f>
        <v>50</v>
      </c>
      <c r="I6" s="196">
        <f>IF('P1'!P15="","",'P1'!P15)</f>
        <v>67</v>
      </c>
      <c r="J6" s="193">
        <f>IF('P1'!T15="","",'P1'!T15)</f>
        <v>6.01</v>
      </c>
      <c r="K6" s="193">
        <f>IF('P1'!U15="","",'P1'!U15)</f>
        <v>8.43</v>
      </c>
      <c r="L6" s="193">
        <f>IF('P1'!V15="","",'P1'!V15)</f>
        <v>7.5</v>
      </c>
      <c r="M6" s="193">
        <f>IF('P1'!X16="","",'P1'!X16)</f>
        <v>501.10261838741587</v>
      </c>
    </row>
    <row r="7" spans="1:13" s="11" customFormat="1" ht="15.75">
      <c r="A7" s="192"/>
      <c r="B7" s="193" t="str">
        <f>IF('P1'!B17="","",'P1'!B17)</f>
        <v/>
      </c>
      <c r="C7" s="193" t="str">
        <f>IF('P1'!C17="","",'P1'!C17)</f>
        <v/>
      </c>
      <c r="D7" s="193" t="str">
        <f>IF('P1'!D17="","",'P1'!D17)</f>
        <v/>
      </c>
      <c r="E7" s="194" t="str">
        <f>IF('P1'!E17="","",'P1'!E17)</f>
        <v/>
      </c>
      <c r="F7" s="195" t="str">
        <f>IF('P1'!G17="","",'P1'!G17)</f>
        <v/>
      </c>
      <c r="G7" s="195" t="str">
        <f>IF('P1'!H17="","",'P1'!H17)</f>
        <v/>
      </c>
      <c r="H7" s="196" t="str">
        <f>IF('P1'!O17="","",'P1'!O17)</f>
        <v/>
      </c>
      <c r="I7" s="196" t="str">
        <f>IF('P1'!P17="","",'P1'!P17)</f>
        <v/>
      </c>
      <c r="J7" s="193" t="str">
        <f>IF('P1'!T17="","",'P1'!T17)</f>
        <v/>
      </c>
      <c r="K7" s="193" t="str">
        <f>IF('P1'!U17="","",'P1'!U17)</f>
        <v/>
      </c>
      <c r="L7" s="193" t="str">
        <f>IF('P1'!V17="","",'P1'!V17)</f>
        <v/>
      </c>
      <c r="M7" s="193" t="str">
        <f>IF('P1'!X18="","",'P1'!X18)</f>
        <v/>
      </c>
    </row>
    <row r="8" spans="1:13" s="11" customFormat="1" ht="13.5" thickBot="1">
      <c r="A8" s="184"/>
      <c r="B8" s="185"/>
      <c r="C8" s="185"/>
      <c r="D8" s="184"/>
      <c r="E8" s="184"/>
      <c r="F8" s="186"/>
      <c r="G8" s="186"/>
      <c r="H8" s="184"/>
      <c r="I8" s="184"/>
      <c r="J8" s="184"/>
      <c r="K8" s="184"/>
      <c r="L8" s="184"/>
      <c r="M8" s="184"/>
    </row>
    <row r="9" spans="1:13" ht="21" thickBot="1">
      <c r="A9" s="280" t="s">
        <v>73</v>
      </c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</row>
    <row r="10" spans="1:13" s="11" customFormat="1" ht="15.75">
      <c r="A10" s="192"/>
      <c r="B10" s="193" t="str">
        <f>IF('P1'!B31="","",'P1'!B31)</f>
        <v/>
      </c>
      <c r="C10" s="193" t="str">
        <f>IF('P1'!C31="","",'P1'!C31)</f>
        <v/>
      </c>
      <c r="D10" s="193" t="str">
        <f>IF('P1'!D31="","",'P1'!D31)</f>
        <v/>
      </c>
      <c r="E10" s="194" t="str">
        <f>IF('P1'!E31="","",'P1'!E31)</f>
        <v/>
      </c>
      <c r="F10" s="195" t="str">
        <f>IF('P1'!G31="","",'P1'!G31)</f>
        <v/>
      </c>
      <c r="G10" s="195" t="str">
        <f>IF('P1'!H31="","",'P1'!H31)</f>
        <v/>
      </c>
      <c r="H10" s="196" t="str">
        <f>IF('P1'!O31="","",'P1'!O31)</f>
        <v/>
      </c>
      <c r="I10" s="196" t="str">
        <f>IF('P1'!P31="","",'P1'!P31)</f>
        <v/>
      </c>
      <c r="J10" s="193" t="str">
        <f>IF('P1'!T31="","",'P1'!T31)</f>
        <v/>
      </c>
      <c r="K10" s="193" t="str">
        <f>IF('P1'!U31="","",'P1'!U31)</f>
        <v/>
      </c>
      <c r="L10" s="193" t="str">
        <f>IF('P1'!V31="","",'P1'!V31)</f>
        <v/>
      </c>
      <c r="M10" s="193" t="str">
        <f>IF('P1'!X32="","",'P1'!X32)</f>
        <v/>
      </c>
    </row>
    <row r="11" spans="1:13" s="11" customFormat="1" ht="15.75" customHeight="1">
      <c r="A11" s="192">
        <v>1</v>
      </c>
      <c r="B11" s="193">
        <f>IF('P2'!B15="","",'P2'!B15)</f>
        <v>64.180000000000007</v>
      </c>
      <c r="C11" s="193" t="str">
        <f>IF('P2'!C15="","",'P2'!C15)</f>
        <v>UM</v>
      </c>
      <c r="D11" s="193" t="str">
        <f>IF('P2'!D15="","",'P2'!D15)</f>
        <v>15-16</v>
      </c>
      <c r="E11" s="194">
        <f>IF('P2'!E15="","",'P2'!E15)</f>
        <v>38405</v>
      </c>
      <c r="F11" s="195" t="str">
        <f>IF('P2'!G15="","",'P2'!G15)</f>
        <v>Magnus Børøsund</v>
      </c>
      <c r="G11" s="195" t="str">
        <f>IF('P2'!H15="","",'P2'!H15)</f>
        <v>Nidelv IL</v>
      </c>
      <c r="H11" s="196">
        <f>IF('P2'!O15="","",'P2'!O15)</f>
        <v>76</v>
      </c>
      <c r="I11" s="196">
        <f>IF('P2'!P15="","",'P2'!P15)</f>
        <v>97</v>
      </c>
      <c r="J11" s="193">
        <f>IF('P2'!T15="","",'P2'!T15)</f>
        <v>7.83</v>
      </c>
      <c r="K11" s="193">
        <f>IF('P2'!U15="","",'P2'!U15)</f>
        <v>12.58</v>
      </c>
      <c r="L11" s="193">
        <f>IF('P2'!V15="","",'P2'!V15)</f>
        <v>6.5</v>
      </c>
      <c r="M11" s="193">
        <f>IF('P2'!X16="","",'P2'!X16)</f>
        <v>749.04695060686242</v>
      </c>
    </row>
    <row r="12" spans="1:13" s="11" customFormat="1" ht="15.75" customHeight="1">
      <c r="A12" s="192">
        <v>2</v>
      </c>
      <c r="B12" s="193">
        <f>IF('P2'!B23="","",'P2'!B23)</f>
        <v>65.16</v>
      </c>
      <c r="C12" s="193" t="str">
        <f>IF('P2'!C23="","",'P2'!C23)</f>
        <v>UM</v>
      </c>
      <c r="D12" s="193" t="str">
        <f>IF('P2'!D23="","",'P2'!D23)</f>
        <v>17-18</v>
      </c>
      <c r="E12" s="194">
        <f>IF('P2'!E23="","",'P2'!E23)</f>
        <v>37999</v>
      </c>
      <c r="F12" s="195" t="str">
        <f>IF('P2'!G23="","",'P2'!G23)</f>
        <v>Lasse Bye</v>
      </c>
      <c r="G12" s="195" t="str">
        <f>IF('P2'!H23="","",'P2'!H23)</f>
        <v>Nidelv IL</v>
      </c>
      <c r="H12" s="196">
        <f>IF('P2'!O23="","",'P2'!O23)</f>
        <v>77</v>
      </c>
      <c r="I12" s="196">
        <f>IF('P2'!P23="","",'P2'!P23)</f>
        <v>90</v>
      </c>
      <c r="J12" s="193">
        <f>IF('P2'!T23="","",'P2'!T23)</f>
        <v>7.9</v>
      </c>
      <c r="K12" s="193">
        <f>IF('P2'!U23="","",'P2'!U23)</f>
        <v>9.66</v>
      </c>
      <c r="L12" s="193">
        <f>IF('P2'!V23="","",'P2'!V23)</f>
        <v>6.32</v>
      </c>
      <c r="M12" s="193">
        <f>IF('P2'!X24="","",'P2'!X24)</f>
        <v>703.72467591003897</v>
      </c>
    </row>
    <row r="13" spans="1:13" s="11" customFormat="1" ht="15.75" customHeight="1">
      <c r="A13" s="192">
        <v>3</v>
      </c>
      <c r="B13" s="193">
        <f>IF('P2'!B25="","",'P2'!B25)</f>
        <v>67.38</v>
      </c>
      <c r="C13" s="193" t="str">
        <f>IF('P2'!C25="","",'P2'!C25)</f>
        <v>UM</v>
      </c>
      <c r="D13" s="193" t="str">
        <f>IF('P2'!D25="","",'P2'!D25)</f>
        <v>17-18</v>
      </c>
      <c r="E13" s="194">
        <f>IF('P2'!E25="","",'P2'!E25)</f>
        <v>38219</v>
      </c>
      <c r="F13" s="195" t="str">
        <f>IF('P2'!G25="","",'P2'!G25)</f>
        <v>Eivind Balstad</v>
      </c>
      <c r="G13" s="195" t="str">
        <f>IF('P2'!H25="","",'P2'!H25)</f>
        <v>Nidelv IL</v>
      </c>
      <c r="H13" s="196">
        <f>IF('P2'!O25="","",'P2'!O25)</f>
        <v>68</v>
      </c>
      <c r="I13" s="196">
        <f>IF('P2'!P25="","",'P2'!P25)</f>
        <v>80</v>
      </c>
      <c r="J13" s="193">
        <f>IF('P2'!T25="","",'P2'!T25)</f>
        <v>8.51</v>
      </c>
      <c r="K13" s="193">
        <f>IF('P2'!U25="","",'P2'!U25)</f>
        <v>9.44</v>
      </c>
      <c r="L13" s="193">
        <f>IF('P2'!V25="","",'P2'!V25)</f>
        <v>6.74</v>
      </c>
      <c r="M13" s="193">
        <f>IF('P2'!X26="","",'P2'!X26)</f>
        <v>660.4859832187808</v>
      </c>
    </row>
    <row r="14" spans="1:13" s="11" customFormat="1" ht="15.75" customHeight="1">
      <c r="A14" s="192">
        <v>4</v>
      </c>
      <c r="B14" s="193">
        <f>IF('P2'!B27="","",'P2'!B27)</f>
        <v>76.260000000000005</v>
      </c>
      <c r="C14" s="193" t="str">
        <f>IF('P2'!C27="","",'P2'!C27)</f>
        <v>UM</v>
      </c>
      <c r="D14" s="193" t="str">
        <f>IF('P2'!D27="","",'P2'!D27)</f>
        <v>15-16</v>
      </c>
      <c r="E14" s="194">
        <f>IF('P2'!E27="","",'P2'!E27)</f>
        <v>38870</v>
      </c>
      <c r="F14" s="195" t="str">
        <f>IF('P2'!G27="","",'P2'!G27)</f>
        <v>Adrian Rosmæl Skauge</v>
      </c>
      <c r="G14" s="195" t="str">
        <f>IF('P2'!H27="","",'P2'!H27)</f>
        <v>Nidelv IL</v>
      </c>
      <c r="H14" s="196">
        <f>IF('P2'!O27="","",'P2'!O27)</f>
        <v>72</v>
      </c>
      <c r="I14" s="196">
        <f>IF('P2'!P27="","",'P2'!P27)</f>
        <v>85</v>
      </c>
      <c r="J14" s="193">
        <f>IF('P2'!T27="","",'P2'!T27)</f>
        <v>7.8</v>
      </c>
      <c r="K14" s="193">
        <f>IF('P2'!U27="","",'P2'!U27)</f>
        <v>11.66</v>
      </c>
      <c r="L14" s="193">
        <f>IF('P2'!V27="","",'P2'!V27)</f>
        <v>7.05</v>
      </c>
      <c r="M14" s="193">
        <f>IF('P2'!X28="","",'P2'!X28)</f>
        <v>659.96441853477245</v>
      </c>
    </row>
    <row r="15" spans="1:13" ht="15.75" customHeight="1">
      <c r="A15" s="192">
        <v>5</v>
      </c>
      <c r="B15" s="193">
        <f>IF('P2'!B19="","",'P2'!B19)</f>
        <v>65.400000000000006</v>
      </c>
      <c r="C15" s="193" t="str">
        <f>IF('P2'!C19="","",'P2'!C19)</f>
        <v>UM</v>
      </c>
      <c r="D15" s="193" t="str">
        <f>IF('P2'!D19="","",'P2'!D19)</f>
        <v>15-16</v>
      </c>
      <c r="E15" s="194">
        <f>IF('P2'!E19="","",'P2'!E19)</f>
        <v>38744</v>
      </c>
      <c r="F15" s="195" t="str">
        <f>IF('P2'!G19="","",'P2'!G19)</f>
        <v>Alexander F. Hetle</v>
      </c>
      <c r="G15" s="195" t="str">
        <f>IF('P2'!H19="","",'P2'!H19)</f>
        <v>Trondheim AK</v>
      </c>
      <c r="H15" s="196">
        <f>IF('P2'!O19="","",'P2'!O19)</f>
        <v>69</v>
      </c>
      <c r="I15" s="196">
        <f>IF('P2'!P19="","",'P2'!P19)</f>
        <v>81</v>
      </c>
      <c r="J15" s="193">
        <f>IF('P2'!T19="","",'P2'!T19)</f>
        <v>7.45</v>
      </c>
      <c r="K15" s="193">
        <f>IF('P2'!U19="","",'P2'!U19)</f>
        <v>10.199999999999999</v>
      </c>
      <c r="L15" s="193">
        <f>IF('P2'!V19="","",'P2'!V19)</f>
        <v>6.72</v>
      </c>
      <c r="M15" s="193">
        <f>IF('P2'!X20="","",'P2'!X20)</f>
        <v>657.04580539319079</v>
      </c>
    </row>
    <row r="16" spans="1:13" s="11" customFormat="1" ht="15.75" customHeight="1">
      <c r="A16" s="192">
        <v>6</v>
      </c>
      <c r="B16" s="193">
        <f>IF('P2'!B17="","",'P2'!B17)</f>
        <v>64.569999999999993</v>
      </c>
      <c r="C16" s="193" t="str">
        <f>IF('P2'!C17="","",'P2'!C17)</f>
        <v>UM</v>
      </c>
      <c r="D16" s="193" t="str">
        <f>IF('P2'!D17="","",'P2'!D17)</f>
        <v>15-16</v>
      </c>
      <c r="E16" s="194">
        <f>IF('P2'!E17="","",'P2'!E17)</f>
        <v>38365</v>
      </c>
      <c r="F16" s="195" t="str">
        <f>IF('P2'!G17="","",'P2'!G17)</f>
        <v>Rasmus Heggvik Aune</v>
      </c>
      <c r="G16" s="195" t="str">
        <f>IF('P2'!H17="","",'P2'!H17)</f>
        <v>Hitra VK</v>
      </c>
      <c r="H16" s="196">
        <f>IF('P2'!O17="","",'P2'!O17)</f>
        <v>73</v>
      </c>
      <c r="I16" s="196">
        <f>IF('P2'!P17="","",'P2'!P17)</f>
        <v>94</v>
      </c>
      <c r="J16" s="193">
        <f>IF('P2'!T17="","",'P2'!T17)</f>
        <v>6.66</v>
      </c>
      <c r="K16" s="193">
        <f>IF('P2'!U17="","",'P2'!U17)</f>
        <v>9.1199999999999992</v>
      </c>
      <c r="L16" s="193">
        <f>IF('P2'!V17="","",'P2'!V17)</f>
        <v>6.89</v>
      </c>
      <c r="M16" s="193">
        <f>IF('P2'!X18="","",'P2'!X18)</f>
        <v>653.54246599236671</v>
      </c>
    </row>
    <row r="17" spans="1:13" s="11" customFormat="1" ht="15.75" customHeight="1">
      <c r="A17" s="192">
        <v>7</v>
      </c>
      <c r="B17" s="193">
        <f>IF('P2'!B21="","",'P2'!B21)</f>
        <v>62.66</v>
      </c>
      <c r="C17" s="193" t="str">
        <f>IF('P2'!C21="","",'P2'!C21)</f>
        <v>UM</v>
      </c>
      <c r="D17" s="193" t="str">
        <f>IF('P2'!D21="","",'P2'!D21)</f>
        <v>15-16</v>
      </c>
      <c r="E17" s="194">
        <f>IF('P2'!E21="","",'P2'!E21)</f>
        <v>39013</v>
      </c>
      <c r="F17" s="195" t="str">
        <f>IF('P2'!G21="","",'P2'!G21)</f>
        <v>Ruben Vikan Bjerkan</v>
      </c>
      <c r="G17" s="195" t="str">
        <f>IF('P2'!H21="","",'P2'!H21)</f>
        <v>Nidelv IL</v>
      </c>
      <c r="H17" s="196">
        <f>IF('P2'!O21="","",'P2'!O21)</f>
        <v>63</v>
      </c>
      <c r="I17" s="196">
        <f>IF('P2'!P21="","",'P2'!P21)</f>
        <v>72</v>
      </c>
      <c r="J17" s="193">
        <f>IF('P2'!T21="","",'P2'!T21)</f>
        <v>7.22</v>
      </c>
      <c r="K17" s="193">
        <f>IF('P2'!U21="","",'P2'!U21)</f>
        <v>10.09</v>
      </c>
      <c r="L17" s="193">
        <f>IF('P2'!V21="","",'P2'!V21)</f>
        <v>6.98</v>
      </c>
      <c r="M17" s="193">
        <f>IF('P2'!X22="","",'P2'!X22)</f>
        <v>624.63911020357182</v>
      </c>
    </row>
    <row r="18" spans="1:13" s="11" customFormat="1" ht="15.75" customHeight="1">
      <c r="A18" s="192">
        <v>8</v>
      </c>
      <c r="B18" s="193">
        <f>IF('P2'!B9="","",'P2'!B9)</f>
        <v>53.13</v>
      </c>
      <c r="C18" s="193" t="str">
        <f>IF('P2'!C9="","",'P2'!C9)</f>
        <v>UM</v>
      </c>
      <c r="D18" s="193" t="str">
        <f>IF('P2'!D9="","",'P2'!D9)</f>
        <v>13-14</v>
      </c>
      <c r="E18" s="194">
        <f>IF('P2'!E9="","",'P2'!E9)</f>
        <v>39168</v>
      </c>
      <c r="F18" s="195" t="str">
        <f>IF('P2'!G9="","",'P2'!G9)</f>
        <v>Tomack Sand</v>
      </c>
      <c r="G18" s="195" t="str">
        <f>IF('P2'!H9="","",'P2'!H9)</f>
        <v>Hitra VK</v>
      </c>
      <c r="H18" s="196">
        <f>IF('P2'!O9="","",'P2'!O9)</f>
        <v>38</v>
      </c>
      <c r="I18" s="196">
        <f>IF('P2'!P9="","",'P2'!P9)</f>
        <v>54</v>
      </c>
      <c r="J18" s="193">
        <f>IF('P2'!T9="","",'P2'!T9)</f>
        <v>7.75</v>
      </c>
      <c r="K18" s="193">
        <f>IF('P2'!U9="","",'P2'!U9)</f>
        <v>10.74</v>
      </c>
      <c r="L18" s="193">
        <f>IF('P2'!V9="","",'P2'!V9)</f>
        <v>6.88</v>
      </c>
      <c r="M18" s="193">
        <f>IF('P2'!X10="","",'P2'!X10)</f>
        <v>594.60686575982743</v>
      </c>
    </row>
    <row r="19" spans="1:13" s="11" customFormat="1" ht="15.75" customHeight="1">
      <c r="A19" s="192">
        <v>9</v>
      </c>
      <c r="B19" s="193">
        <f>IF('P2'!B11="","",'P2'!B11)</f>
        <v>57.17</v>
      </c>
      <c r="C19" s="193" t="str">
        <f>IF('P2'!C11="","",'P2'!C11)</f>
        <v>UM</v>
      </c>
      <c r="D19" s="193" t="str">
        <f>IF('P2'!D11="","",'P2'!D11)</f>
        <v>13-14</v>
      </c>
      <c r="E19" s="194">
        <f>IF('P2'!E11="","",'P2'!E11)</f>
        <v>39126</v>
      </c>
      <c r="F19" s="195" t="str">
        <f>IF('P2'!G11="","",'P2'!G11)</f>
        <v>Rene Djupå</v>
      </c>
      <c r="G19" s="195" t="str">
        <f>IF('P2'!H11="","",'P2'!H11)</f>
        <v>Hitra VK</v>
      </c>
      <c r="H19" s="196">
        <f>IF('P2'!O11="","",'P2'!O11)</f>
        <v>38</v>
      </c>
      <c r="I19" s="196">
        <f>IF('P2'!P11="","",'P2'!P11)</f>
        <v>47</v>
      </c>
      <c r="J19" s="193">
        <f>IF('P2'!T11="","",'P2'!T11)</f>
        <v>6.47</v>
      </c>
      <c r="K19" s="193">
        <f>IF('P2'!U11="","",'P2'!U11)</f>
        <v>9.56</v>
      </c>
      <c r="L19" s="193">
        <f>IF('P2'!V11="","",'P2'!V11)</f>
        <v>7.05</v>
      </c>
      <c r="M19" s="193">
        <f>IF('P2'!X12="","",'P2'!X12)</f>
        <v>523.50697953320355</v>
      </c>
    </row>
    <row r="20" spans="1:13" s="11" customFormat="1" ht="15.75" customHeight="1">
      <c r="A20" s="192">
        <v>10</v>
      </c>
      <c r="B20" s="193">
        <f>IF('P2'!B13="","",'P2'!B13)</f>
        <v>59.64</v>
      </c>
      <c r="C20" s="193" t="str">
        <f>IF('P2'!C13="","",'P2'!C13)</f>
        <v>UM</v>
      </c>
      <c r="D20" s="193" t="str">
        <f>IF('P2'!D13="","",'P2'!D13)</f>
        <v>15-16</v>
      </c>
      <c r="E20" s="194">
        <f>IF('P2'!E13="","",'P2'!E13)</f>
        <v>38727</v>
      </c>
      <c r="F20" s="195" t="str">
        <f>IF('P2'!G13="","",'P2'!G13)</f>
        <v>Henrik Kjeldsberg</v>
      </c>
      <c r="G20" s="195" t="str">
        <f>IF('P2'!H13="","",'P2'!H13)</f>
        <v>Nidelv IL</v>
      </c>
      <c r="H20" s="196">
        <f>IF('P2'!O13="","",'P2'!O13)</f>
        <v>45</v>
      </c>
      <c r="I20" s="196">
        <f>IF('P2'!P13="","",'P2'!P13)</f>
        <v>55</v>
      </c>
      <c r="J20" s="193">
        <f>IF('P2'!T13="","",'P2'!T13)</f>
        <v>6.12</v>
      </c>
      <c r="K20" s="193">
        <f>IF('P2'!U13="","",'P2'!U13)</f>
        <v>7.48</v>
      </c>
      <c r="L20" s="193">
        <f>IF('P2'!V13="","",'P2'!V13)</f>
        <v>7.24</v>
      </c>
      <c r="M20" s="193">
        <f>IF('P2'!X14="","",'P2'!X14)</f>
        <v>503.19374011656453</v>
      </c>
    </row>
    <row r="21" spans="1:13" s="11" customFormat="1" ht="15.75">
      <c r="A21" s="192"/>
      <c r="B21" s="193" t="str">
        <f>IF('P2'!B29="","",'P2'!B29)</f>
        <v/>
      </c>
      <c r="C21" s="193" t="str">
        <f>IF('P2'!C29="","",'P2'!C29)</f>
        <v/>
      </c>
      <c r="D21" s="193" t="str">
        <f>IF('P2'!D29="","",'P2'!D29)</f>
        <v/>
      </c>
      <c r="E21" s="194" t="str">
        <f>IF('P2'!E29="","",'P2'!E29)</f>
        <v/>
      </c>
      <c r="F21" s="195" t="str">
        <f>IF('P2'!G29="","",'P2'!G29)</f>
        <v/>
      </c>
      <c r="G21" s="195" t="str">
        <f>IF('P2'!H29="","",'P2'!H29)</f>
        <v/>
      </c>
      <c r="H21" s="196" t="str">
        <f>IF('P2'!O29="","",'P2'!O29)</f>
        <v/>
      </c>
      <c r="I21" s="196" t="str">
        <f>IF('P2'!P29="","",'P2'!P29)</f>
        <v/>
      </c>
      <c r="J21" s="193" t="str">
        <f>IF('P2'!T29="","",'P2'!T29)</f>
        <v/>
      </c>
      <c r="K21" s="193" t="str">
        <f>IF('P2'!U29="","",'P2'!U29)</f>
        <v/>
      </c>
      <c r="L21" s="193" t="str">
        <f>IF('P2'!V29="","",'P2'!V29)</f>
        <v/>
      </c>
      <c r="M21" s="193" t="str">
        <f>IF('P2'!X30="","",'P2'!X30)</f>
        <v/>
      </c>
    </row>
    <row r="22" spans="1:13" s="11" customFormat="1" ht="15.75">
      <c r="A22" s="192"/>
      <c r="B22" s="193" t="str">
        <f>IF('P2'!B31="","",'P2'!B31)</f>
        <v/>
      </c>
      <c r="C22" s="193" t="str">
        <f>IF('P2'!C31="","",'P2'!C31)</f>
        <v/>
      </c>
      <c r="D22" s="193" t="str">
        <f>IF('P2'!D31="","",'P2'!D31)</f>
        <v/>
      </c>
      <c r="E22" s="194" t="str">
        <f>IF('P2'!E31="","",'P2'!E31)</f>
        <v/>
      </c>
      <c r="F22" s="195" t="str">
        <f>IF('P2'!G31="","",'P2'!G31)</f>
        <v/>
      </c>
      <c r="G22" s="195" t="str">
        <f>IF('P2'!H31="","",'P2'!H31)</f>
        <v/>
      </c>
      <c r="H22" s="196" t="str">
        <f>IF('P2'!O31="","",'P2'!O31)</f>
        <v/>
      </c>
      <c r="I22" s="196" t="str">
        <f>IF('P2'!P31="","",'P2'!P31)</f>
        <v/>
      </c>
      <c r="J22" s="193" t="str">
        <f>IF('P2'!T31="","",'P2'!T31)</f>
        <v/>
      </c>
      <c r="K22" s="193" t="str">
        <f>IF('P2'!U31="","",'P2'!U31)</f>
        <v/>
      </c>
      <c r="L22" s="193" t="str">
        <f>IF('P2'!V31="","",'P2'!V31)</f>
        <v/>
      </c>
      <c r="M22" s="193" t="str">
        <f>IF('P2'!X32="","",'P2'!X32)</f>
        <v/>
      </c>
    </row>
    <row r="23" spans="1:13" s="11" customFormat="1" ht="11.1" customHeight="1" thickBot="1">
      <c r="A23" s="187"/>
      <c r="B23" s="188"/>
      <c r="C23" s="188"/>
      <c r="D23" s="187"/>
      <c r="E23" s="187"/>
      <c r="F23" s="189"/>
      <c r="G23" s="189"/>
      <c r="H23" s="187"/>
      <c r="I23" s="187"/>
      <c r="J23" s="187"/>
      <c r="K23" s="187"/>
      <c r="L23" s="187"/>
      <c r="M23" s="187"/>
    </row>
    <row r="24" spans="1:13" ht="21" thickBot="1">
      <c r="A24" s="277" t="s">
        <v>74</v>
      </c>
      <c r="B24" s="278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9"/>
    </row>
    <row r="25" spans="1:13" s="11" customFormat="1" ht="11.1" customHeight="1">
      <c r="A25" s="65"/>
      <c r="B25" s="67"/>
      <c r="C25" s="67"/>
      <c r="D25" s="65"/>
      <c r="E25" s="65"/>
      <c r="F25" s="66"/>
      <c r="G25" s="66"/>
      <c r="H25" s="65"/>
      <c r="I25" s="65"/>
      <c r="J25" s="65"/>
      <c r="K25" s="65"/>
      <c r="L25" s="65"/>
      <c r="M25" s="65"/>
    </row>
    <row r="26" spans="1:13" ht="15.75">
      <c r="A26" s="192"/>
      <c r="B26" s="193" t="str">
        <f>IF('P3'!B31="","",'P3'!B31)</f>
        <v/>
      </c>
      <c r="C26" s="193" t="str">
        <f>IF('P3'!C31="","",'P3'!C31)</f>
        <v/>
      </c>
      <c r="D26" s="193" t="str">
        <f>IF('P3'!D31="","",'P3'!D31)</f>
        <v/>
      </c>
      <c r="E26" s="194" t="str">
        <f>IF('P3'!E31="","",'P3'!E31)</f>
        <v/>
      </c>
      <c r="F26" s="195" t="str">
        <f>IF('P3'!G31="","",'P3'!G31)</f>
        <v/>
      </c>
      <c r="G26" s="195" t="str">
        <f>IF('P3'!H31="","",'P3'!H31)</f>
        <v/>
      </c>
      <c r="H26" s="196" t="str">
        <f>IF('P3'!O31="","",'P3'!O31)</f>
        <v/>
      </c>
      <c r="I26" s="196" t="str">
        <f>IF('P3'!P31="","",'P3'!P31)</f>
        <v/>
      </c>
      <c r="J26" s="193" t="str">
        <f>IF('P3'!T31="","",'P3'!T31)</f>
        <v/>
      </c>
      <c r="K26" s="193" t="str">
        <f>IF('P3'!U31="","",'P3'!U31)</f>
        <v/>
      </c>
      <c r="L26" s="193" t="str">
        <f>IF('P3'!V31="","",'P3'!V31)</f>
        <v/>
      </c>
      <c r="M26" s="193" t="str">
        <f>IF('P3'!X32="","",'P3'!X32)</f>
        <v/>
      </c>
    </row>
    <row r="27" spans="1:13" s="11" customFormat="1" ht="11.1" customHeight="1" thickBot="1">
      <c r="A27" s="187"/>
      <c r="B27" s="188"/>
      <c r="C27" s="188"/>
      <c r="D27" s="187"/>
      <c r="E27" s="187"/>
      <c r="F27" s="189"/>
      <c r="G27" s="189"/>
      <c r="H27" s="187"/>
      <c r="I27" s="187"/>
      <c r="J27" s="187"/>
      <c r="K27" s="187"/>
      <c r="L27" s="187"/>
      <c r="M27" s="187"/>
    </row>
    <row r="28" spans="1:13" ht="21" thickBot="1">
      <c r="A28" s="284" t="s">
        <v>75</v>
      </c>
      <c r="B28" s="285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</row>
    <row r="29" spans="1:13" s="11" customFormat="1" ht="15.75" customHeight="1">
      <c r="A29" s="65"/>
      <c r="B29" s="67"/>
      <c r="C29" s="67"/>
      <c r="D29" s="65"/>
      <c r="E29" s="65"/>
      <c r="F29" s="66"/>
      <c r="G29" s="66"/>
      <c r="H29" s="65"/>
      <c r="I29" s="65"/>
      <c r="J29" s="65"/>
      <c r="K29" s="65"/>
      <c r="L29" s="65"/>
      <c r="M29" s="65"/>
    </row>
    <row r="30" spans="1:13" ht="15.75">
      <c r="A30" s="192">
        <v>1</v>
      </c>
      <c r="B30" s="193">
        <f>IF('P4'!B9="","",'P4'!B9)</f>
        <v>74.86</v>
      </c>
      <c r="C30" s="193" t="str">
        <f>IF('P4'!C9="","",'P4'!C9)</f>
        <v>JM</v>
      </c>
      <c r="D30" s="193" t="str">
        <f>IF('P4'!D9="","",'P4'!D9)</f>
        <v>19-23</v>
      </c>
      <c r="E30" s="194">
        <f>IF('P4'!E9="","",'P4'!E9)</f>
        <v>37500</v>
      </c>
      <c r="F30" s="195" t="str">
        <f>IF('P4'!G9="","",'P4'!G9)</f>
        <v>Mats Hofstad</v>
      </c>
      <c r="G30" s="195" t="str">
        <f>IF('P4'!H9="","",'P4'!H9)</f>
        <v>Trondheim AK</v>
      </c>
      <c r="H30" s="196">
        <f>IF('P4'!O9="","",'P4'!O9)</f>
        <v>110</v>
      </c>
      <c r="I30" s="196">
        <f>IF('P4'!P9="","",'P4'!P9)</f>
        <v>130</v>
      </c>
      <c r="J30" s="193">
        <f>IF('P4'!T9="","",'P4'!T9)</f>
        <v>9.61</v>
      </c>
      <c r="K30" s="193">
        <f>IF('P4'!U9="","",'P4'!U9)</f>
        <v>12.38</v>
      </c>
      <c r="L30" s="193">
        <f>IF('P4'!V9="","",'P4'!V9)</f>
        <v>5.86</v>
      </c>
      <c r="M30" s="193">
        <f>IF('P4'!X10="","",'P4'!X10)</f>
        <v>882.19640214874994</v>
      </c>
    </row>
    <row r="31" spans="1:13" ht="15.75">
      <c r="A31" s="192">
        <v>2</v>
      </c>
      <c r="B31" s="193">
        <f>IF('P4'!B15="","",'P4'!B15)</f>
        <v>83.3</v>
      </c>
      <c r="C31" s="193" t="str">
        <f>IF('P4'!C15="","",'P4'!C15)</f>
        <v>JM</v>
      </c>
      <c r="D31" s="193" t="str">
        <f>IF('P4'!D15="","",'P4'!D15)</f>
        <v>19-23</v>
      </c>
      <c r="E31" s="194">
        <f>IF('P4'!E15="","",'P4'!E15)</f>
        <v>37217</v>
      </c>
      <c r="F31" s="195" t="str">
        <f>IF('P4'!G15="","",'P4'!G15)</f>
        <v>Mikal Akset</v>
      </c>
      <c r="G31" s="195" t="str">
        <f>IF('P4'!H15="","",'P4'!H15)</f>
        <v>Hitra VK</v>
      </c>
      <c r="H31" s="196">
        <f>IF('P4'!O15="","",'P4'!O15)</f>
        <v>103</v>
      </c>
      <c r="I31" s="196">
        <f>IF('P4'!P15="","",'P4'!P15)</f>
        <v>124</v>
      </c>
      <c r="J31" s="193">
        <f>IF('P4'!T15="","",'P4'!T15)</f>
        <v>9.09</v>
      </c>
      <c r="K31" s="193">
        <f>IF('P4'!U15="","",'P4'!U15)</f>
        <v>12.67</v>
      </c>
      <c r="L31" s="193">
        <f>IF('P4'!V15="","",'P4'!V15)</f>
        <v>5.91</v>
      </c>
      <c r="M31" s="193">
        <f>IF('P4'!X16="","",'P4'!X16)</f>
        <v>833.07810655172977</v>
      </c>
    </row>
    <row r="32" spans="1:13" ht="15.75">
      <c r="A32" s="192">
        <v>3</v>
      </c>
      <c r="B32" s="193">
        <f>IF('P4'!B11="","",'P4'!B11)</f>
        <v>75.930000000000007</v>
      </c>
      <c r="C32" s="193" t="str">
        <f>IF('P4'!C11="","",'P4'!C11)</f>
        <v>JM</v>
      </c>
      <c r="D32" s="193" t="str">
        <f>IF('P4'!D11="","",'P4'!D11)</f>
        <v>19-23</v>
      </c>
      <c r="E32" s="194">
        <f>IF('P4'!E11="","",'P4'!E11)</f>
        <v>37160</v>
      </c>
      <c r="F32" s="195" t="str">
        <f>IF('P4'!G11="","",'P4'!G11)</f>
        <v>Remy Heggvik Aune</v>
      </c>
      <c r="G32" s="195" t="str">
        <f>IF('P4'!H11="","",'P4'!H11)</f>
        <v>Hitra VK</v>
      </c>
      <c r="H32" s="196">
        <f>IF('P4'!O11="","",'P4'!O11)</f>
        <v>97</v>
      </c>
      <c r="I32" s="196">
        <f>IF('P4'!P11="","",'P4'!P11)</f>
        <v>127</v>
      </c>
      <c r="J32" s="193">
        <f>IF('P4'!T11="","",'P4'!T11)</f>
        <v>8.0299999999999994</v>
      </c>
      <c r="K32" s="193">
        <f>IF('P4'!U11="","",'P4'!U11)</f>
        <v>10.18</v>
      </c>
      <c r="L32" s="193">
        <f>IF('P4'!V11="","",'P4'!V11)</f>
        <v>6.39</v>
      </c>
      <c r="M32" s="193">
        <f>IF('P4'!X12="","",'P4'!X12)</f>
        <v>775.00111445129642</v>
      </c>
    </row>
  </sheetData>
  <sortState ref="B12:M21">
    <sortCondition descending="1" ref="M12:M21"/>
  </sortState>
  <mergeCells count="8">
    <mergeCell ref="A9:M9"/>
    <mergeCell ref="A24:M24"/>
    <mergeCell ref="A28:M28"/>
    <mergeCell ref="A1:M1"/>
    <mergeCell ref="A2:E2"/>
    <mergeCell ref="F2:I2"/>
    <mergeCell ref="A4:M4"/>
    <mergeCell ref="K2:L2"/>
  </mergeCells>
  <pageMargins left="0.74803149606299213" right="0.74803149606299213" top="0.98425196850393704" bottom="0.98425196850393704" header="0.51181102362204722" footer="0.51181102362204722"/>
  <pageSetup paperSize="9" scale="88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P16"/>
  <sheetViews>
    <sheetView showGridLines="0" showZeros="0" zoomScaleNormal="100" workbookViewId="0">
      <selection activeCell="A3" sqref="A3:B3"/>
    </sheetView>
  </sheetViews>
  <sheetFormatPr defaultColWidth="8.85546875" defaultRowHeight="12.75"/>
  <cols>
    <col min="1" max="1" width="5.7109375" customWidth="1"/>
    <col min="2" max="2" width="7.7109375" customWidth="1"/>
    <col min="3" max="3" width="27.7109375" customWidth="1"/>
    <col min="4" max="14" width="7.28515625" customWidth="1"/>
    <col min="15" max="15" width="9.28515625" customWidth="1"/>
    <col min="16" max="16" width="4.7109375" style="7" customWidth="1"/>
  </cols>
  <sheetData>
    <row r="1" spans="1:16" ht="23.25">
      <c r="A1" s="291" t="s">
        <v>54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13"/>
      <c r="P1" s="13"/>
    </row>
    <row r="2" spans="1:16" ht="15" customHeight="1">
      <c r="B2" s="14" t="s">
        <v>44</v>
      </c>
      <c r="C2" s="293" t="str">
        <f>IF('P1'!C5&gt;0,'P1'!C5,"")</f>
        <v>RM og RM 5-kamp Nordenfjeldske VR</v>
      </c>
      <c r="D2" s="293"/>
      <c r="E2" s="293"/>
      <c r="F2" s="293"/>
      <c r="G2" s="293"/>
      <c r="H2" s="15"/>
      <c r="I2" s="15"/>
      <c r="J2" s="15"/>
      <c r="K2" s="15"/>
      <c r="L2" s="15"/>
      <c r="M2" s="15"/>
      <c r="N2" s="15"/>
      <c r="O2" s="15"/>
      <c r="P2" s="15"/>
    </row>
    <row r="3" spans="1:16" ht="15.75">
      <c r="A3" s="292" t="s">
        <v>0</v>
      </c>
      <c r="B3" s="292"/>
      <c r="C3" s="293" t="str">
        <f>IF('P1'!I5&gt;0,'P1'!I5,"")</f>
        <v>Nidelv IL - Online-stevne</v>
      </c>
      <c r="D3" s="293"/>
      <c r="E3" s="16" t="s">
        <v>1</v>
      </c>
      <c r="F3" s="294" t="str">
        <f>IF('P1'!P5&gt;0,'P1'!P5,"")</f>
        <v xml:space="preserve">Tempebanen &amp; livestream.com/nvf   </v>
      </c>
      <c r="G3" s="295"/>
      <c r="H3" s="295"/>
      <c r="I3" s="295"/>
      <c r="J3" s="152" t="s">
        <v>2</v>
      </c>
      <c r="K3" s="296">
        <v>44374</v>
      </c>
      <c r="L3" s="296"/>
      <c r="M3" s="17" t="s">
        <v>20</v>
      </c>
      <c r="N3" s="62">
        <v>1</v>
      </c>
      <c r="O3" s="61"/>
      <c r="P3" s="18"/>
    </row>
    <row r="4" spans="1:16" ht="15.75" thickBot="1">
      <c r="B4" s="287" t="s">
        <v>71</v>
      </c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17"/>
      <c r="P4" s="18"/>
    </row>
    <row r="5" spans="1:16" s="19" customFormat="1" ht="14.25">
      <c r="B5" s="20" t="s">
        <v>23</v>
      </c>
      <c r="C5" s="21" t="s">
        <v>6</v>
      </c>
      <c r="D5" s="288" t="s">
        <v>26</v>
      </c>
      <c r="E5" s="288"/>
      <c r="F5" s="288"/>
      <c r="G5" s="288"/>
      <c r="H5" s="289" t="s">
        <v>27</v>
      </c>
      <c r="I5" s="289"/>
      <c r="J5" s="289"/>
      <c r="K5" s="289"/>
      <c r="L5" s="290" t="s">
        <v>45</v>
      </c>
      <c r="M5" s="290"/>
      <c r="N5" s="290"/>
      <c r="O5" s="22"/>
      <c r="P5" s="23"/>
    </row>
    <row r="6" spans="1:16" ht="13.5" thickBot="1">
      <c r="B6" s="177" t="s">
        <v>29</v>
      </c>
      <c r="C6" s="24" t="s">
        <v>32</v>
      </c>
      <c r="D6" s="25">
        <v>1</v>
      </c>
      <c r="E6" s="25">
        <v>2</v>
      </c>
      <c r="F6" s="26">
        <v>3</v>
      </c>
      <c r="G6" s="27" t="s">
        <v>46</v>
      </c>
      <c r="H6" s="28">
        <v>1</v>
      </c>
      <c r="I6" s="25">
        <v>2</v>
      </c>
      <c r="J6" s="26">
        <v>3</v>
      </c>
      <c r="K6" s="27" t="s">
        <v>46</v>
      </c>
      <c r="L6" s="28">
        <v>1</v>
      </c>
      <c r="M6" s="26">
        <v>2</v>
      </c>
      <c r="N6" s="29" t="s">
        <v>46</v>
      </c>
      <c r="O6" s="30"/>
      <c r="P6" s="31"/>
    </row>
    <row r="7" spans="1:16" ht="16.5" customHeight="1">
      <c r="B7" s="183"/>
      <c r="C7" s="178"/>
      <c r="D7" s="49"/>
      <c r="E7" s="49"/>
      <c r="F7" s="50"/>
      <c r="G7" s="32" t="str">
        <f>IF(MAX(D7,E7,F7)&gt;0,MAX(D7,E7,F7),"")</f>
        <v/>
      </c>
      <c r="H7" s="53"/>
      <c r="I7" s="49"/>
      <c r="J7" s="49"/>
      <c r="K7" s="32" t="str">
        <f>IF(MAX(H7,I7,J7)&gt;0,MAX(H7,I7,J7),"")</f>
        <v/>
      </c>
      <c r="L7" s="148"/>
      <c r="M7" s="50"/>
      <c r="N7" s="32" t="str">
        <f>IF(MIN(L7,M7)&gt;0,MIN(L7,M7),"")</f>
        <v/>
      </c>
      <c r="O7" s="33"/>
      <c r="P7" s="34"/>
    </row>
    <row r="8" spans="1:16" ht="16.5" customHeight="1">
      <c r="B8" s="35"/>
      <c r="C8" s="179"/>
      <c r="D8" s="42"/>
      <c r="E8" s="42"/>
      <c r="F8" s="43"/>
      <c r="G8" s="36"/>
      <c r="H8" s="45"/>
      <c r="I8" s="42"/>
      <c r="J8" s="43"/>
      <c r="K8" s="37"/>
      <c r="L8" s="45"/>
      <c r="M8" s="43"/>
      <c r="N8" s="38"/>
      <c r="O8" s="39" t="str">
        <f>IF(SUM(L8:N8)&gt;0,SUM(L8:N8),"")</f>
        <v/>
      </c>
      <c r="P8" s="12"/>
    </row>
    <row r="9" spans="1:16" ht="16.5" customHeight="1">
      <c r="B9" s="181"/>
      <c r="C9" s="180"/>
      <c r="D9" s="51"/>
      <c r="E9" s="51"/>
      <c r="F9" s="52"/>
      <c r="G9" s="40" t="str">
        <f>IF(MAX(D9,E9,F9)&gt;0,MAX(D9,E9,F9),"")</f>
        <v/>
      </c>
      <c r="H9" s="54"/>
      <c r="I9" s="51"/>
      <c r="J9" s="51"/>
      <c r="K9" s="41" t="str">
        <f>IF(MAX(H9,I9,J9)&gt;0,MAX(H9,I9,J9),"")</f>
        <v/>
      </c>
      <c r="L9" s="56"/>
      <c r="M9" s="52"/>
      <c r="N9" s="41" t="str">
        <f>IF(MIN(L9,M9)&gt;0,MIN(L9,M9),"")</f>
        <v/>
      </c>
      <c r="O9" s="33"/>
      <c r="P9" s="34"/>
    </row>
    <row r="10" spans="1:16" ht="16.5" customHeight="1">
      <c r="B10" s="35"/>
      <c r="C10" s="179"/>
      <c r="D10" s="42"/>
      <c r="E10" s="42"/>
      <c r="F10" s="43"/>
      <c r="G10" s="36"/>
      <c r="H10" s="45"/>
      <c r="I10" s="42"/>
      <c r="J10" s="43"/>
      <c r="K10" s="37"/>
      <c r="L10" s="45"/>
      <c r="M10" s="43"/>
      <c r="N10" s="38"/>
      <c r="O10" s="39" t="str">
        <f>IF(SUM(L10:N10)&gt;0,SUM(L10:N10),"")</f>
        <v/>
      </c>
      <c r="P10" s="12"/>
    </row>
    <row r="11" spans="1:16" ht="16.5" customHeight="1">
      <c r="B11" s="181" t="str">
        <f>IF('P1'!D15="","",'P1'!D15)</f>
        <v>17-18</v>
      </c>
      <c r="C11" s="180" t="str">
        <f>IF('P1'!G15="","",'P1'!G15)</f>
        <v>Marte Walseth</v>
      </c>
      <c r="D11" s="51">
        <v>5.8</v>
      </c>
      <c r="E11" s="51">
        <v>6.01</v>
      </c>
      <c r="F11" s="52">
        <v>6</v>
      </c>
      <c r="G11" s="40">
        <f>IF(MAX(D11,E11,F11)&gt;0,MAX(D11,E11,F11),"")</f>
        <v>6.01</v>
      </c>
      <c r="H11" s="54">
        <v>8.43</v>
      </c>
      <c r="I11" s="51">
        <v>7.33</v>
      </c>
      <c r="J11" s="51">
        <v>6.98</v>
      </c>
      <c r="K11" s="41">
        <f>IF(MAX(H11,I11,J11)&gt;0,MAX(H11,I11,J11),"")</f>
        <v>8.43</v>
      </c>
      <c r="L11" s="56">
        <v>7.5</v>
      </c>
      <c r="M11" s="52">
        <v>7.66</v>
      </c>
      <c r="N11" s="41">
        <f>IF(MIN(L11,M11)&gt;0,MIN(L11,M11),"")</f>
        <v>7.5</v>
      </c>
      <c r="O11" s="33"/>
      <c r="P11" s="34"/>
    </row>
    <row r="12" spans="1:16" ht="16.5" customHeight="1">
      <c r="B12" s="35"/>
      <c r="C12" s="179" t="str">
        <f>IF('P1'!H15="","",'P1'!H15)</f>
        <v>Nidelv IL</v>
      </c>
      <c r="D12" s="42"/>
      <c r="E12" s="42"/>
      <c r="F12" s="43"/>
      <c r="G12" s="36"/>
      <c r="H12" s="45"/>
      <c r="I12" s="42"/>
      <c r="J12" s="43"/>
      <c r="K12" s="37"/>
      <c r="L12" s="45"/>
      <c r="M12" s="43"/>
      <c r="N12" s="38"/>
      <c r="O12" s="39" t="str">
        <f>IF(SUM(L12:N12)&gt;0,SUM(L12:N12),"")</f>
        <v/>
      </c>
      <c r="P12" s="12"/>
    </row>
    <row r="13" spans="1:16" ht="16.5" customHeight="1">
      <c r="B13" s="181" t="str">
        <f>IF('P1'!D17="","",'P1'!D17)</f>
        <v/>
      </c>
      <c r="C13" s="180" t="str">
        <f>IF('P1'!G17="","",'P1'!G17)</f>
        <v/>
      </c>
      <c r="D13" s="51"/>
      <c r="E13" s="51"/>
      <c r="F13" s="52"/>
      <c r="G13" s="40" t="str">
        <f>IF(MAX(D13,E13,F13)&gt;0,MAX(D13,E13,F13),"")</f>
        <v/>
      </c>
      <c r="H13" s="54"/>
      <c r="I13" s="51"/>
      <c r="J13" s="51"/>
      <c r="K13" s="41" t="str">
        <f>IF(MAX(H13,I13,J13)&gt;0,MAX(H13,I13,J13),"")</f>
        <v/>
      </c>
      <c r="L13" s="56"/>
      <c r="M13" s="52"/>
      <c r="N13" s="41" t="str">
        <f>IF(MIN(L13,M13)&gt;0,MIN(L13,M13),"")</f>
        <v/>
      </c>
      <c r="O13" s="33"/>
      <c r="P13" s="34"/>
    </row>
    <row r="14" spans="1:16" ht="16.5" customHeight="1">
      <c r="B14" s="35"/>
      <c r="C14" s="179" t="str">
        <f>IF('P1'!H17="","",'P1'!H17)</f>
        <v/>
      </c>
      <c r="D14" s="42"/>
      <c r="E14" s="42"/>
      <c r="F14" s="43"/>
      <c r="G14" s="36"/>
      <c r="H14" s="45"/>
      <c r="I14" s="42"/>
      <c r="J14" s="43"/>
      <c r="K14" s="37"/>
      <c r="L14" s="45"/>
      <c r="M14" s="43"/>
      <c r="N14" s="38"/>
      <c r="O14" s="39" t="str">
        <f>IF(SUM(L14:N14)&gt;0,SUM(L14:N14),"")</f>
        <v/>
      </c>
      <c r="P14" s="12"/>
    </row>
    <row r="15" spans="1:16" ht="16.5" customHeight="1">
      <c r="B15" s="181" t="str">
        <f>IF('P1'!D31="","",'P1'!D31)</f>
        <v/>
      </c>
      <c r="C15" s="180" t="str">
        <f>IF('P1'!G31="","",'P1'!G31)</f>
        <v/>
      </c>
      <c r="D15" s="51"/>
      <c r="E15" s="51"/>
      <c r="F15" s="52"/>
      <c r="G15" s="40" t="str">
        <f>IF(MAX(D15,E15,F15)&gt;0,MAX(D15,E15,F15),"")</f>
        <v/>
      </c>
      <c r="H15" s="54"/>
      <c r="I15" s="51"/>
      <c r="J15" s="51"/>
      <c r="K15" s="41" t="str">
        <f>IF(MAX(H15,I15,J15)&gt;0,MAX(H15,I15,J15),"")</f>
        <v/>
      </c>
      <c r="L15" s="58"/>
      <c r="M15" s="52"/>
      <c r="N15" s="41" t="str">
        <f>IF(MIN(L15,M15)&gt;0,MIN(L15,M15),"")</f>
        <v/>
      </c>
      <c r="O15" s="33"/>
      <c r="P15" s="34"/>
    </row>
    <row r="16" spans="1:16" ht="16.5" customHeight="1">
      <c r="B16" s="60"/>
      <c r="C16" s="179" t="str">
        <f>IF('P1'!H31="","",'P1'!H31)</f>
        <v/>
      </c>
      <c r="D16" s="42"/>
      <c r="E16" s="42"/>
      <c r="F16" s="43"/>
      <c r="G16" s="47"/>
      <c r="H16" s="45"/>
      <c r="I16" s="42"/>
      <c r="J16" s="43"/>
      <c r="K16" s="44"/>
      <c r="L16" s="45"/>
      <c r="M16" s="43"/>
      <c r="N16" s="48"/>
      <c r="O16" s="39" t="str">
        <f>IF(SUM(L16:N16)&gt;0,SUM(L16:N16),"")</f>
        <v/>
      </c>
      <c r="P16" s="12"/>
    </row>
  </sheetData>
  <mergeCells count="10">
    <mergeCell ref="B4:N4"/>
    <mergeCell ref="D5:G5"/>
    <mergeCell ref="H5:K5"/>
    <mergeCell ref="L5:N5"/>
    <mergeCell ref="A1:N1"/>
    <mergeCell ref="A3:B3"/>
    <mergeCell ref="C3:D3"/>
    <mergeCell ref="F3:I3"/>
    <mergeCell ref="K3:L3"/>
    <mergeCell ref="C2:G2"/>
  </mergeCells>
  <phoneticPr fontId="18" type="noConversion"/>
  <pageMargins left="0.27559055118110198" right="0.27559055118110198" top="0.27559055118110198" bottom="0.27559055118110198" header="0.511811023622047" footer="0.511811023622047"/>
  <pageSetup paperSize="9" fitToHeight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P30"/>
  <sheetViews>
    <sheetView showGridLines="0" showRowColHeaders="0" showZeros="0" zoomScaleNormal="100" workbookViewId="0">
      <selection activeCell="A3" sqref="A3:B3"/>
    </sheetView>
  </sheetViews>
  <sheetFormatPr defaultColWidth="8.85546875" defaultRowHeight="12.75"/>
  <cols>
    <col min="1" max="1" width="5.7109375" customWidth="1"/>
    <col min="2" max="2" width="7.7109375" customWidth="1"/>
    <col min="3" max="3" width="27.7109375" customWidth="1"/>
    <col min="4" max="14" width="7.28515625" customWidth="1"/>
    <col min="15" max="15" width="9.28515625" customWidth="1"/>
    <col min="16" max="16" width="4.7109375" style="7" customWidth="1"/>
  </cols>
  <sheetData>
    <row r="1" spans="1:16" ht="23.25">
      <c r="A1" s="291" t="s">
        <v>54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13"/>
      <c r="P1" s="13"/>
    </row>
    <row r="2" spans="1:16" ht="15" customHeight="1">
      <c r="B2" s="14" t="s">
        <v>44</v>
      </c>
      <c r="C2" s="78" t="str">
        <f>IF('P1'!C5&gt;0,'P1'!C5,"")</f>
        <v>RM og RM 5-kamp Nordenfjeldske VR</v>
      </c>
      <c r="D2" s="78"/>
      <c r="E2" s="78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ht="15.75">
      <c r="A3" s="297" t="s">
        <v>0</v>
      </c>
      <c r="B3" s="297"/>
      <c r="C3" s="293" t="str">
        <f>IF('P1'!I5&gt;0,'P1'!I5,"")</f>
        <v>Nidelv IL - Online-stevne</v>
      </c>
      <c r="D3" s="293"/>
      <c r="E3" s="16" t="s">
        <v>1</v>
      </c>
      <c r="F3" s="295" t="str">
        <f>IF('P1'!P5&gt;0,'P1'!P5,"")</f>
        <v xml:space="preserve">Tempebanen &amp; livestream.com/nvf   </v>
      </c>
      <c r="G3" s="295"/>
      <c r="H3" s="295"/>
      <c r="I3" s="295"/>
      <c r="J3" s="152" t="s">
        <v>2</v>
      </c>
      <c r="K3" s="296">
        <v>44374</v>
      </c>
      <c r="L3" s="296"/>
      <c r="M3" s="17" t="s">
        <v>20</v>
      </c>
      <c r="N3" s="62">
        <v>3</v>
      </c>
      <c r="O3" s="61"/>
      <c r="P3" s="18"/>
    </row>
    <row r="4" spans="1:16" ht="15.75" thickBot="1">
      <c r="B4" s="287" t="s">
        <v>71</v>
      </c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17"/>
      <c r="P4" s="18"/>
    </row>
    <row r="5" spans="1:16" s="19" customFormat="1" ht="14.25">
      <c r="B5" s="20" t="s">
        <v>23</v>
      </c>
      <c r="C5" s="21" t="s">
        <v>6</v>
      </c>
      <c r="D5" s="288" t="s">
        <v>26</v>
      </c>
      <c r="E5" s="288"/>
      <c r="F5" s="288"/>
      <c r="G5" s="288"/>
      <c r="H5" s="289" t="s">
        <v>27</v>
      </c>
      <c r="I5" s="289"/>
      <c r="J5" s="289"/>
      <c r="K5" s="289"/>
      <c r="L5" s="290" t="s">
        <v>45</v>
      </c>
      <c r="M5" s="290"/>
      <c r="N5" s="290"/>
      <c r="O5" s="22"/>
      <c r="P5" s="23"/>
    </row>
    <row r="6" spans="1:16" ht="13.5" thickBot="1">
      <c r="B6" s="177" t="s">
        <v>29</v>
      </c>
      <c r="C6" s="24" t="s">
        <v>32</v>
      </c>
      <c r="D6" s="25">
        <v>1</v>
      </c>
      <c r="E6" s="25">
        <v>2</v>
      </c>
      <c r="F6" s="26">
        <v>3</v>
      </c>
      <c r="G6" s="27" t="s">
        <v>46</v>
      </c>
      <c r="H6" s="28">
        <v>1</v>
      </c>
      <c r="I6" s="25">
        <v>2</v>
      </c>
      <c r="J6" s="26">
        <v>3</v>
      </c>
      <c r="K6" s="27" t="s">
        <v>46</v>
      </c>
      <c r="L6" s="28">
        <v>1</v>
      </c>
      <c r="M6" s="26">
        <v>2</v>
      </c>
      <c r="N6" s="29" t="s">
        <v>46</v>
      </c>
      <c r="O6" s="30"/>
      <c r="P6" s="31"/>
    </row>
    <row r="7" spans="1:16" ht="16.5" customHeight="1">
      <c r="B7" s="183" t="str">
        <f>IF('P2'!D9="","",'P2'!D9)</f>
        <v>13-14</v>
      </c>
      <c r="C7" s="178" t="str">
        <f>IF('P2'!G9="","",'P2'!G9)</f>
        <v>Tomack Sand</v>
      </c>
      <c r="D7" s="49">
        <v>7.45</v>
      </c>
      <c r="E7" s="49">
        <v>7.51</v>
      </c>
      <c r="F7" s="50">
        <v>7.75</v>
      </c>
      <c r="G7" s="32">
        <f>IF(MAX(D7,E7,F7)&gt;0,MAX(D7,E7,F7),"")</f>
        <v>7.75</v>
      </c>
      <c r="H7" s="53">
        <v>9.73</v>
      </c>
      <c r="I7" s="49">
        <v>9.59</v>
      </c>
      <c r="J7" s="49">
        <v>10.74</v>
      </c>
      <c r="K7" s="32">
        <f>IF(MAX(H7,I7,J7)&gt;0,MAX(H7,I7,J7),"")</f>
        <v>10.74</v>
      </c>
      <c r="L7" s="55">
        <v>6.92</v>
      </c>
      <c r="M7" s="50">
        <v>6.88</v>
      </c>
      <c r="N7" s="32">
        <f>IF(MIN(L7,M7)&gt;0,MIN(L7,M7),"")</f>
        <v>6.88</v>
      </c>
      <c r="O7" s="33"/>
      <c r="P7" s="34"/>
    </row>
    <row r="8" spans="1:16" ht="16.5" customHeight="1">
      <c r="B8" s="35"/>
      <c r="C8" s="190" t="str">
        <f>IF('P2'!H9="","",'P2'!H9)</f>
        <v>Hitra VK</v>
      </c>
      <c r="D8" s="42"/>
      <c r="E8" s="42"/>
      <c r="F8" s="43"/>
      <c r="G8" s="36"/>
      <c r="H8" s="45"/>
      <c r="I8" s="42"/>
      <c r="J8" s="43"/>
      <c r="K8" s="37"/>
      <c r="L8" s="45"/>
      <c r="M8" s="43"/>
      <c r="N8" s="38"/>
      <c r="O8" s="39" t="str">
        <f>IF(SUM(L8:N8)&gt;0,SUM(L8:N8),"")</f>
        <v/>
      </c>
      <c r="P8" s="12"/>
    </row>
    <row r="9" spans="1:16" ht="16.5" customHeight="1">
      <c r="B9" s="181" t="str">
        <f>IF('P2'!D11="","",'P2'!D11)</f>
        <v>13-14</v>
      </c>
      <c r="C9" s="180" t="str">
        <f>IF('P2'!G11="","",'P2'!G11)</f>
        <v>Rene Djupå</v>
      </c>
      <c r="D9" s="51">
        <v>6.4</v>
      </c>
      <c r="E9" s="51">
        <v>6.4</v>
      </c>
      <c r="F9" s="52">
        <v>6.47</v>
      </c>
      <c r="G9" s="40">
        <f>IF(MAX(D9,E9,F9)&gt;0,MAX(D9,E9,F9),"")</f>
        <v>6.47</v>
      </c>
      <c r="H9" s="54">
        <v>9.5</v>
      </c>
      <c r="I9" s="51">
        <v>8.11</v>
      </c>
      <c r="J9" s="51">
        <v>9.56</v>
      </c>
      <c r="K9" s="41">
        <f>IF(MAX(H9,I9,J9)&gt;0,MAX(H9,I9,J9),"")</f>
        <v>9.56</v>
      </c>
      <c r="L9" s="56">
        <v>7.05</v>
      </c>
      <c r="M9" s="52">
        <v>7.5</v>
      </c>
      <c r="N9" s="41">
        <f>IF(MIN(L9,M9)&gt;0,MIN(L9,M9),"")</f>
        <v>7.05</v>
      </c>
      <c r="O9" s="33"/>
      <c r="P9" s="34"/>
    </row>
    <row r="10" spans="1:16" ht="16.5" customHeight="1">
      <c r="B10" s="35"/>
      <c r="C10" s="190" t="str">
        <f>IF('P2'!H11="","",'P2'!H11)</f>
        <v>Hitra VK</v>
      </c>
      <c r="D10" s="42"/>
      <c r="E10" s="42"/>
      <c r="F10" s="43"/>
      <c r="G10" s="36"/>
      <c r="H10" s="45"/>
      <c r="I10" s="42"/>
      <c r="J10" s="43"/>
      <c r="K10" s="37"/>
      <c r="L10" s="45"/>
      <c r="M10" s="43"/>
      <c r="N10" s="38"/>
      <c r="O10" s="39" t="str">
        <f>IF(SUM(L10:N10)&gt;0,SUM(L10:N10),"")</f>
        <v/>
      </c>
      <c r="P10" s="12"/>
    </row>
    <row r="11" spans="1:16" ht="16.5" customHeight="1">
      <c r="B11" s="181" t="str">
        <f>IF('P2'!D13="","",'P2'!D13)</f>
        <v>15-16</v>
      </c>
      <c r="C11" s="180" t="str">
        <f>IF('P2'!G13="","",'P2'!G13)</f>
        <v>Henrik Kjeldsberg</v>
      </c>
      <c r="D11" s="51">
        <v>6</v>
      </c>
      <c r="E11" s="51">
        <v>6.12</v>
      </c>
      <c r="F11" s="52">
        <v>6.1</v>
      </c>
      <c r="G11" s="40">
        <f>IF(MAX(D11,E11,F11)&gt;0,MAX(D11,E11,F11),"")</f>
        <v>6.12</v>
      </c>
      <c r="H11" s="54">
        <v>7.48</v>
      </c>
      <c r="I11" s="51">
        <v>7.11</v>
      </c>
      <c r="J11" s="51">
        <v>6.65</v>
      </c>
      <c r="K11" s="41">
        <f>IF(MAX(H11,I11,J11)&gt;0,MAX(H11,I11,J11),"")</f>
        <v>7.48</v>
      </c>
      <c r="L11" s="56">
        <v>7.24</v>
      </c>
      <c r="M11" s="52">
        <v>7.29</v>
      </c>
      <c r="N11" s="41">
        <f>IF(MIN(L11,M11)&gt;0,MIN(L11,M11),"")</f>
        <v>7.24</v>
      </c>
      <c r="O11" s="33"/>
      <c r="P11" s="34"/>
    </row>
    <row r="12" spans="1:16" ht="16.5" customHeight="1">
      <c r="B12" s="35"/>
      <c r="C12" s="190" t="str">
        <f>IF('P2'!H13="","",'P2'!H13)</f>
        <v>Nidelv IL</v>
      </c>
      <c r="D12" s="42"/>
      <c r="E12" s="42"/>
      <c r="F12" s="43"/>
      <c r="G12" s="36"/>
      <c r="H12" s="45"/>
      <c r="I12" s="42"/>
      <c r="J12" s="43"/>
      <c r="K12" s="37"/>
      <c r="L12" s="45"/>
      <c r="M12" s="43"/>
      <c r="N12" s="38"/>
      <c r="O12" s="39" t="str">
        <f>IF(SUM(L12:N12)&gt;0,SUM(L12:N12),"")</f>
        <v/>
      </c>
      <c r="P12" s="12"/>
    </row>
    <row r="13" spans="1:16" ht="16.5" customHeight="1">
      <c r="B13" s="181" t="str">
        <f>IF('P2'!D15="","",'P2'!D15)</f>
        <v>15-16</v>
      </c>
      <c r="C13" s="180" t="str">
        <f>IF('P2'!G15="","",'P2'!G15)</f>
        <v>Magnus Børøsund</v>
      </c>
      <c r="D13" s="51">
        <v>7.75</v>
      </c>
      <c r="E13" s="51">
        <v>7.77</v>
      </c>
      <c r="F13" s="52">
        <v>7.83</v>
      </c>
      <c r="G13" s="40">
        <f>IF(MAX(D13,E13,F13)&gt;0,MAX(D13,E13,F13),"")</f>
        <v>7.83</v>
      </c>
      <c r="H13" s="54">
        <v>11.78</v>
      </c>
      <c r="I13" s="51">
        <v>12.58</v>
      </c>
      <c r="J13" s="51">
        <v>11.48</v>
      </c>
      <c r="K13" s="41">
        <f>IF(MAX(H13,I13,J13)&gt;0,MAX(H13,I13,J13),"")</f>
        <v>12.58</v>
      </c>
      <c r="L13" s="56">
        <v>6.5</v>
      </c>
      <c r="M13" s="52">
        <v>6.59</v>
      </c>
      <c r="N13" s="41">
        <f>IF(MIN(L13,M13)&gt;0,MIN(L13,M13),"")</f>
        <v>6.5</v>
      </c>
      <c r="O13" s="33"/>
      <c r="P13" s="34"/>
    </row>
    <row r="14" spans="1:16" ht="16.5" customHeight="1">
      <c r="B14" s="35"/>
      <c r="C14" s="190" t="str">
        <f>IF('P2'!H15="","",'P2'!H15)</f>
        <v>Nidelv IL</v>
      </c>
      <c r="D14" s="42"/>
      <c r="E14" s="42"/>
      <c r="F14" s="43"/>
      <c r="G14" s="36"/>
      <c r="H14" s="45"/>
      <c r="I14" s="42"/>
      <c r="J14" s="43"/>
      <c r="K14" s="37"/>
      <c r="L14" s="45"/>
      <c r="M14" s="43"/>
      <c r="N14" s="38"/>
      <c r="O14" s="39" t="str">
        <f>IF(SUM(L14:N14)&gt;0,SUM(L14:N14),"")</f>
        <v/>
      </c>
      <c r="P14" s="12"/>
    </row>
    <row r="15" spans="1:16" ht="16.5" customHeight="1">
      <c r="B15" s="181" t="str">
        <f>IF('P2'!D17="","",'P2'!D17)</f>
        <v>15-16</v>
      </c>
      <c r="C15" s="180" t="str">
        <f>IF('P2'!G17="","",'P2'!G17)</f>
        <v>Rasmus Heggvik Aune</v>
      </c>
      <c r="D15" s="51">
        <v>6.66</v>
      </c>
      <c r="E15" s="51">
        <v>6.66</v>
      </c>
      <c r="F15" s="52">
        <v>6.55</v>
      </c>
      <c r="G15" s="40">
        <f>IF(MAX(D15,E15,F15)&gt;0,MAX(D15,E15,F15),"")</f>
        <v>6.66</v>
      </c>
      <c r="H15" s="54">
        <v>8.1999999999999993</v>
      </c>
      <c r="I15" s="51">
        <v>9.1199999999999992</v>
      </c>
      <c r="J15" s="51">
        <v>8.8800000000000008</v>
      </c>
      <c r="K15" s="41">
        <f>IF(MAX(H15,I15,J15)&gt;0,MAX(H15,I15,J15),"")</f>
        <v>9.1199999999999992</v>
      </c>
      <c r="L15" s="56">
        <v>7.06</v>
      </c>
      <c r="M15" s="52">
        <v>6.89</v>
      </c>
      <c r="N15" s="41">
        <f>IF(MIN(L15,M15)&gt;0,MIN(L15,M15),"")</f>
        <v>6.89</v>
      </c>
      <c r="O15" s="33"/>
      <c r="P15" s="34"/>
    </row>
    <row r="16" spans="1:16" ht="16.5" customHeight="1">
      <c r="B16" s="35"/>
      <c r="C16" s="190" t="str">
        <f>IF('P2'!H17="","",'P2'!H17)</f>
        <v>Hitra VK</v>
      </c>
      <c r="D16" s="42"/>
      <c r="E16" s="42"/>
      <c r="F16" s="43"/>
      <c r="G16" s="36"/>
      <c r="H16" s="45"/>
      <c r="I16" s="42"/>
      <c r="J16" s="43"/>
      <c r="K16" s="37"/>
      <c r="L16" s="45"/>
      <c r="M16" s="43"/>
      <c r="N16" s="38"/>
      <c r="O16" s="39" t="str">
        <f>IF(SUM(L16:N16)&gt;0,SUM(L16:N16),"")</f>
        <v/>
      </c>
      <c r="P16" s="12"/>
    </row>
    <row r="17" spans="1:16" ht="16.5" customHeight="1">
      <c r="B17" s="181" t="str">
        <f>IF('P2'!D19="","",'P2'!D19)</f>
        <v>15-16</v>
      </c>
      <c r="C17" s="180" t="str">
        <f>IF('P2'!G19="","",'P2'!G19)</f>
        <v>Alexander F. Hetle</v>
      </c>
      <c r="D17" s="51">
        <v>7.17</v>
      </c>
      <c r="E17" s="51">
        <v>7.45</v>
      </c>
      <c r="F17" s="52">
        <v>7.23</v>
      </c>
      <c r="G17" s="40">
        <f>IF(MAX(D17,E17,F17)&gt;0,MAX(D17,E17,F17),"")</f>
        <v>7.45</v>
      </c>
      <c r="H17" s="54">
        <v>9.5299999999999994</v>
      </c>
      <c r="I17" s="51">
        <v>10.199999999999999</v>
      </c>
      <c r="J17" s="51">
        <v>10.07</v>
      </c>
      <c r="K17" s="41">
        <f>IF(MAX(H17,I17,J17)&gt;0,MAX(H17,I17,J17),"")</f>
        <v>10.199999999999999</v>
      </c>
      <c r="L17" s="56">
        <v>7.01</v>
      </c>
      <c r="M17" s="52">
        <v>6.72</v>
      </c>
      <c r="N17" s="41">
        <f>IF(MIN(L17,M17)&gt;0,MIN(L17,M17),"")</f>
        <v>6.72</v>
      </c>
      <c r="O17" s="33"/>
      <c r="P17" s="34"/>
    </row>
    <row r="18" spans="1:16" ht="16.5" customHeight="1">
      <c r="B18" s="35"/>
      <c r="C18" s="190" t="str">
        <f>IF('P2'!H19="","",'P2'!H19)</f>
        <v>Trondheim AK</v>
      </c>
      <c r="D18" s="42"/>
      <c r="E18" s="42"/>
      <c r="F18" s="43"/>
      <c r="G18" s="36"/>
      <c r="H18" s="45"/>
      <c r="I18" s="42"/>
      <c r="J18" s="43"/>
      <c r="K18" s="37"/>
      <c r="L18" s="45"/>
      <c r="M18" s="43"/>
      <c r="N18" s="38"/>
      <c r="O18" s="39" t="str">
        <f>IF(SUM(L18:N18)&gt;0,SUM(L18:N18),"")</f>
        <v/>
      </c>
      <c r="P18" s="12"/>
    </row>
    <row r="19" spans="1:16" ht="16.5" customHeight="1">
      <c r="B19" s="181" t="str">
        <f>IF('P2'!D21="","",'P2'!D21)</f>
        <v>15-16</v>
      </c>
      <c r="C19" s="180" t="str">
        <f>IF('P2'!G21="","",'P2'!G21)</f>
        <v>Ruben Vikan Bjerkan</v>
      </c>
      <c r="D19" s="51">
        <v>7.1</v>
      </c>
      <c r="E19" s="51">
        <v>7.22</v>
      </c>
      <c r="F19" s="52">
        <v>7.2</v>
      </c>
      <c r="G19" s="40">
        <f>IF(MAX(D19,E19,F19)&gt;0,MAX(D19,E19,F19),"")</f>
        <v>7.22</v>
      </c>
      <c r="H19" s="54">
        <v>9.3000000000000007</v>
      </c>
      <c r="I19" s="51">
        <v>9.89</v>
      </c>
      <c r="J19" s="51">
        <v>10.09</v>
      </c>
      <c r="K19" s="41">
        <f>IF(MAX(H19,I19,J19)&gt;0,MAX(H19,I19,J19),"")</f>
        <v>10.09</v>
      </c>
      <c r="L19" s="56">
        <v>6.98</v>
      </c>
      <c r="M19" s="52">
        <v>7.02</v>
      </c>
      <c r="N19" s="41">
        <f>IF(MIN(L19,M19)&gt;0,MIN(L19,M19),"")</f>
        <v>6.98</v>
      </c>
      <c r="O19" s="33"/>
      <c r="P19" s="34"/>
    </row>
    <row r="20" spans="1:16" ht="16.5" customHeight="1">
      <c r="B20" s="35"/>
      <c r="C20" s="190" t="str">
        <f>IF('P2'!H21="","",'P2'!H21)</f>
        <v>Nidelv IL</v>
      </c>
      <c r="D20" s="42"/>
      <c r="E20" s="42"/>
      <c r="F20" s="43"/>
      <c r="G20" s="36"/>
      <c r="H20" s="45"/>
      <c r="I20" s="42"/>
      <c r="J20" s="43"/>
      <c r="K20" s="37"/>
      <c r="L20" s="45"/>
      <c r="M20" s="43"/>
      <c r="N20" s="38"/>
      <c r="O20" s="39" t="str">
        <f>IF(SUM(L20:N20)&gt;0,SUM(L20:N20),"")</f>
        <v/>
      </c>
      <c r="P20" s="12"/>
    </row>
    <row r="21" spans="1:16" ht="16.5" customHeight="1">
      <c r="B21" s="181" t="str">
        <f>IF('P2'!D23="","",'P2'!D23)</f>
        <v>17-18</v>
      </c>
      <c r="C21" s="180" t="str">
        <f>IF('P2'!G23="","",'P2'!G23)</f>
        <v>Lasse Bye</v>
      </c>
      <c r="D21" s="51">
        <v>7.9</v>
      </c>
      <c r="E21" s="51">
        <v>7.58</v>
      </c>
      <c r="F21" s="52">
        <v>7.9</v>
      </c>
      <c r="G21" s="40">
        <f>IF(MAX(D21,E21,F21)&gt;0,MAX(D21,E21,F21),"")</f>
        <v>7.9</v>
      </c>
      <c r="H21" s="54">
        <v>9.5500000000000007</v>
      </c>
      <c r="I21" s="51">
        <v>9.66</v>
      </c>
      <c r="J21" s="221" t="s">
        <v>166</v>
      </c>
      <c r="K21" s="41">
        <f>IF(MAX(H21,I21,J21)&gt;0,MAX(H21,I21,J21),"")</f>
        <v>9.66</v>
      </c>
      <c r="L21" s="56">
        <v>6.32</v>
      </c>
      <c r="M21" s="221" t="s">
        <v>132</v>
      </c>
      <c r="N21" s="41">
        <f>IF(MIN(L21,M21)&gt;0,MIN(L21,M21),"")</f>
        <v>6.32</v>
      </c>
      <c r="O21" s="33"/>
      <c r="P21" s="34"/>
    </row>
    <row r="22" spans="1:16" ht="16.5" customHeight="1">
      <c r="B22" s="35"/>
      <c r="C22" s="190" t="str">
        <f>IF('P2'!H23="","",'P2'!H23)</f>
        <v>Nidelv IL</v>
      </c>
      <c r="D22" s="42"/>
      <c r="E22" s="42"/>
      <c r="F22" s="43"/>
      <c r="G22" s="44"/>
      <c r="H22" s="45"/>
      <c r="I22" s="42"/>
      <c r="J22" s="43"/>
      <c r="K22" s="46"/>
      <c r="L22" s="45"/>
      <c r="M22" s="43"/>
      <c r="N22" s="38"/>
      <c r="O22" s="39" t="str">
        <f>IF(SUM(L22:N22)&gt;0,SUM(L22:N22),"")</f>
        <v/>
      </c>
      <c r="P22" s="12"/>
    </row>
    <row r="23" spans="1:16" ht="16.5" customHeight="1">
      <c r="B23" s="181" t="str">
        <f>IF('P2'!D25="","",'P2'!D25)</f>
        <v>17-18</v>
      </c>
      <c r="C23" s="180" t="str">
        <f>IF('P2'!G25="","",'P2'!G25)</f>
        <v>Eivind Balstad</v>
      </c>
      <c r="D23" s="51">
        <v>8.23</v>
      </c>
      <c r="E23" s="51">
        <v>8.51</v>
      </c>
      <c r="F23" s="52">
        <v>8.33</v>
      </c>
      <c r="G23" s="40">
        <f>IF(MAX(D23,E23,F23)&gt;0,MAX(D23,E23,F23),"")</f>
        <v>8.51</v>
      </c>
      <c r="H23" s="54">
        <v>8.82</v>
      </c>
      <c r="I23" s="51">
        <v>9.2799999999999994</v>
      </c>
      <c r="J23" s="51">
        <v>9.44</v>
      </c>
      <c r="K23" s="41">
        <f>IF(MAX(H23,I23,J23)&gt;0,MAX(H23,I23,J23),"")</f>
        <v>9.44</v>
      </c>
      <c r="L23" s="56">
        <v>6.79</v>
      </c>
      <c r="M23" s="52">
        <v>6.74</v>
      </c>
      <c r="N23" s="41">
        <f>IF(MIN(L23,M23)&gt;0,MIN(L23,M23),"")</f>
        <v>6.74</v>
      </c>
      <c r="O23" s="33"/>
      <c r="P23" s="34"/>
    </row>
    <row r="24" spans="1:16" ht="16.5" customHeight="1">
      <c r="B24" s="35"/>
      <c r="C24" s="190" t="str">
        <f>IF('P2'!H25="","",'P2'!H25)</f>
        <v>Nidelv IL</v>
      </c>
      <c r="D24" s="42"/>
      <c r="E24" s="42"/>
      <c r="F24" s="43"/>
      <c r="G24" s="36"/>
      <c r="H24" s="45"/>
      <c r="I24" s="42"/>
      <c r="J24" s="43"/>
      <c r="K24" s="37"/>
      <c r="L24" s="45"/>
      <c r="M24" s="43"/>
      <c r="N24" s="38"/>
      <c r="O24" s="39" t="str">
        <f>IF(SUM(L24:N24)&gt;0,SUM(L24:N24),"")</f>
        <v/>
      </c>
      <c r="P24" s="12"/>
    </row>
    <row r="25" spans="1:16" ht="16.5" customHeight="1">
      <c r="B25" s="181" t="str">
        <f>IF('P2'!D27="","",'P2'!D27)</f>
        <v>15-16</v>
      </c>
      <c r="C25" s="180" t="str">
        <f>IF('P2'!G27="","",'P2'!G27)</f>
        <v>Adrian Rosmæl Skauge</v>
      </c>
      <c r="D25" s="51">
        <v>7.8</v>
      </c>
      <c r="E25" s="51">
        <v>7.6</v>
      </c>
      <c r="F25" s="52">
        <v>7.6</v>
      </c>
      <c r="G25" s="40">
        <f>IF(MAX(D25,E25,F25)&gt;0,MAX(D25,E25,F25),"")</f>
        <v>7.8</v>
      </c>
      <c r="H25" s="54">
        <v>9.8000000000000007</v>
      </c>
      <c r="I25" s="51">
        <v>11.66</v>
      </c>
      <c r="J25" s="51">
        <v>11.28</v>
      </c>
      <c r="K25" s="41">
        <f>IF(MAX(H25,I25,J25)&gt;0,MAX(H25,I25,J25),"")</f>
        <v>11.66</v>
      </c>
      <c r="L25" s="56">
        <v>7.05</v>
      </c>
      <c r="M25" s="52">
        <v>7.07</v>
      </c>
      <c r="N25" s="41">
        <f>IF(MIN(L25,M25)&gt;0,MIN(L25,M25),"")</f>
        <v>7.05</v>
      </c>
      <c r="O25" s="33"/>
      <c r="P25" s="34"/>
    </row>
    <row r="26" spans="1:16" ht="16.5" customHeight="1">
      <c r="B26" s="35"/>
      <c r="C26" s="190" t="str">
        <f>IF('P2'!H27="","",'P2'!H27)</f>
        <v>Nidelv IL</v>
      </c>
      <c r="D26" s="42"/>
      <c r="E26" s="42"/>
      <c r="F26" s="43"/>
      <c r="G26" s="36"/>
      <c r="H26" s="45"/>
      <c r="I26" s="42"/>
      <c r="J26" s="43"/>
      <c r="K26" s="37"/>
      <c r="L26" s="45"/>
      <c r="M26" s="43"/>
      <c r="N26" s="38"/>
      <c r="O26" s="39" t="str">
        <f>IF(SUM(L26:N26)&gt;0,SUM(L26:N26),"")</f>
        <v/>
      </c>
      <c r="P26" s="12"/>
    </row>
    <row r="27" spans="1:16" ht="16.5" customHeight="1">
      <c r="B27" s="181" t="str">
        <f>IF('P2'!D29="","",'P2'!D29)</f>
        <v/>
      </c>
      <c r="C27" s="180" t="str">
        <f>IF('P2'!G29="","",'P2'!G29)</f>
        <v/>
      </c>
      <c r="D27" s="51"/>
      <c r="E27" s="51"/>
      <c r="F27" s="52"/>
      <c r="G27" s="40" t="str">
        <f>IF(MAX(D27,E27,F27)&gt;0,MAX(D27,E27,F27),"")</f>
        <v/>
      </c>
      <c r="H27" s="54"/>
      <c r="I27" s="51"/>
      <c r="J27" s="51"/>
      <c r="K27" s="41" t="str">
        <f>IF(MAX(H27,I27,J27)&gt;0,MAX(H27,I27,J27),"")</f>
        <v/>
      </c>
      <c r="L27" s="56"/>
      <c r="M27" s="52"/>
      <c r="N27" s="41" t="str">
        <f>IF(MIN(L27,M27)&gt;0,MIN(L27,M27),"")</f>
        <v/>
      </c>
      <c r="O27" s="33"/>
      <c r="P27" s="34"/>
    </row>
    <row r="28" spans="1:16" ht="16.5" customHeight="1">
      <c r="B28" s="35"/>
      <c r="C28" s="190" t="str">
        <f>IF('P2'!H29="","",'P2'!H29)</f>
        <v/>
      </c>
      <c r="D28" s="42"/>
      <c r="E28" s="42"/>
      <c r="F28" s="43"/>
      <c r="G28" s="36"/>
      <c r="H28" s="45"/>
      <c r="I28" s="42"/>
      <c r="J28" s="43"/>
      <c r="K28" s="37"/>
      <c r="L28" s="57"/>
      <c r="M28" s="43"/>
      <c r="N28" s="38"/>
      <c r="O28" s="39" t="str">
        <f>IF(SUM(L28:N28)&gt;0,SUM(L28:N28),"")</f>
        <v/>
      </c>
      <c r="P28" s="12"/>
    </row>
    <row r="29" spans="1:16" ht="16.5" customHeight="1">
      <c r="B29" s="181" t="str">
        <f>IF('P2'!D31="","",'P2'!D31)</f>
        <v/>
      </c>
      <c r="C29" s="180" t="str">
        <f>IF('P2'!G31="","",'P2'!G31)</f>
        <v/>
      </c>
      <c r="D29" s="51"/>
      <c r="E29" s="51"/>
      <c r="F29" s="52"/>
      <c r="G29" s="40" t="str">
        <f>IF(MAX(D29,E29,F29)&gt;0,MAX(D29,E29,F29),"")</f>
        <v/>
      </c>
      <c r="H29" s="54"/>
      <c r="I29" s="51"/>
      <c r="J29" s="51"/>
      <c r="K29" s="41" t="str">
        <f>IF(MAX(H29,I29,J29)&gt;0,MAX(H29,I29,J29),"")</f>
        <v/>
      </c>
      <c r="L29" s="58"/>
      <c r="M29" s="52"/>
      <c r="N29" s="41" t="str">
        <f>IF(MIN(L29,M29)&gt;0,MIN(L29,M29),"")</f>
        <v/>
      </c>
      <c r="O29" s="33"/>
      <c r="P29" s="34"/>
    </row>
    <row r="30" spans="1:16" ht="16.5" customHeight="1">
      <c r="A30" s="149"/>
      <c r="B30" s="60"/>
      <c r="C30" s="179" t="str">
        <f>IF('P2'!H31="","",'P2'!H31)</f>
        <v/>
      </c>
      <c r="D30" s="42"/>
      <c r="E30" s="42"/>
      <c r="F30" s="43"/>
      <c r="G30" s="47"/>
      <c r="H30" s="45"/>
      <c r="I30" s="42"/>
      <c r="J30" s="43"/>
      <c r="K30" s="44"/>
      <c r="L30" s="45"/>
      <c r="M30" s="43"/>
      <c r="N30" s="48"/>
      <c r="O30" s="39" t="str">
        <f>IF(SUM(L30:N30)&gt;0,SUM(L30:N30),"")</f>
        <v/>
      </c>
      <c r="P30" s="12"/>
    </row>
  </sheetData>
  <mergeCells count="9">
    <mergeCell ref="B4:N4"/>
    <mergeCell ref="D5:G5"/>
    <mergeCell ref="H5:K5"/>
    <mergeCell ref="L5:N5"/>
    <mergeCell ref="A1:N1"/>
    <mergeCell ref="A3:B3"/>
    <mergeCell ref="C3:D3"/>
    <mergeCell ref="F3:I3"/>
    <mergeCell ref="K3:L3"/>
  </mergeCells>
  <phoneticPr fontId="0" type="noConversion"/>
  <pageMargins left="0.27559055118110198" right="0.27559055118110198" top="0.27559055118110198" bottom="0.27559055118110198" header="0.511811023622047" footer="0.511811023622047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showRowColHeaders="0" showZeros="0" zoomScaleNormal="100" workbookViewId="0">
      <selection activeCell="C17" sqref="C17"/>
    </sheetView>
  </sheetViews>
  <sheetFormatPr defaultColWidth="8.85546875" defaultRowHeight="12.75"/>
  <cols>
    <col min="1" max="1" width="5.7109375" customWidth="1"/>
    <col min="2" max="2" width="7.7109375" customWidth="1"/>
    <col min="3" max="3" width="27.7109375" customWidth="1"/>
    <col min="4" max="14" width="7.28515625" customWidth="1"/>
    <col min="15" max="15" width="9.28515625" customWidth="1"/>
    <col min="16" max="16" width="4.7109375" style="7" customWidth="1"/>
  </cols>
  <sheetData>
    <row r="1" spans="1:16" ht="23.25">
      <c r="A1" s="291" t="s">
        <v>54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81"/>
      <c r="P1" s="81"/>
    </row>
    <row r="2" spans="1:16" ht="15" customHeight="1">
      <c r="B2" s="14" t="s">
        <v>44</v>
      </c>
      <c r="C2" s="78" t="str">
        <f>IF('P1'!C5&gt;0,'P1'!C5,"")</f>
        <v>RM og RM 5-kamp Nordenfjeldske VR</v>
      </c>
      <c r="D2" s="78"/>
      <c r="E2" s="78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ht="15.75">
      <c r="A3" s="297" t="s">
        <v>0</v>
      </c>
      <c r="B3" s="297"/>
      <c r="C3" s="293" t="str">
        <f>IF('P1'!I5&gt;0,'P1'!I5,"")</f>
        <v>Nidelv IL - Online-stevne</v>
      </c>
      <c r="D3" s="293"/>
      <c r="E3" s="16" t="s">
        <v>1</v>
      </c>
      <c r="F3" s="295" t="str">
        <f>IF('P1'!P5&gt;0,'P1'!P5,"")</f>
        <v xml:space="preserve">Tempebanen &amp; livestream.com/nvf   </v>
      </c>
      <c r="G3" s="295"/>
      <c r="H3" s="295"/>
      <c r="I3" s="295"/>
      <c r="J3" s="152" t="s">
        <v>2</v>
      </c>
      <c r="K3" s="296">
        <v>44374</v>
      </c>
      <c r="L3" s="296"/>
      <c r="M3" s="17" t="s">
        <v>20</v>
      </c>
      <c r="N3" s="62">
        <v>3</v>
      </c>
      <c r="O3" s="61"/>
      <c r="P3" s="18"/>
    </row>
    <row r="4" spans="1:16" ht="15.75" thickBot="1">
      <c r="B4" s="287" t="s">
        <v>71</v>
      </c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17"/>
      <c r="P4" s="18"/>
    </row>
    <row r="5" spans="1:16" s="19" customFormat="1" ht="14.25">
      <c r="B5" s="20" t="s">
        <v>23</v>
      </c>
      <c r="C5" s="21" t="s">
        <v>6</v>
      </c>
      <c r="D5" s="288" t="s">
        <v>26</v>
      </c>
      <c r="E5" s="288"/>
      <c r="F5" s="288"/>
      <c r="G5" s="288"/>
      <c r="H5" s="289" t="s">
        <v>27</v>
      </c>
      <c r="I5" s="289"/>
      <c r="J5" s="289"/>
      <c r="K5" s="289"/>
      <c r="L5" s="290" t="s">
        <v>45</v>
      </c>
      <c r="M5" s="290"/>
      <c r="N5" s="290"/>
      <c r="O5" s="22"/>
      <c r="P5" s="23"/>
    </row>
    <row r="6" spans="1:16" ht="13.5" thickBot="1">
      <c r="B6" s="177" t="s">
        <v>29</v>
      </c>
      <c r="C6" s="24" t="s">
        <v>32</v>
      </c>
      <c r="D6" s="25">
        <v>1</v>
      </c>
      <c r="E6" s="25">
        <v>2</v>
      </c>
      <c r="F6" s="26">
        <v>3</v>
      </c>
      <c r="G6" s="27" t="s">
        <v>46</v>
      </c>
      <c r="H6" s="28">
        <v>1</v>
      </c>
      <c r="I6" s="25">
        <v>2</v>
      </c>
      <c r="J6" s="26">
        <v>3</v>
      </c>
      <c r="K6" s="27" t="s">
        <v>46</v>
      </c>
      <c r="L6" s="28">
        <v>1</v>
      </c>
      <c r="M6" s="26">
        <v>2</v>
      </c>
      <c r="N6" s="29" t="s">
        <v>46</v>
      </c>
      <c r="O6" s="30"/>
      <c r="P6" s="31"/>
    </row>
    <row r="7" spans="1:16" ht="16.5" customHeight="1">
      <c r="B7" s="183"/>
      <c r="C7" s="178"/>
      <c r="D7" s="49"/>
      <c r="E7" s="49"/>
      <c r="F7" s="50"/>
      <c r="G7" s="32"/>
      <c r="H7" s="53"/>
      <c r="I7" s="49"/>
      <c r="J7" s="49"/>
      <c r="K7" s="32"/>
      <c r="L7" s="55"/>
      <c r="M7" s="50"/>
      <c r="N7" s="32"/>
      <c r="O7" s="33"/>
      <c r="P7" s="34"/>
    </row>
    <row r="8" spans="1:16" ht="16.5" customHeight="1">
      <c r="B8" s="35"/>
      <c r="C8" s="179"/>
      <c r="D8" s="42"/>
      <c r="E8" s="42"/>
      <c r="F8" s="43"/>
      <c r="G8" s="36"/>
      <c r="H8" s="45"/>
      <c r="I8" s="42"/>
      <c r="J8" s="43"/>
      <c r="K8" s="37"/>
      <c r="L8" s="45"/>
      <c r="M8" s="43"/>
      <c r="N8" s="38"/>
      <c r="O8" s="39" t="str">
        <f>IF(SUM(L8:N8)&gt;0,SUM(L8:N8),"")</f>
        <v/>
      </c>
      <c r="P8" s="12"/>
    </row>
    <row r="9" spans="1:16" ht="16.5" customHeight="1">
      <c r="B9" s="181" t="str">
        <f>IF('P3'!D13="","",'P3'!D13)</f>
        <v>19-23</v>
      </c>
      <c r="C9" s="180" t="str">
        <f>IF('P3'!G13="","",'P3'!G13)</f>
        <v>Ida Regine Thorstensen</v>
      </c>
      <c r="D9" s="51">
        <v>6.81</v>
      </c>
      <c r="E9" s="51">
        <v>7.1</v>
      </c>
      <c r="F9" s="52">
        <v>6.96</v>
      </c>
      <c r="G9" s="40">
        <f>IF(MAX(D9,E9,F9)&gt;0,MAX(D9,E9,F9),"")</f>
        <v>7.1</v>
      </c>
      <c r="H9" s="54">
        <v>9.36</v>
      </c>
      <c r="I9" s="51">
        <v>9.4</v>
      </c>
      <c r="J9" s="51">
        <v>10.06</v>
      </c>
      <c r="K9" s="41">
        <f>IF(MAX(H9,I9,J9)&gt;0,MAX(H9,I9,J9),"")</f>
        <v>10.06</v>
      </c>
      <c r="L9" s="56">
        <v>7.35</v>
      </c>
      <c r="M9" s="52">
        <v>7.28</v>
      </c>
      <c r="N9" s="41">
        <f>IF(MIN(L9,M9)&gt;0,MIN(L9,M9),"")</f>
        <v>7.28</v>
      </c>
      <c r="O9" s="33"/>
      <c r="P9" s="34"/>
    </row>
    <row r="10" spans="1:16" ht="16.5" customHeight="1">
      <c r="B10" s="181"/>
      <c r="C10" s="180" t="s">
        <v>101</v>
      </c>
      <c r="D10" s="51"/>
      <c r="E10" s="51"/>
      <c r="F10" s="52"/>
      <c r="G10" s="40"/>
      <c r="H10" s="54"/>
      <c r="I10" s="51"/>
      <c r="J10" s="51"/>
      <c r="K10" s="41"/>
      <c r="L10" s="56"/>
      <c r="M10" s="52"/>
      <c r="N10" s="41"/>
      <c r="O10" s="39" t="str">
        <f>IF(SUM(L11:N11)&gt;0,SUM(L11:N11),"")</f>
        <v/>
      </c>
      <c r="P10" s="12"/>
    </row>
    <row r="11" spans="1:16" ht="16.5" customHeight="1">
      <c r="B11" s="35"/>
      <c r="C11" s="179">
        <f>IF('P3'!H11="","",'P3'!GH11)</f>
        <v>0</v>
      </c>
      <c r="D11" s="42"/>
      <c r="E11" s="42"/>
      <c r="F11" s="43"/>
      <c r="G11" s="36"/>
      <c r="H11" s="45"/>
      <c r="I11" s="42"/>
      <c r="J11" s="43"/>
      <c r="K11" s="37"/>
      <c r="L11" s="45"/>
      <c r="M11" s="43"/>
      <c r="N11" s="38"/>
      <c r="O11" s="33"/>
      <c r="P11" s="34"/>
    </row>
    <row r="12" spans="1:16" ht="16.5" customHeight="1">
      <c r="B12" s="181" t="str">
        <f>IF('P3'!D27="","",'P3'!D27)</f>
        <v>+23</v>
      </c>
      <c r="C12" s="180" t="str">
        <f>IF('P3'!G27="","",'P3'!G27)</f>
        <v>Kristina Brend</v>
      </c>
      <c r="D12" s="51">
        <v>4.45</v>
      </c>
      <c r="E12" s="51">
        <v>4.6399999999999997</v>
      </c>
      <c r="F12" s="52">
        <v>4.5999999999999996</v>
      </c>
      <c r="G12" s="40">
        <f>IF(MAX(D12,E12,F12)&gt;0,MAX(D12,E12,F12),"")</f>
        <v>4.6399999999999997</v>
      </c>
      <c r="H12" s="54">
        <v>9.4600000000000009</v>
      </c>
      <c r="I12" s="51">
        <v>9.4</v>
      </c>
      <c r="J12" s="51">
        <v>9.36</v>
      </c>
      <c r="K12" s="41">
        <f>IF(MAX(H12,I12,J12)&gt;0,MAX(H12,I12,J12),"")</f>
        <v>9.4600000000000009</v>
      </c>
      <c r="L12" s="56">
        <v>9.4700000000000006</v>
      </c>
      <c r="M12" s="52">
        <v>9.11</v>
      </c>
      <c r="N12" s="41">
        <f>IF(MIN(L12,M12)&gt;0,MIN(L12,M12),"")</f>
        <v>9.11</v>
      </c>
      <c r="O12" s="39" t="str">
        <f>IF(SUM(L13:N13)&gt;0,SUM(L13:N13),"")</f>
        <v/>
      </c>
      <c r="P12" s="12"/>
    </row>
    <row r="13" spans="1:16" ht="16.5" customHeight="1">
      <c r="B13" s="35"/>
      <c r="C13" s="179" t="s">
        <v>101</v>
      </c>
      <c r="D13" s="42"/>
      <c r="E13" s="42"/>
      <c r="F13" s="43"/>
      <c r="G13" s="36"/>
      <c r="H13" s="45"/>
      <c r="I13" s="42"/>
      <c r="J13" s="43"/>
      <c r="K13" s="37"/>
      <c r="L13" s="45"/>
      <c r="M13" s="43"/>
      <c r="N13" s="38"/>
      <c r="O13" s="33"/>
      <c r="P13" s="34"/>
    </row>
    <row r="14" spans="1:16" ht="16.5" customHeight="1">
      <c r="B14" s="181" t="str">
        <f>IF('P3'!D15="","",'P3'!D15)</f>
        <v/>
      </c>
      <c r="C14" s="180" t="str">
        <f>IF('P3'!G15="","",'P3'!G15)</f>
        <v/>
      </c>
      <c r="D14" s="51"/>
      <c r="E14" s="51"/>
      <c r="F14" s="52"/>
      <c r="G14" s="40" t="str">
        <f>IF(MAX(D14,E14,F14)&gt;0,MAX(D14,E14,F14),"")</f>
        <v/>
      </c>
      <c r="H14" s="54"/>
      <c r="I14" s="51"/>
      <c r="J14" s="51"/>
      <c r="K14" s="41" t="str">
        <f>IF(MAX(H14,I14,J14)&gt;0,MAX(H14,I14,J14),"")</f>
        <v/>
      </c>
      <c r="L14" s="56"/>
      <c r="M14" s="52"/>
      <c r="N14" s="41" t="str">
        <f>IF(MIN(L14,M14)&gt;0,MIN(L14,M14),"")</f>
        <v/>
      </c>
      <c r="O14" s="39" t="str">
        <f>IF(SUM(L15:N15)&gt;0,SUM(L15:N15),"")</f>
        <v/>
      </c>
      <c r="P14" s="12"/>
    </row>
    <row r="15" spans="1:16" ht="16.5" customHeight="1">
      <c r="B15" s="35"/>
      <c r="C15" s="179" t="str">
        <f>IF('P3'!H15="","",'P3'!GH15)</f>
        <v/>
      </c>
      <c r="D15" s="42"/>
      <c r="E15" s="42"/>
      <c r="F15" s="43"/>
      <c r="G15" s="36"/>
      <c r="H15" s="45"/>
      <c r="I15" s="42"/>
      <c r="J15" s="43"/>
      <c r="K15" s="37"/>
      <c r="L15" s="45"/>
      <c r="M15" s="43"/>
      <c r="N15" s="38"/>
      <c r="O15" s="33"/>
      <c r="P15" s="34"/>
    </row>
    <row r="16" spans="1:16" ht="16.5" customHeight="1">
      <c r="B16" s="181"/>
      <c r="C16" s="180"/>
      <c r="D16" s="51"/>
      <c r="E16" s="51"/>
      <c r="F16" s="52"/>
      <c r="G16" s="40"/>
      <c r="H16" s="54"/>
      <c r="I16" s="51"/>
      <c r="J16" s="51"/>
      <c r="K16" s="41"/>
      <c r="L16" s="56"/>
      <c r="M16" s="52"/>
      <c r="N16" s="41"/>
      <c r="O16" s="39" t="str">
        <f>IF(SUM(L17:N17)&gt;0,SUM(L17:N17),"")</f>
        <v/>
      </c>
      <c r="P16" s="12"/>
    </row>
    <row r="17" spans="1:16" ht="16.5" customHeight="1">
      <c r="B17" s="35"/>
      <c r="C17" s="179"/>
      <c r="D17" s="42"/>
      <c r="E17" s="42"/>
      <c r="F17" s="43"/>
      <c r="G17" s="36"/>
      <c r="H17" s="45"/>
      <c r="I17" s="42"/>
      <c r="J17" s="43"/>
      <c r="K17" s="37"/>
      <c r="L17" s="45"/>
      <c r="M17" s="43"/>
      <c r="N17" s="38"/>
      <c r="O17" s="33"/>
      <c r="P17" s="34"/>
    </row>
    <row r="18" spans="1:16" ht="16.5" customHeight="1">
      <c r="B18" s="181"/>
      <c r="C18" s="180"/>
      <c r="D18" s="51"/>
      <c r="E18" s="51"/>
      <c r="F18" s="52"/>
      <c r="G18" s="40"/>
      <c r="H18" s="54"/>
      <c r="I18" s="51"/>
      <c r="J18" s="51"/>
      <c r="K18" s="41"/>
      <c r="L18" s="56"/>
      <c r="M18" s="52"/>
      <c r="N18" s="41"/>
      <c r="O18" s="39" t="str">
        <f>IF(SUM(L19:N19)&gt;0,SUM(L19:N19),"")</f>
        <v/>
      </c>
      <c r="P18" s="12"/>
    </row>
    <row r="19" spans="1:16" ht="16.5" customHeight="1">
      <c r="B19" s="35"/>
      <c r="C19" s="179"/>
      <c r="D19" s="42"/>
      <c r="E19" s="42"/>
      <c r="F19" s="43"/>
      <c r="G19" s="36"/>
      <c r="H19" s="45"/>
      <c r="I19" s="42"/>
      <c r="J19" s="43"/>
      <c r="K19" s="37"/>
      <c r="L19" s="45"/>
      <c r="M19" s="43"/>
      <c r="N19" s="38"/>
      <c r="O19" s="33"/>
      <c r="P19" s="34"/>
    </row>
    <row r="20" spans="1:16" ht="16.5" customHeight="1">
      <c r="B20" s="181"/>
      <c r="C20" s="180"/>
      <c r="D20" s="51"/>
      <c r="E20" s="51"/>
      <c r="F20" s="52"/>
      <c r="G20" s="40"/>
      <c r="H20" s="54"/>
      <c r="I20" s="51"/>
      <c r="J20" s="51"/>
      <c r="K20" s="41"/>
      <c r="L20" s="56"/>
      <c r="M20" s="52"/>
      <c r="N20" s="41"/>
      <c r="O20" s="39" t="str">
        <f>IF(SUM(L21:N21)&gt;0,SUM(L21:N21),"")</f>
        <v/>
      </c>
      <c r="P20" s="12"/>
    </row>
    <row r="21" spans="1:16" ht="16.5" customHeight="1">
      <c r="B21" s="35"/>
      <c r="C21" s="179"/>
      <c r="D21" s="42"/>
      <c r="E21" s="42"/>
      <c r="F21" s="43"/>
      <c r="G21" s="36"/>
      <c r="H21" s="45"/>
      <c r="I21" s="42"/>
      <c r="J21" s="43"/>
      <c r="K21" s="37"/>
      <c r="L21" s="45"/>
      <c r="M21" s="43"/>
      <c r="N21" s="38"/>
      <c r="O21" s="33"/>
      <c r="P21" s="34"/>
    </row>
    <row r="22" spans="1:16" ht="16.5" customHeight="1">
      <c r="B22" s="181"/>
      <c r="C22" s="180"/>
      <c r="D22" s="51"/>
      <c r="E22" s="51"/>
      <c r="F22" s="52"/>
      <c r="G22" s="40"/>
      <c r="H22" s="54"/>
      <c r="I22" s="51"/>
      <c r="J22" s="51"/>
      <c r="K22" s="41"/>
      <c r="L22" s="56"/>
      <c r="M22" s="52"/>
      <c r="N22" s="41"/>
      <c r="O22" s="39" t="str">
        <f>IF(SUM(L23:N23)&gt;0,SUM(L23:N23),"")</f>
        <v/>
      </c>
      <c r="P22" s="12"/>
    </row>
    <row r="23" spans="1:16" ht="16.5" customHeight="1">
      <c r="B23" s="35"/>
      <c r="C23" s="179"/>
      <c r="D23" s="42"/>
      <c r="E23" s="42"/>
      <c r="F23" s="43"/>
      <c r="G23" s="44"/>
      <c r="H23" s="45"/>
      <c r="I23" s="42"/>
      <c r="J23" s="43"/>
      <c r="K23" s="46"/>
      <c r="L23" s="45"/>
      <c r="M23" s="43"/>
      <c r="N23" s="38"/>
      <c r="O23" s="33"/>
      <c r="P23" s="34"/>
    </row>
    <row r="24" spans="1:16" ht="16.5" customHeight="1">
      <c r="B24" s="181"/>
      <c r="C24" s="180"/>
      <c r="D24" s="51"/>
      <c r="E24" s="51"/>
      <c r="F24" s="52"/>
      <c r="G24" s="40"/>
      <c r="H24" s="54"/>
      <c r="I24" s="51"/>
      <c r="J24" s="51"/>
      <c r="K24" s="41"/>
      <c r="L24" s="56"/>
      <c r="M24" s="52"/>
      <c r="N24" s="41"/>
      <c r="O24" s="39" t="str">
        <f>IF(SUM(L25:N25)&gt;0,SUM(L25:N25),"")</f>
        <v/>
      </c>
      <c r="P24" s="12"/>
    </row>
    <row r="25" spans="1:16" ht="16.5" customHeight="1">
      <c r="B25" s="35"/>
      <c r="C25" s="179">
        <f>IF('P3'!H25="","",'P3'!GH25)</f>
        <v>0</v>
      </c>
      <c r="D25" s="42"/>
      <c r="E25" s="42"/>
      <c r="F25" s="43"/>
      <c r="G25" s="36"/>
      <c r="H25" s="45"/>
      <c r="I25" s="42"/>
      <c r="J25" s="43"/>
      <c r="K25" s="37"/>
      <c r="L25" s="45"/>
      <c r="M25" s="43"/>
      <c r="N25" s="38"/>
      <c r="O25" s="33"/>
      <c r="P25" s="34"/>
    </row>
    <row r="26" spans="1:16" ht="16.5" customHeight="1">
      <c r="B26" s="35"/>
      <c r="C26" s="179">
        <f>IF('P3'!H27="","",'P3'!GH27)</f>
        <v>0</v>
      </c>
      <c r="D26" s="42"/>
      <c r="E26" s="42"/>
      <c r="F26" s="43"/>
      <c r="G26" s="36"/>
      <c r="H26" s="45"/>
      <c r="I26" s="42"/>
      <c r="J26" s="43"/>
      <c r="K26" s="37"/>
      <c r="L26" s="45"/>
      <c r="M26" s="43"/>
      <c r="N26" s="38"/>
      <c r="O26" s="39" t="str">
        <f>IF(SUM(L26:N26)&gt;0,SUM(L26:N26),"")</f>
        <v/>
      </c>
      <c r="P26" s="12"/>
    </row>
    <row r="27" spans="1:16" ht="16.5" customHeight="1">
      <c r="B27" s="181" t="str">
        <f>IF('P3'!D29="","",'P3'!D29)</f>
        <v/>
      </c>
      <c r="C27" s="180" t="str">
        <f>IF('P3'!G29="","",'P3'!G29)</f>
        <v/>
      </c>
      <c r="D27" s="51"/>
      <c r="E27" s="51"/>
      <c r="F27" s="52"/>
      <c r="G27" s="40" t="str">
        <f>IF(MAX(D27,E27,F27)&gt;0,MAX(D27,E27,F27),"")</f>
        <v/>
      </c>
      <c r="H27" s="54"/>
      <c r="I27" s="51"/>
      <c r="J27" s="51"/>
      <c r="K27" s="41" t="str">
        <f>IF(MAX(H27,I27,J27)&gt;0,MAX(H27,I27,J27),"")</f>
        <v/>
      </c>
      <c r="L27" s="56"/>
      <c r="M27" s="52"/>
      <c r="N27" s="41" t="str">
        <f>IF(MIN(L27,M27)&gt;0,MIN(L27,M27),"")</f>
        <v/>
      </c>
      <c r="O27" s="33"/>
      <c r="P27" s="34"/>
    </row>
    <row r="28" spans="1:16" ht="16.5" customHeight="1">
      <c r="B28" s="35"/>
      <c r="C28" s="179" t="str">
        <f>IF('P3'!H29="","",'P3'!GH29)</f>
        <v/>
      </c>
      <c r="D28" s="42"/>
      <c r="E28" s="42"/>
      <c r="F28" s="43"/>
      <c r="G28" s="36"/>
      <c r="H28" s="45"/>
      <c r="I28" s="42"/>
      <c r="J28" s="43"/>
      <c r="K28" s="37"/>
      <c r="L28" s="57"/>
      <c r="M28" s="43"/>
      <c r="N28" s="38"/>
      <c r="O28" s="39" t="str">
        <f>IF(SUM(L28:N28)&gt;0,SUM(L28:N28),"")</f>
        <v/>
      </c>
      <c r="P28" s="12"/>
    </row>
    <row r="29" spans="1:16" ht="16.5" customHeight="1">
      <c r="B29" s="181" t="str">
        <f>IF('P3'!D31="","",'P3'!D31)</f>
        <v/>
      </c>
      <c r="C29" s="180" t="str">
        <f>IF('P3'!G31="","",'P3'!G31)</f>
        <v/>
      </c>
      <c r="D29" s="51"/>
      <c r="E29" s="51"/>
      <c r="F29" s="52"/>
      <c r="G29" s="40" t="str">
        <f>IF(MAX(D29,E29,F29)&gt;0,MAX(D29,E29,F29),"")</f>
        <v/>
      </c>
      <c r="H29" s="54"/>
      <c r="I29" s="51"/>
      <c r="J29" s="51"/>
      <c r="K29" s="41" t="str">
        <f>IF(MAX(H29,I29,J29)&gt;0,MAX(H29,I29,J29),"")</f>
        <v/>
      </c>
      <c r="L29" s="58"/>
      <c r="M29" s="52"/>
      <c r="N29" s="41" t="str">
        <f>IF(MIN(L29,M29)&gt;0,MIN(L29,M29),"")</f>
        <v/>
      </c>
      <c r="O29" s="33"/>
      <c r="P29" s="34"/>
    </row>
    <row r="30" spans="1:16" ht="16.5" customHeight="1">
      <c r="A30" s="59"/>
      <c r="B30" s="60"/>
      <c r="C30" s="179" t="str">
        <f>IF('P3'!H31="","",'P3'!GH31)</f>
        <v/>
      </c>
      <c r="D30" s="42"/>
      <c r="E30" s="42"/>
      <c r="F30" s="43"/>
      <c r="G30" s="47"/>
      <c r="H30" s="45"/>
      <c r="I30" s="42"/>
      <c r="J30" s="43"/>
      <c r="K30" s="44"/>
      <c r="L30" s="45"/>
      <c r="M30" s="43"/>
      <c r="N30" s="48"/>
      <c r="O30" s="39" t="str">
        <f>IF(SUM(L30:N30)&gt;0,SUM(L30:N30),"")</f>
        <v/>
      </c>
      <c r="P30" s="12"/>
    </row>
  </sheetData>
  <mergeCells count="9">
    <mergeCell ref="D5:G5"/>
    <mergeCell ref="H5:K5"/>
    <mergeCell ref="L5:N5"/>
    <mergeCell ref="A1:N1"/>
    <mergeCell ref="A3:B3"/>
    <mergeCell ref="C3:D3"/>
    <mergeCell ref="F3:I3"/>
    <mergeCell ref="K3:L3"/>
    <mergeCell ref="B4:N4"/>
  </mergeCells>
  <pageMargins left="0.27559055118110198" right="0.27559055118110198" top="0.27559055118110198" bottom="0.27559055118110198" header="0.511811023622047" footer="0.511811023622047"/>
  <pageSetup paperSize="9" fitToHeight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30"/>
  <sheetViews>
    <sheetView showGridLines="0" showRowColHeaders="0" showZeros="0" zoomScaleNormal="100" workbookViewId="0">
      <selection activeCell="A4" sqref="A4"/>
    </sheetView>
  </sheetViews>
  <sheetFormatPr defaultColWidth="8.85546875" defaultRowHeight="12.75"/>
  <cols>
    <col min="1" max="1" width="5.7109375" customWidth="1"/>
    <col min="2" max="2" width="7.7109375" customWidth="1"/>
    <col min="3" max="3" width="27.7109375" customWidth="1"/>
    <col min="4" max="14" width="7.28515625" customWidth="1"/>
    <col min="15" max="15" width="9.28515625" customWidth="1"/>
    <col min="16" max="16" width="4.7109375" style="7" customWidth="1"/>
  </cols>
  <sheetData>
    <row r="1" spans="1:16" ht="23.25">
      <c r="A1" s="291" t="s">
        <v>54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13"/>
      <c r="P1" s="13"/>
    </row>
    <row r="2" spans="1:16" ht="15" customHeight="1">
      <c r="B2" s="14" t="s">
        <v>44</v>
      </c>
      <c r="C2" s="78" t="str">
        <f>IF('P1'!C5&gt;0,'P1'!C5,"")</f>
        <v>RM og RM 5-kamp Nordenfjeldske VR</v>
      </c>
      <c r="D2" s="78"/>
      <c r="E2" s="78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ht="15.75">
      <c r="A3" s="297" t="s">
        <v>0</v>
      </c>
      <c r="B3" s="297"/>
      <c r="C3" s="293" t="str">
        <f>IF('P1'!I5&gt;0,'P1'!I5,"")</f>
        <v>Nidelv IL - Online-stevne</v>
      </c>
      <c r="D3" s="293"/>
      <c r="E3" s="16" t="s">
        <v>1</v>
      </c>
      <c r="F3" s="295" t="str">
        <f>IF('P1'!P5&gt;0,'P1'!P5,"")</f>
        <v xml:space="preserve">Tempebanen &amp; livestream.com/nvf   </v>
      </c>
      <c r="G3" s="295"/>
      <c r="H3" s="295"/>
      <c r="I3" s="295"/>
      <c r="J3" s="152" t="s">
        <v>2</v>
      </c>
      <c r="K3" s="296">
        <v>44374</v>
      </c>
      <c r="L3" s="296"/>
      <c r="M3" s="17" t="s">
        <v>20</v>
      </c>
      <c r="N3" s="64">
        <v>4</v>
      </c>
      <c r="O3" s="63"/>
      <c r="P3" s="18"/>
    </row>
    <row r="4" spans="1:16" ht="15.75" thickBot="1">
      <c r="B4" s="287" t="s">
        <v>71</v>
      </c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17"/>
      <c r="P4" s="18"/>
    </row>
    <row r="5" spans="1:16" s="19" customFormat="1" ht="14.25">
      <c r="B5" s="20" t="s">
        <v>23</v>
      </c>
      <c r="C5" s="21" t="s">
        <v>6</v>
      </c>
      <c r="D5" s="288" t="s">
        <v>26</v>
      </c>
      <c r="E5" s="288"/>
      <c r="F5" s="288"/>
      <c r="G5" s="288"/>
      <c r="H5" s="289" t="s">
        <v>27</v>
      </c>
      <c r="I5" s="289"/>
      <c r="J5" s="289"/>
      <c r="K5" s="289"/>
      <c r="L5" s="290" t="s">
        <v>45</v>
      </c>
      <c r="M5" s="290"/>
      <c r="N5" s="290"/>
      <c r="O5" s="22"/>
      <c r="P5" s="23"/>
    </row>
    <row r="6" spans="1:16" ht="13.5" thickBot="1">
      <c r="B6" s="177" t="s">
        <v>29</v>
      </c>
      <c r="C6" s="24" t="s">
        <v>32</v>
      </c>
      <c r="D6" s="25">
        <v>1</v>
      </c>
      <c r="E6" s="25">
        <v>2</v>
      </c>
      <c r="F6" s="26">
        <v>3</v>
      </c>
      <c r="G6" s="27" t="s">
        <v>46</v>
      </c>
      <c r="H6" s="28">
        <v>1</v>
      </c>
      <c r="I6" s="25">
        <v>2</v>
      </c>
      <c r="J6" s="26">
        <v>3</v>
      </c>
      <c r="K6" s="27" t="s">
        <v>46</v>
      </c>
      <c r="L6" s="28">
        <v>1</v>
      </c>
      <c r="M6" s="26">
        <v>2</v>
      </c>
      <c r="N6" s="29" t="s">
        <v>46</v>
      </c>
      <c r="O6" s="30"/>
      <c r="P6" s="31"/>
    </row>
    <row r="7" spans="1:16" ht="16.5" customHeight="1">
      <c r="B7" s="183" t="str">
        <f>IF('P4'!D9="","",'P4'!D9)</f>
        <v>19-23</v>
      </c>
      <c r="C7" s="178" t="str">
        <f>IF('P4'!G9="","",'P4'!G9)</f>
        <v>Mats Hofstad</v>
      </c>
      <c r="D7" s="49">
        <v>9.61</v>
      </c>
      <c r="E7" s="49">
        <v>9.5</v>
      </c>
      <c r="F7" s="50">
        <v>9.43</v>
      </c>
      <c r="G7" s="32">
        <f>IF(MAX(D7,E7,F7)&gt;0,MAX(D7,E7,F7),"")</f>
        <v>9.61</v>
      </c>
      <c r="H7" s="53">
        <v>12.38</v>
      </c>
      <c r="I7" s="49">
        <v>11.7</v>
      </c>
      <c r="J7" s="49">
        <v>12</v>
      </c>
      <c r="K7" s="32">
        <f>IF(MAX(H7,I7,J7)&gt;0,MAX(H7,I7,J7),"")</f>
        <v>12.38</v>
      </c>
      <c r="L7" s="55">
        <v>5.97</v>
      </c>
      <c r="M7" s="50">
        <v>5.86</v>
      </c>
      <c r="N7" s="32">
        <f>IF(MIN(L7,M7)&gt;0,MIN(L7,M7),"")</f>
        <v>5.86</v>
      </c>
      <c r="O7" s="33"/>
      <c r="P7" s="34"/>
    </row>
    <row r="8" spans="1:16" ht="16.5" customHeight="1">
      <c r="B8" s="35"/>
      <c r="C8" s="190" t="str">
        <f>IF('P4'!H9="","",'P4'!H9)</f>
        <v>Trondheim AK</v>
      </c>
      <c r="D8" s="42"/>
      <c r="E8" s="42"/>
      <c r="F8" s="43"/>
      <c r="G8" s="36"/>
      <c r="H8" s="45"/>
      <c r="I8" s="42"/>
      <c r="J8" s="43"/>
      <c r="K8" s="37"/>
      <c r="L8" s="45"/>
      <c r="M8" s="43"/>
      <c r="N8" s="38"/>
      <c r="O8" s="39" t="str">
        <f>IF(SUM(L8:N8)&gt;0,SUM(L8:N8),"")</f>
        <v/>
      </c>
      <c r="P8" s="12"/>
    </row>
    <row r="9" spans="1:16" ht="16.5" customHeight="1">
      <c r="B9" s="182" t="str">
        <f>IF('P4'!D11="","",'P4'!D11)</f>
        <v>19-23</v>
      </c>
      <c r="C9" s="191" t="str">
        <f>IF('P4'!G11="","",'P4'!G11)</f>
        <v>Remy Heggvik Aune</v>
      </c>
      <c r="D9" s="51">
        <v>7.7</v>
      </c>
      <c r="E9" s="51">
        <v>8.0299999999999994</v>
      </c>
      <c r="F9" s="52">
        <v>7.91</v>
      </c>
      <c r="G9" s="40">
        <f>IF(MAX(D9,E9,F9)&gt;0,MAX(D9,E9,F9),"")</f>
        <v>8.0299999999999994</v>
      </c>
      <c r="H9" s="54">
        <v>10.18</v>
      </c>
      <c r="I9" s="51">
        <v>10.1</v>
      </c>
      <c r="J9" s="51">
        <v>9.5</v>
      </c>
      <c r="K9" s="41">
        <f>IF(MAX(H9,I9,J9)&gt;0,MAX(H9,I9,J9),"")</f>
        <v>10.18</v>
      </c>
      <c r="L9" s="56">
        <v>6.42</v>
      </c>
      <c r="M9" s="52">
        <v>6.39</v>
      </c>
      <c r="N9" s="41">
        <f>IF(MIN(L9,M9)&gt;0,MIN(L9,M9),"")</f>
        <v>6.39</v>
      </c>
      <c r="O9" s="33"/>
      <c r="P9" s="34"/>
    </row>
    <row r="10" spans="1:16" ht="16.5" customHeight="1">
      <c r="B10" s="35"/>
      <c r="C10" s="179" t="str">
        <f>IF('P4'!H11="","",'P4'!H11)</f>
        <v>Hitra VK</v>
      </c>
      <c r="D10" s="42"/>
      <c r="E10" s="42"/>
      <c r="F10" s="43"/>
      <c r="G10" s="36"/>
      <c r="H10" s="45"/>
      <c r="I10" s="42"/>
      <c r="J10" s="43"/>
      <c r="K10" s="37"/>
      <c r="L10" s="45"/>
      <c r="M10" s="43"/>
      <c r="N10" s="38"/>
      <c r="O10" s="39" t="str">
        <f>IF(SUM(L10:N10)&gt;0,SUM(L10:N10),"")</f>
        <v/>
      </c>
      <c r="P10" s="12"/>
    </row>
    <row r="11" spans="1:16" ht="16.5" customHeight="1">
      <c r="B11" s="182" t="str">
        <f>IF('P4'!D15="","",'P4'!D15)</f>
        <v>19-23</v>
      </c>
      <c r="C11" s="191" t="str">
        <f>IF('P4'!G15="","",'P4'!G15)</f>
        <v>Mikal Akset</v>
      </c>
      <c r="D11" s="51">
        <v>8.66</v>
      </c>
      <c r="E11" s="51">
        <v>8.86</v>
      </c>
      <c r="F11" s="52">
        <v>9.09</v>
      </c>
      <c r="G11" s="40">
        <f>IF(MAX(D11,E11,F11)&gt;0,MAX(D11,E11,F11),"")</f>
        <v>9.09</v>
      </c>
      <c r="H11" s="54">
        <v>12.67</v>
      </c>
      <c r="I11" s="51">
        <v>12</v>
      </c>
      <c r="J11" s="51">
        <v>12.47</v>
      </c>
      <c r="K11" s="41">
        <f>IF(MAX(H11,I11,J11)&gt;0,MAX(H11,I11,J11),"")</f>
        <v>12.67</v>
      </c>
      <c r="L11" s="56">
        <v>6</v>
      </c>
      <c r="M11" s="52">
        <v>5.91</v>
      </c>
      <c r="N11" s="41">
        <f>IF(MIN(L11,M11)&gt;0,MIN(L11,M11),"")</f>
        <v>5.91</v>
      </c>
      <c r="O11" s="33"/>
      <c r="P11" s="34"/>
    </row>
    <row r="12" spans="1:16" ht="16.5" customHeight="1">
      <c r="B12" s="35"/>
      <c r="C12" s="179" t="str">
        <f>IF('P4'!H15="","",'P4'!H15)</f>
        <v>Hitra VK</v>
      </c>
      <c r="D12" s="42"/>
      <c r="E12" s="42"/>
      <c r="F12" s="43"/>
      <c r="G12" s="36"/>
      <c r="H12" s="45"/>
      <c r="I12" s="42"/>
      <c r="J12" s="43"/>
      <c r="K12" s="37"/>
      <c r="L12" s="45"/>
      <c r="M12" s="43"/>
      <c r="N12" s="38"/>
      <c r="O12" s="39" t="str">
        <f>IF(SUM(L12:N12)&gt;0,SUM(L12:N12),"")</f>
        <v/>
      </c>
      <c r="P12" s="12"/>
    </row>
    <row r="13" spans="1:16" ht="16.5" customHeight="1">
      <c r="B13" s="220" t="s">
        <v>129</v>
      </c>
      <c r="C13" s="191" t="s">
        <v>153</v>
      </c>
      <c r="D13" s="51">
        <v>7.63</v>
      </c>
      <c r="E13" s="51">
        <v>7.75</v>
      </c>
      <c r="F13" s="52">
        <v>7.85</v>
      </c>
      <c r="G13" s="40">
        <f>IF(MAX(D13,E13,F13)&gt;0,MAX(D13,E13,F13),"")</f>
        <v>7.85</v>
      </c>
      <c r="H13" s="54">
        <v>10.73</v>
      </c>
      <c r="I13" s="51">
        <v>11.84</v>
      </c>
      <c r="J13" s="51">
        <v>11.95</v>
      </c>
      <c r="K13" s="41">
        <f>IF(MAX(H13,I13,J13)&gt;0,MAX(H13,I13,J13),"")</f>
        <v>11.95</v>
      </c>
      <c r="L13" s="56">
        <v>6.76</v>
      </c>
      <c r="M13" s="52">
        <v>6.69</v>
      </c>
      <c r="N13" s="41">
        <f>IF(MIN(L13,M13)&gt;0,MIN(L13,M13),"")</f>
        <v>6.69</v>
      </c>
      <c r="O13" s="33"/>
      <c r="P13" s="34"/>
    </row>
    <row r="14" spans="1:16" ht="16.5" customHeight="1">
      <c r="B14" s="35"/>
      <c r="C14" s="179" t="s">
        <v>101</v>
      </c>
      <c r="D14" s="42"/>
      <c r="E14" s="42"/>
      <c r="F14" s="43"/>
      <c r="G14" s="36"/>
      <c r="H14" s="45"/>
      <c r="I14" s="42"/>
      <c r="J14" s="43"/>
      <c r="K14" s="37"/>
      <c r="L14" s="45"/>
      <c r="M14" s="43"/>
      <c r="N14" s="38"/>
      <c r="O14" s="39" t="str">
        <f>IF(SUM(L14:N14)&gt;0,SUM(L14:N14),"")</f>
        <v/>
      </c>
      <c r="P14" s="12"/>
    </row>
    <row r="15" spans="1:16" ht="16.5" customHeight="1">
      <c r="B15" s="182"/>
      <c r="C15" s="191"/>
      <c r="D15" s="51"/>
      <c r="E15" s="51"/>
      <c r="F15" s="52"/>
      <c r="G15" s="40"/>
      <c r="H15" s="54"/>
      <c r="I15" s="51"/>
      <c r="J15" s="51"/>
      <c r="K15" s="41"/>
      <c r="L15" s="56"/>
      <c r="M15" s="52"/>
      <c r="N15" s="41"/>
      <c r="O15" s="33"/>
      <c r="P15" s="34"/>
    </row>
    <row r="16" spans="1:16" ht="16.5" customHeight="1">
      <c r="B16" s="35"/>
      <c r="C16" s="179"/>
      <c r="D16" s="42"/>
      <c r="E16" s="42"/>
      <c r="F16" s="43"/>
      <c r="G16" s="36"/>
      <c r="H16" s="45"/>
      <c r="I16" s="42"/>
      <c r="J16" s="43"/>
      <c r="K16" s="37"/>
      <c r="L16" s="45"/>
      <c r="M16" s="43"/>
      <c r="N16" s="38"/>
      <c r="O16" s="39" t="str">
        <f>IF(SUM(L16:N16)&gt;0,SUM(L16:N16),"")</f>
        <v/>
      </c>
      <c r="P16" s="12"/>
    </row>
    <row r="17" spans="2:16" ht="16.5" customHeight="1">
      <c r="B17" s="182" t="str">
        <f>IF('P4'!D25="","",'P4'!D25)</f>
        <v>+23</v>
      </c>
      <c r="C17" s="191" t="str">
        <f>IF('P4'!G25="","",'P4'!G25)</f>
        <v>Andreas Klinkenberg</v>
      </c>
      <c r="D17" s="51">
        <v>7.85</v>
      </c>
      <c r="E17" s="51">
        <v>8.1199999999999992</v>
      </c>
      <c r="F17" s="52">
        <v>8.01</v>
      </c>
      <c r="G17" s="40">
        <f>IF(MAX(D17,E17,F17)&gt;0,MAX(D17,E17,F17),"")</f>
        <v>8.1199999999999992</v>
      </c>
      <c r="H17" s="54">
        <v>12.61</v>
      </c>
      <c r="I17" s="51">
        <v>11.55</v>
      </c>
      <c r="J17" s="51">
        <v>11.78</v>
      </c>
      <c r="K17" s="41">
        <f>IF(MAX(H17,I17,J17)&gt;0,MAX(H17,I17,J17),"")</f>
        <v>12.61</v>
      </c>
      <c r="L17" s="56">
        <v>6.28</v>
      </c>
      <c r="M17" s="52">
        <v>6.23</v>
      </c>
      <c r="N17" s="41">
        <f>IF(MIN(L17,M17)&gt;0,MIN(L17,M17),"")</f>
        <v>6.23</v>
      </c>
      <c r="O17" s="33"/>
      <c r="P17" s="34"/>
    </row>
    <row r="18" spans="2:16" ht="16.5" customHeight="1">
      <c r="B18" s="35"/>
      <c r="C18" s="179" t="str">
        <f>IF('P4'!H25="","",'P4'!H25)</f>
        <v>Nidelv IL</v>
      </c>
      <c r="D18" s="42"/>
      <c r="E18" s="42"/>
      <c r="F18" s="43"/>
      <c r="G18" s="36"/>
      <c r="H18" s="45"/>
      <c r="I18" s="42"/>
      <c r="J18" s="43"/>
      <c r="K18" s="37"/>
      <c r="L18" s="45"/>
      <c r="M18" s="43"/>
      <c r="N18" s="38"/>
      <c r="O18" s="39" t="str">
        <f>IF(SUM(L20:N20)&gt;0,SUM(L20:N20),"")</f>
        <v/>
      </c>
      <c r="P18" s="12"/>
    </row>
    <row r="19" spans="2:16" ht="16.5" customHeight="1">
      <c r="B19" s="182"/>
      <c r="C19" s="191"/>
      <c r="D19" s="51"/>
      <c r="E19" s="51"/>
      <c r="F19" s="52"/>
      <c r="G19" s="40"/>
      <c r="H19" s="54"/>
      <c r="I19" s="51"/>
      <c r="J19" s="51"/>
      <c r="K19" s="41"/>
      <c r="L19" s="56"/>
      <c r="M19" s="52"/>
      <c r="N19" s="41"/>
      <c r="O19" s="33"/>
      <c r="P19" s="34"/>
    </row>
    <row r="20" spans="2:16" ht="16.5" customHeight="1">
      <c r="B20" s="35"/>
      <c r="C20" s="179"/>
      <c r="D20" s="42"/>
      <c r="E20" s="42"/>
      <c r="F20" s="43"/>
      <c r="G20" s="36"/>
      <c r="H20" s="45"/>
      <c r="I20" s="42"/>
      <c r="J20" s="43"/>
      <c r="K20" s="37"/>
      <c r="L20" s="45"/>
      <c r="M20" s="43"/>
      <c r="N20" s="38"/>
      <c r="O20" s="39" t="str">
        <f>IF(SUM(L22:N22)&gt;0,SUM(L22:N22),"")</f>
        <v/>
      </c>
      <c r="P20" s="12"/>
    </row>
    <row r="21" spans="2:16" ht="16.5" customHeight="1">
      <c r="B21" s="182"/>
      <c r="C21" s="191"/>
      <c r="D21" s="51"/>
      <c r="E21" s="51"/>
      <c r="F21" s="52"/>
      <c r="G21" s="40"/>
      <c r="H21" s="54"/>
      <c r="I21" s="51"/>
      <c r="J21" s="51"/>
      <c r="K21" s="41"/>
      <c r="L21" s="56"/>
      <c r="M21" s="52"/>
      <c r="N21" s="41"/>
      <c r="O21" s="33"/>
      <c r="P21" s="34"/>
    </row>
    <row r="22" spans="2:16" ht="16.5" customHeight="1">
      <c r="B22" s="35"/>
      <c r="C22" s="179"/>
      <c r="D22" s="42"/>
      <c r="E22" s="42"/>
      <c r="F22" s="43"/>
      <c r="G22" s="36"/>
      <c r="H22" s="45"/>
      <c r="I22" s="42"/>
      <c r="J22" s="43"/>
      <c r="K22" s="37"/>
      <c r="L22" s="45"/>
      <c r="M22" s="43"/>
      <c r="N22" s="38"/>
      <c r="O22" s="39" t="str">
        <f>IF(SUM(L24:N24)&gt;0,SUM(L24:N24),"")</f>
        <v/>
      </c>
      <c r="P22" s="12"/>
    </row>
    <row r="23" spans="2:16" ht="16.5" customHeight="1">
      <c r="B23" s="182"/>
      <c r="C23" s="191"/>
      <c r="D23" s="51"/>
      <c r="E23" s="51"/>
      <c r="F23" s="52"/>
      <c r="G23" s="40"/>
      <c r="H23" s="54"/>
      <c r="I23" s="51"/>
      <c r="J23" s="51"/>
      <c r="K23" s="41"/>
      <c r="L23" s="56"/>
      <c r="M23" s="52"/>
      <c r="N23" s="41"/>
      <c r="O23" s="33"/>
      <c r="P23" s="34"/>
    </row>
    <row r="24" spans="2:16" ht="16.5" customHeight="1">
      <c r="B24" s="35"/>
      <c r="C24" s="179"/>
      <c r="D24" s="42"/>
      <c r="E24" s="42"/>
      <c r="F24" s="43"/>
      <c r="G24" s="44"/>
      <c r="H24" s="45"/>
      <c r="I24" s="42"/>
      <c r="J24" s="43"/>
      <c r="K24" s="46"/>
      <c r="L24" s="45"/>
      <c r="M24" s="43"/>
      <c r="N24" s="38"/>
      <c r="O24" s="39" t="str">
        <f>IF(SUM(L18:N18)&gt;0,SUM(L18:N18),"")</f>
        <v/>
      </c>
      <c r="P24" s="12"/>
    </row>
    <row r="25" spans="2:16" ht="16.5" customHeight="1">
      <c r="B25" s="182"/>
      <c r="C25" s="191"/>
      <c r="D25" s="51"/>
      <c r="E25" s="51"/>
      <c r="F25" s="52"/>
      <c r="G25" s="40"/>
      <c r="H25" s="54"/>
      <c r="I25" s="51"/>
      <c r="J25" s="51"/>
      <c r="K25" s="41"/>
      <c r="L25" s="56"/>
      <c r="M25" s="52"/>
      <c r="N25" s="41"/>
      <c r="O25" s="33"/>
      <c r="P25" s="34"/>
    </row>
    <row r="26" spans="2:16" ht="16.5" customHeight="1">
      <c r="B26" s="35"/>
      <c r="C26" s="179"/>
      <c r="D26" s="42"/>
      <c r="E26" s="42"/>
      <c r="F26" s="43"/>
      <c r="G26" s="36"/>
      <c r="H26" s="45"/>
      <c r="I26" s="42"/>
      <c r="J26" s="43"/>
      <c r="K26" s="37"/>
      <c r="L26" s="45"/>
      <c r="M26" s="43"/>
      <c r="N26" s="38"/>
      <c r="O26" s="39" t="str">
        <f>IF(SUM(L26:N26)&gt;0,SUM(L26:N26),"")</f>
        <v/>
      </c>
      <c r="P26" s="12"/>
    </row>
    <row r="27" spans="2:16" ht="16.5" customHeight="1">
      <c r="B27" s="182"/>
      <c r="C27" s="191"/>
      <c r="D27" s="51"/>
      <c r="E27" s="51"/>
      <c r="F27" s="52"/>
      <c r="G27" s="40"/>
      <c r="H27" s="54"/>
      <c r="I27" s="51"/>
      <c r="J27" s="51"/>
      <c r="K27" s="41"/>
      <c r="L27" s="56"/>
      <c r="M27" s="52"/>
      <c r="N27" s="41"/>
      <c r="O27" s="33"/>
      <c r="P27" s="34"/>
    </row>
    <row r="28" spans="2:16" ht="16.5" customHeight="1">
      <c r="B28" s="35"/>
      <c r="C28" s="179"/>
      <c r="D28" s="42"/>
      <c r="E28" s="42"/>
      <c r="F28" s="43"/>
      <c r="G28" s="36"/>
      <c r="H28" s="45"/>
      <c r="I28" s="42"/>
      <c r="J28" s="43"/>
      <c r="K28" s="37"/>
      <c r="L28" s="57"/>
      <c r="M28" s="43"/>
      <c r="N28" s="38"/>
      <c r="O28" s="39" t="str">
        <f>IF(SUM(L28:N28)&gt;0,SUM(L28:N28),"")</f>
        <v/>
      </c>
      <c r="P28" s="12"/>
    </row>
    <row r="29" spans="2:16" ht="16.5" customHeight="1">
      <c r="B29" s="182"/>
      <c r="C29" s="191"/>
      <c r="D29" s="51"/>
      <c r="E29" s="51"/>
      <c r="F29" s="52"/>
      <c r="G29" s="40"/>
      <c r="H29" s="54"/>
      <c r="I29" s="51"/>
      <c r="J29" s="51"/>
      <c r="K29" s="41"/>
      <c r="L29" s="58"/>
      <c r="M29" s="52"/>
      <c r="N29" s="41"/>
      <c r="O29" s="33"/>
      <c r="P29" s="34"/>
    </row>
    <row r="30" spans="2:16" ht="16.5" customHeight="1">
      <c r="B30" s="60"/>
      <c r="C30" s="179"/>
      <c r="D30" s="42"/>
      <c r="E30" s="42"/>
      <c r="F30" s="43"/>
      <c r="G30" s="47"/>
      <c r="H30" s="45"/>
      <c r="I30" s="42"/>
      <c r="J30" s="43"/>
      <c r="K30" s="44"/>
      <c r="L30" s="45"/>
      <c r="M30" s="43"/>
      <c r="N30" s="48"/>
      <c r="O30" s="39" t="str">
        <f>IF(SUM(L30:N30)&gt;0,SUM(L30:N30),"")</f>
        <v/>
      </c>
      <c r="P30" s="12"/>
    </row>
  </sheetData>
  <mergeCells count="9">
    <mergeCell ref="B4:N4"/>
    <mergeCell ref="D5:G5"/>
    <mergeCell ref="H5:K5"/>
    <mergeCell ref="L5:N5"/>
    <mergeCell ref="A1:N1"/>
    <mergeCell ref="A3:B3"/>
    <mergeCell ref="C3:D3"/>
    <mergeCell ref="F3:I3"/>
    <mergeCell ref="K3:L3"/>
  </mergeCells>
  <phoneticPr fontId="0" type="noConversion"/>
  <pageMargins left="0.27559055118110198" right="0.27559055118110198" top="0.27559055118110198" bottom="0.27559055118110198" header="0.511811023622047" footer="0.511811023622047"/>
  <pageSetup paperSize="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63"/>
  <sheetViews>
    <sheetView workbookViewId="0">
      <selection activeCell="E5" sqref="E5"/>
    </sheetView>
  </sheetViews>
  <sheetFormatPr defaultColWidth="9.140625" defaultRowHeight="12.75"/>
  <cols>
    <col min="1" max="1" width="11.28515625" customWidth="1"/>
    <col min="2" max="2" width="11.7109375" style="74" customWidth="1"/>
    <col min="3" max="3" width="12.28515625" bestFit="1" customWidth="1"/>
  </cols>
  <sheetData>
    <row r="1" spans="1:3">
      <c r="A1" s="298" t="s">
        <v>62</v>
      </c>
      <c r="B1" s="298"/>
      <c r="C1" s="298"/>
    </row>
    <row r="2" spans="1:3">
      <c r="A2" s="19" t="s">
        <v>56</v>
      </c>
      <c r="B2" s="170" t="s">
        <v>63</v>
      </c>
      <c r="C2" t="s">
        <v>64</v>
      </c>
    </row>
    <row r="3" spans="1:3">
      <c r="A3" s="171">
        <v>30</v>
      </c>
      <c r="B3" s="170">
        <v>1</v>
      </c>
      <c r="C3" s="170">
        <v>1</v>
      </c>
    </row>
    <row r="4" spans="1:3">
      <c r="A4" s="171">
        <v>31</v>
      </c>
      <c r="B4" s="170">
        <v>1.016</v>
      </c>
      <c r="C4" s="170">
        <v>1.016</v>
      </c>
    </row>
    <row r="5" spans="1:3">
      <c r="A5" s="171">
        <v>32</v>
      </c>
      <c r="B5" s="170">
        <v>1.0309999999999999</v>
      </c>
      <c r="C5" s="170">
        <v>1.0169999999999999</v>
      </c>
    </row>
    <row r="6" spans="1:3">
      <c r="A6" s="171">
        <v>33</v>
      </c>
      <c r="B6" s="170">
        <v>1.046</v>
      </c>
      <c r="C6" s="170">
        <v>1.046</v>
      </c>
    </row>
    <row r="7" spans="1:3">
      <c r="A7" s="171">
        <v>34</v>
      </c>
      <c r="B7" s="170">
        <v>1.0589999999999999</v>
      </c>
      <c r="C7" s="170">
        <v>1.0589999999999999</v>
      </c>
    </row>
    <row r="8" spans="1:3">
      <c r="A8" s="171">
        <v>35</v>
      </c>
      <c r="B8" s="170">
        <v>1.0720000000000001</v>
      </c>
      <c r="C8" s="170">
        <v>1.0720000000000001</v>
      </c>
    </row>
    <row r="9" spans="1:3">
      <c r="A9" s="171">
        <v>36</v>
      </c>
      <c r="B9" s="170">
        <v>1.083</v>
      </c>
      <c r="C9" s="170">
        <v>1.0840000000000001</v>
      </c>
    </row>
    <row r="10" spans="1:3">
      <c r="A10" s="171">
        <v>37</v>
      </c>
      <c r="B10" s="170">
        <v>1.0960000000000001</v>
      </c>
      <c r="C10" s="170">
        <v>1.097</v>
      </c>
    </row>
    <row r="11" spans="1:3">
      <c r="A11" s="171">
        <v>38</v>
      </c>
      <c r="B11" s="170">
        <v>1.109</v>
      </c>
      <c r="C11" s="170">
        <v>1.1100000000000001</v>
      </c>
    </row>
    <row r="12" spans="1:3">
      <c r="A12" s="171">
        <v>39</v>
      </c>
      <c r="B12" s="170">
        <v>1.1220000000000001</v>
      </c>
      <c r="C12" s="170">
        <v>1.1240000000000001</v>
      </c>
    </row>
    <row r="13" spans="1:3">
      <c r="A13" s="171">
        <v>40</v>
      </c>
      <c r="B13" s="170">
        <v>1.135</v>
      </c>
      <c r="C13" s="170">
        <v>1.1379999999999999</v>
      </c>
    </row>
    <row r="14" spans="1:3">
      <c r="A14" s="171">
        <v>41</v>
      </c>
      <c r="B14" s="170">
        <v>1.149</v>
      </c>
      <c r="C14" s="170">
        <v>1.153</v>
      </c>
    </row>
    <row r="15" spans="1:3">
      <c r="A15" s="171">
        <v>42</v>
      </c>
      <c r="B15" s="170">
        <v>1.1619999999999999</v>
      </c>
      <c r="C15" s="170">
        <v>1.17</v>
      </c>
    </row>
    <row r="16" spans="1:3">
      <c r="A16" s="171">
        <v>43</v>
      </c>
      <c r="B16" s="170">
        <v>1.1759999999999999</v>
      </c>
      <c r="C16" s="170">
        <v>1.1870000000000001</v>
      </c>
    </row>
    <row r="17" spans="1:3">
      <c r="A17" s="171">
        <v>44</v>
      </c>
      <c r="B17" s="170">
        <v>1.1890000000000001</v>
      </c>
      <c r="C17" s="170">
        <v>1.2050000000000001</v>
      </c>
    </row>
    <row r="18" spans="1:3">
      <c r="A18" s="171">
        <v>45</v>
      </c>
      <c r="B18" s="170">
        <v>1.2030000000000001</v>
      </c>
      <c r="C18" s="170">
        <v>1.2230000000000001</v>
      </c>
    </row>
    <row r="19" spans="1:3">
      <c r="A19" s="171">
        <v>46</v>
      </c>
      <c r="B19" s="170">
        <v>1.218</v>
      </c>
      <c r="C19" s="170">
        <v>1.244</v>
      </c>
    </row>
    <row r="20" spans="1:3">
      <c r="A20" s="171">
        <v>47</v>
      </c>
      <c r="B20" s="170">
        <v>1.2330000000000001</v>
      </c>
      <c r="C20" s="170">
        <v>1.2649999999999999</v>
      </c>
    </row>
    <row r="21" spans="1:3">
      <c r="A21" s="171">
        <v>48</v>
      </c>
      <c r="B21" s="170">
        <v>1.248</v>
      </c>
      <c r="C21" s="170">
        <v>1.288</v>
      </c>
    </row>
    <row r="22" spans="1:3">
      <c r="A22" s="171">
        <v>49</v>
      </c>
      <c r="B22" s="170">
        <v>1.2629999999999999</v>
      </c>
      <c r="C22" s="170">
        <v>1.3129999999999999</v>
      </c>
    </row>
    <row r="23" spans="1:3">
      <c r="A23" s="171">
        <v>50</v>
      </c>
      <c r="B23" s="170">
        <v>1.2789999999999999</v>
      </c>
      <c r="C23" s="170">
        <v>1.34</v>
      </c>
    </row>
    <row r="24" spans="1:3">
      <c r="A24" s="171">
        <v>51</v>
      </c>
      <c r="B24" s="170">
        <v>1.2969999999999999</v>
      </c>
      <c r="C24" s="170">
        <v>1.369</v>
      </c>
    </row>
    <row r="25" spans="1:3">
      <c r="A25" s="171">
        <v>52</v>
      </c>
      <c r="B25" s="170">
        <v>1.3160000000000001</v>
      </c>
      <c r="C25" s="170">
        <v>1.401</v>
      </c>
    </row>
    <row r="26" spans="1:3">
      <c r="A26" s="171">
        <v>53</v>
      </c>
      <c r="B26" s="170">
        <v>1.3380000000000001</v>
      </c>
      <c r="C26" s="170">
        <v>1.4350000000000001</v>
      </c>
    </row>
    <row r="27" spans="1:3">
      <c r="A27" s="171">
        <v>54</v>
      </c>
      <c r="B27" s="170">
        <v>1.361</v>
      </c>
      <c r="C27" s="170">
        <v>1.47</v>
      </c>
    </row>
    <row r="28" spans="1:3">
      <c r="A28" s="171">
        <v>55</v>
      </c>
      <c r="B28" s="170">
        <v>1.385</v>
      </c>
      <c r="C28" s="170">
        <v>1.5069999999999999</v>
      </c>
    </row>
    <row r="29" spans="1:3" ht="14.25">
      <c r="A29" s="171">
        <v>56</v>
      </c>
      <c r="B29" s="170">
        <v>1.411</v>
      </c>
      <c r="C29" s="172">
        <v>1.5449999999999999</v>
      </c>
    </row>
    <row r="30" spans="1:3" ht="14.25">
      <c r="A30" s="171">
        <v>57</v>
      </c>
      <c r="B30" s="170">
        <v>1.4370000000000001</v>
      </c>
      <c r="C30" s="173">
        <v>1.585</v>
      </c>
    </row>
    <row r="31" spans="1:3" ht="14.25">
      <c r="A31" s="171">
        <v>58</v>
      </c>
      <c r="B31" s="170">
        <v>1.462</v>
      </c>
      <c r="C31" s="172">
        <v>1.625</v>
      </c>
    </row>
    <row r="32" spans="1:3" ht="14.25">
      <c r="A32" s="171">
        <v>59</v>
      </c>
      <c r="B32" s="170">
        <v>1.488</v>
      </c>
      <c r="C32" s="173">
        <v>1.665</v>
      </c>
    </row>
    <row r="33" spans="1:3" ht="14.25">
      <c r="A33" s="171">
        <v>60</v>
      </c>
      <c r="B33" s="170">
        <v>1.514</v>
      </c>
      <c r="C33" s="172">
        <v>1.7050000000000001</v>
      </c>
    </row>
    <row r="34" spans="1:3" ht="14.25">
      <c r="A34" s="171">
        <v>61</v>
      </c>
      <c r="B34" s="170">
        <v>1.5409999999999999</v>
      </c>
      <c r="C34" s="173">
        <v>1.744</v>
      </c>
    </row>
    <row r="35" spans="1:3" ht="14.25">
      <c r="A35" s="171">
        <v>62</v>
      </c>
      <c r="B35" s="170">
        <v>1.5680000000000001</v>
      </c>
      <c r="C35" s="172">
        <v>1.778</v>
      </c>
    </row>
    <row r="36" spans="1:3" ht="14.25">
      <c r="A36" s="171">
        <v>63</v>
      </c>
      <c r="B36" s="170">
        <v>1.5980000000000001</v>
      </c>
      <c r="C36" s="173">
        <v>1.8080000000000001</v>
      </c>
    </row>
    <row r="37" spans="1:3" ht="14.25">
      <c r="A37" s="171">
        <v>64</v>
      </c>
      <c r="B37" s="170">
        <v>1.629</v>
      </c>
      <c r="C37" s="172">
        <v>1.839</v>
      </c>
    </row>
    <row r="38" spans="1:3" ht="14.25">
      <c r="A38" s="171">
        <v>65</v>
      </c>
      <c r="B38" s="170">
        <v>1.663</v>
      </c>
      <c r="C38" s="173">
        <v>1.873</v>
      </c>
    </row>
    <row r="39" spans="1:3" ht="14.25">
      <c r="A39" s="171">
        <v>66</v>
      </c>
      <c r="B39" s="170">
        <v>1.6990000000000001</v>
      </c>
      <c r="C39" s="172">
        <v>1.909</v>
      </c>
    </row>
    <row r="40" spans="1:3" ht="14.25">
      <c r="A40" s="171">
        <v>67</v>
      </c>
      <c r="B40" s="170">
        <v>1.738</v>
      </c>
      <c r="C40" s="173">
        <v>1.948</v>
      </c>
    </row>
    <row r="41" spans="1:3" ht="14.25">
      <c r="A41" s="171">
        <v>68</v>
      </c>
      <c r="B41" s="170">
        <v>1.7789999999999999</v>
      </c>
      <c r="C41" s="172">
        <v>1.9890000000000001</v>
      </c>
    </row>
    <row r="42" spans="1:3" ht="14.25">
      <c r="A42" s="171">
        <v>69</v>
      </c>
      <c r="B42" s="170">
        <v>1.823</v>
      </c>
      <c r="C42" s="173">
        <v>2.0329999999999999</v>
      </c>
    </row>
    <row r="43" spans="1:3" ht="14.25">
      <c r="A43" s="171">
        <v>70</v>
      </c>
      <c r="B43" s="170">
        <v>1.867</v>
      </c>
      <c r="C43" s="172">
        <v>2.077</v>
      </c>
    </row>
    <row r="44" spans="1:3" ht="14.25">
      <c r="A44" s="171">
        <v>71</v>
      </c>
      <c r="B44" s="170">
        <v>1.91</v>
      </c>
      <c r="C44" s="173">
        <v>2.12</v>
      </c>
    </row>
    <row r="45" spans="1:3" ht="14.25">
      <c r="A45" s="171">
        <v>72</v>
      </c>
      <c r="B45" s="170">
        <v>1.9530000000000001</v>
      </c>
      <c r="C45" s="172">
        <v>2.1629999999999998</v>
      </c>
    </row>
    <row r="46" spans="1:3" ht="14.25">
      <c r="A46" s="171">
        <v>73</v>
      </c>
      <c r="B46" s="170">
        <v>2.004</v>
      </c>
      <c r="C46" s="173">
        <v>2.214</v>
      </c>
    </row>
    <row r="47" spans="1:3" ht="14.25">
      <c r="A47" s="171">
        <v>74</v>
      </c>
      <c r="B47" s="170">
        <v>2.06</v>
      </c>
      <c r="C47" s="172">
        <v>2.27</v>
      </c>
    </row>
    <row r="48" spans="1:3" ht="14.25">
      <c r="A48" s="171">
        <v>75</v>
      </c>
      <c r="B48" s="170">
        <v>2.117</v>
      </c>
      <c r="C48" s="173">
        <v>2.327</v>
      </c>
    </row>
    <row r="49" spans="1:3" ht="14.25">
      <c r="A49" s="171">
        <v>76</v>
      </c>
      <c r="B49" s="170">
        <v>2.181</v>
      </c>
      <c r="C49" s="172">
        <v>2.391</v>
      </c>
    </row>
    <row r="50" spans="1:3" ht="14.25">
      <c r="A50" s="171">
        <v>77</v>
      </c>
      <c r="B50" s="170">
        <v>2.2549999999999999</v>
      </c>
      <c r="C50" s="173">
        <v>2.4649999999999999</v>
      </c>
    </row>
    <row r="51" spans="1:3" ht="14.25">
      <c r="A51" s="171">
        <v>78</v>
      </c>
      <c r="B51" s="170">
        <v>2.3359999999999999</v>
      </c>
      <c r="C51" s="172">
        <v>2.5459999999999998</v>
      </c>
    </row>
    <row r="52" spans="1:3" ht="14.25">
      <c r="A52" s="171">
        <v>79</v>
      </c>
      <c r="B52" s="170">
        <v>2.419</v>
      </c>
      <c r="C52" s="173">
        <v>2.629</v>
      </c>
    </row>
    <row r="53" spans="1:3" ht="14.25">
      <c r="A53" s="171">
        <v>80</v>
      </c>
      <c r="B53" s="170">
        <v>2.504</v>
      </c>
      <c r="C53" s="172">
        <v>2.714</v>
      </c>
    </row>
    <row r="54" spans="1:3" ht="14.25">
      <c r="A54" s="171">
        <v>81</v>
      </c>
      <c r="B54" s="170">
        <v>2.597</v>
      </c>
      <c r="C54" s="174"/>
    </row>
    <row r="55" spans="1:3" ht="14.25">
      <c r="A55" s="171">
        <v>82</v>
      </c>
      <c r="B55" s="170">
        <v>2.702</v>
      </c>
      <c r="C55" s="174"/>
    </row>
    <row r="56" spans="1:3" ht="14.25">
      <c r="A56" s="171">
        <v>83</v>
      </c>
      <c r="B56" s="170">
        <v>2.831</v>
      </c>
      <c r="C56" s="174"/>
    </row>
    <row r="57" spans="1:3" ht="14.25">
      <c r="A57" s="171">
        <v>84</v>
      </c>
      <c r="B57" s="170">
        <v>2.9809999999999999</v>
      </c>
      <c r="C57" s="174"/>
    </row>
    <row r="58" spans="1:3" ht="14.25">
      <c r="A58" s="171">
        <v>85</v>
      </c>
      <c r="B58" s="170">
        <v>3.153</v>
      </c>
      <c r="C58" s="174"/>
    </row>
    <row r="59" spans="1:3" ht="14.25">
      <c r="A59" s="171">
        <v>86</v>
      </c>
      <c r="B59" s="170">
        <v>3.3519999999999999</v>
      </c>
      <c r="C59" s="174"/>
    </row>
    <row r="60" spans="1:3" ht="14.25">
      <c r="A60" s="171">
        <v>87</v>
      </c>
      <c r="B60" s="170">
        <v>3.58</v>
      </c>
      <c r="C60" s="174"/>
    </row>
    <row r="61" spans="1:3" ht="14.25">
      <c r="A61" s="171">
        <v>88</v>
      </c>
      <c r="B61" s="170">
        <v>3.8420000000000001</v>
      </c>
      <c r="C61" s="174"/>
    </row>
    <row r="62" spans="1:3" ht="14.25">
      <c r="A62" s="171">
        <v>89</v>
      </c>
      <c r="B62" s="170">
        <v>4.1449999999999996</v>
      </c>
      <c r="C62" s="174"/>
    </row>
    <row r="63" spans="1:3" ht="14.25">
      <c r="A63" s="171">
        <v>90</v>
      </c>
      <c r="B63" s="170">
        <v>4.4930000000000003</v>
      </c>
      <c r="C63" s="174"/>
    </row>
  </sheetData>
  <mergeCells count="1">
    <mergeCell ref="A1:C1"/>
  </mergeCells>
  <phoneticPr fontId="18" type="noConversion"/>
  <pageMargins left="0.75" right="0.75" top="1" bottom="1" header="0.5" footer="0.5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50"/>
  <sheetViews>
    <sheetView showGridLines="0" showRowColHeaders="0" showZeros="0" tabSelected="1" zoomScaleNormal="100" workbookViewId="0">
      <selection activeCell="A6" sqref="A6"/>
    </sheetView>
  </sheetViews>
  <sheetFormatPr defaultColWidth="9.140625" defaultRowHeight="12.75"/>
  <cols>
    <col min="1" max="1" width="7" style="7" customWidth="1"/>
    <col min="2" max="2" width="8" style="7" customWidth="1"/>
    <col min="3" max="3" width="5.85546875" style="7" customWidth="1"/>
    <col min="4" max="4" width="7.7109375" style="7" customWidth="1"/>
    <col min="5" max="5" width="10.7109375" style="7" customWidth="1"/>
    <col min="6" max="6" width="4.28515625" style="7" customWidth="1"/>
    <col min="7" max="7" width="27.85546875" customWidth="1"/>
    <col min="8" max="8" width="20.7109375" customWidth="1"/>
    <col min="9" max="17" width="6.85546875" style="7" customWidth="1"/>
    <col min="18" max="21" width="8" style="7" customWidth="1"/>
    <col min="22" max="22" width="9" style="7" customWidth="1"/>
    <col min="23" max="24" width="8" style="7" customWidth="1"/>
    <col min="25" max="25" width="4.7109375" style="7" customWidth="1"/>
    <col min="26" max="26" width="5" style="7" customWidth="1"/>
    <col min="27" max="27" width="9.28515625" hidden="1" customWidth="1"/>
    <col min="28" max="33" width="9.140625" hidden="1" customWidth="1"/>
  </cols>
  <sheetData>
    <row r="1" spans="1:33" ht="12.95" customHeight="1">
      <c r="H1" s="7"/>
      <c r="Z1"/>
    </row>
    <row r="2" spans="1:33" ht="72.75" customHeight="1">
      <c r="G2" s="268" t="s">
        <v>52</v>
      </c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U2" s="82" t="s">
        <v>57</v>
      </c>
      <c r="Z2"/>
    </row>
    <row r="3" spans="1:33" ht="27">
      <c r="E3" s="83"/>
      <c r="G3" s="269" t="s">
        <v>22</v>
      </c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53" t="s">
        <v>58</v>
      </c>
      <c r="T3" s="253"/>
      <c r="U3" s="253"/>
      <c r="V3" s="253"/>
      <c r="W3" s="253"/>
      <c r="X3" s="253"/>
      <c r="Y3" s="253"/>
      <c r="Z3" s="253"/>
    </row>
    <row r="4" spans="1:33">
      <c r="H4" s="7"/>
      <c r="Z4"/>
    </row>
    <row r="5" spans="1:33" ht="15" customHeight="1">
      <c r="A5" s="263" t="s">
        <v>21</v>
      </c>
      <c r="B5" s="263"/>
      <c r="C5" s="264" t="s">
        <v>102</v>
      </c>
      <c r="D5" s="264"/>
      <c r="E5" s="264"/>
      <c r="F5" s="264"/>
      <c r="G5" s="264"/>
      <c r="H5" s="211" t="s">
        <v>0</v>
      </c>
      <c r="I5" s="254" t="s">
        <v>169</v>
      </c>
      <c r="J5" s="254"/>
      <c r="K5" s="254"/>
      <c r="L5" s="254"/>
      <c r="M5" s="254"/>
      <c r="N5" s="254"/>
      <c r="O5" s="211" t="s">
        <v>1</v>
      </c>
      <c r="P5" s="255" t="s">
        <v>168</v>
      </c>
      <c r="Q5" s="255"/>
      <c r="R5" s="255"/>
      <c r="S5" s="255"/>
      <c r="T5" s="255"/>
      <c r="U5" s="85" t="s">
        <v>2</v>
      </c>
      <c r="V5" s="256">
        <v>44373</v>
      </c>
      <c r="W5" s="256"/>
      <c r="X5" s="86" t="s">
        <v>20</v>
      </c>
      <c r="Y5" s="87">
        <v>2</v>
      </c>
      <c r="Z5"/>
    </row>
    <row r="6" spans="1:33" ht="13.7" customHeight="1" thickBot="1">
      <c r="A6" s="9"/>
      <c r="B6" s="9"/>
      <c r="C6" s="9"/>
      <c r="D6" s="9"/>
      <c r="E6" s="9"/>
      <c r="F6" s="9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208" t="s">
        <v>163</v>
      </c>
      <c r="V6" s="256">
        <v>44374</v>
      </c>
      <c r="W6" s="256"/>
      <c r="X6" s="9"/>
      <c r="Y6" s="9"/>
      <c r="Z6"/>
      <c r="AB6" s="4"/>
      <c r="AC6" s="4"/>
      <c r="AD6" s="4"/>
      <c r="AE6" s="175" t="s">
        <v>65</v>
      </c>
      <c r="AF6" s="175" t="s">
        <v>65</v>
      </c>
      <c r="AG6" s="175" t="s">
        <v>65</v>
      </c>
    </row>
    <row r="7" spans="1:33" s="19" customFormat="1" ht="15" customHeight="1">
      <c r="A7" s="88" t="s">
        <v>3</v>
      </c>
      <c r="B7" s="157" t="s">
        <v>4</v>
      </c>
      <c r="C7" s="156" t="s">
        <v>23</v>
      </c>
      <c r="D7" s="91" t="s">
        <v>23</v>
      </c>
      <c r="E7" s="155" t="s">
        <v>5</v>
      </c>
      <c r="F7" s="155" t="s">
        <v>24</v>
      </c>
      <c r="G7" s="155" t="s">
        <v>6</v>
      </c>
      <c r="H7" s="155" t="s">
        <v>7</v>
      </c>
      <c r="I7" s="257" t="s">
        <v>8</v>
      </c>
      <c r="J7" s="258"/>
      <c r="K7" s="259"/>
      <c r="L7" s="257" t="s">
        <v>9</v>
      </c>
      <c r="M7" s="258"/>
      <c r="N7" s="259"/>
      <c r="O7" s="260" t="s">
        <v>25</v>
      </c>
      <c r="P7" s="261"/>
      <c r="Q7" s="261"/>
      <c r="R7" s="261"/>
      <c r="S7" s="93" t="s">
        <v>10</v>
      </c>
      <c r="T7" s="94" t="s">
        <v>59</v>
      </c>
      <c r="U7" s="94" t="s">
        <v>27</v>
      </c>
      <c r="V7" s="94" t="s">
        <v>28</v>
      </c>
      <c r="W7" s="155" t="s">
        <v>54</v>
      </c>
      <c r="X7" s="95" t="s">
        <v>29</v>
      </c>
      <c r="Y7" s="95" t="s">
        <v>30</v>
      </c>
      <c r="Z7" s="222" t="s">
        <v>167</v>
      </c>
      <c r="AB7" s="1"/>
      <c r="AC7" s="1"/>
      <c r="AD7" s="1"/>
      <c r="AE7" s="176" t="s">
        <v>66</v>
      </c>
      <c r="AF7" s="176" t="s">
        <v>66</v>
      </c>
      <c r="AG7" s="176" t="s">
        <v>66</v>
      </c>
    </row>
    <row r="8" spans="1:33" s="19" customFormat="1" ht="15" customHeight="1" thickBot="1">
      <c r="A8" s="96" t="s">
        <v>11</v>
      </c>
      <c r="B8" s="97" t="s">
        <v>12</v>
      </c>
      <c r="C8" s="98" t="s">
        <v>31</v>
      </c>
      <c r="D8" s="99" t="s">
        <v>29</v>
      </c>
      <c r="E8" s="100" t="s">
        <v>19</v>
      </c>
      <c r="F8" s="100" t="s">
        <v>60</v>
      </c>
      <c r="G8" s="153"/>
      <c r="H8" s="153"/>
      <c r="I8" s="265"/>
      <c r="J8" s="266"/>
      <c r="K8" s="267"/>
      <c r="L8" s="265"/>
      <c r="M8" s="266"/>
      <c r="N8" s="267"/>
      <c r="O8" s="102" t="s">
        <v>8</v>
      </c>
      <c r="P8" s="97" t="s">
        <v>9</v>
      </c>
      <c r="Q8" s="103" t="s">
        <v>33</v>
      </c>
      <c r="R8" s="98" t="s">
        <v>10</v>
      </c>
      <c r="S8" s="102" t="s">
        <v>53</v>
      </c>
      <c r="T8" s="104" t="s">
        <v>10</v>
      </c>
      <c r="U8" s="104" t="s">
        <v>10</v>
      </c>
      <c r="V8" s="104" t="s">
        <v>10</v>
      </c>
      <c r="W8" s="100" t="s">
        <v>55</v>
      </c>
      <c r="X8" s="105" t="s">
        <v>34</v>
      </c>
      <c r="Y8" s="105"/>
      <c r="Z8" s="223"/>
      <c r="AB8" s="1" t="s">
        <v>67</v>
      </c>
      <c r="AC8" s="1" t="s">
        <v>56</v>
      </c>
      <c r="AD8" s="3" t="s">
        <v>53</v>
      </c>
      <c r="AE8" s="176" t="s">
        <v>68</v>
      </c>
      <c r="AF8" s="176" t="s">
        <v>69</v>
      </c>
      <c r="AG8" s="176" t="s">
        <v>70</v>
      </c>
    </row>
    <row r="9" spans="1:33" s="19" customFormat="1" ht="18" customHeight="1">
      <c r="A9" s="106" t="s">
        <v>84</v>
      </c>
      <c r="B9" s="107">
        <v>53.13</v>
      </c>
      <c r="C9" s="69" t="s">
        <v>85</v>
      </c>
      <c r="D9" s="108" t="s">
        <v>86</v>
      </c>
      <c r="E9" s="201">
        <v>39168</v>
      </c>
      <c r="F9" s="69"/>
      <c r="G9" s="70" t="s">
        <v>112</v>
      </c>
      <c r="H9" s="70" t="s">
        <v>88</v>
      </c>
      <c r="I9" s="150">
        <v>35</v>
      </c>
      <c r="J9" s="151">
        <v>38</v>
      </c>
      <c r="K9" s="151">
        <v>-41</v>
      </c>
      <c r="L9" s="151">
        <v>48</v>
      </c>
      <c r="M9" s="151">
        <v>52</v>
      </c>
      <c r="N9" s="151">
        <v>54</v>
      </c>
      <c r="O9" s="109">
        <f>IF(MAX(I9:K9)&gt;0,IF(MAX(I9:K9)&lt;0,0,TRUNC(MAX(I9:K9)/1)*1),"")</f>
        <v>38</v>
      </c>
      <c r="P9" s="110">
        <f>IF(MAX(L9:N9)&gt;0,IF(MAX(L9:N9)&lt;0,0,TRUNC(MAX(L9:N9)/1)*1),"")</f>
        <v>54</v>
      </c>
      <c r="Q9" s="111">
        <f>IF(O9="","",IF(P9="","",IF(SUM(O9:P9)=0,"",SUM(O9:P9))))</f>
        <v>92</v>
      </c>
      <c r="R9" s="112">
        <f>IF(Q9="","",IF(C9="","",IF((AB9="k"),IF(B9&gt;153.655,Q9,IF(B9&lt;28,10^(0.783497476*LOG10(28/153.655)^2)*Q9,10^(0.783497476*LOG10(B9/153.655)^2)*Q9)),IF(B9&gt;175.508,Q9,IF(B9&lt;32,10^(0.75194503*LOG10(32/175.508)^2)*Q9,10^(0.75194503*LOG10(B9/175.508)^2)*Q9)))))</f>
        <v>146.65572146652281</v>
      </c>
      <c r="S9" s="113" t="str">
        <f>IF(AD9=1,R9*AG9,"")</f>
        <v/>
      </c>
      <c r="T9" s="71">
        <v>7.75</v>
      </c>
      <c r="U9" s="71">
        <v>10.74</v>
      </c>
      <c r="V9" s="71">
        <v>6.88</v>
      </c>
      <c r="W9" s="114"/>
      <c r="X9" s="115"/>
      <c r="Y9" s="116"/>
      <c r="Z9" s="203"/>
      <c r="AA9" s="117">
        <f>V5</f>
        <v>44373</v>
      </c>
      <c r="AB9" s="165" t="str">
        <f>IF(ISNUMBER(FIND("M",C9)),"m",IF(ISNUMBER(FIND("K",C9)),"k"))</f>
        <v>m</v>
      </c>
      <c r="AC9" s="166">
        <f>IF(OR(E9="",AA9=""),0,(YEAR(AA9)-YEAR(E9)))</f>
        <v>14</v>
      </c>
      <c r="AD9" s="167" t="str">
        <f>IF(AC9&gt;34,1,"")</f>
        <v/>
      </c>
      <c r="AE9" s="168" t="b">
        <f>IF(AD9=1,LOOKUP(AC9,'Meltzer-Faber'!A3:A63,'Meltzer-Faber'!B3:B63))</f>
        <v>0</v>
      </c>
      <c r="AF9" s="168" t="b">
        <f>IF(AD9=1,LOOKUP(AC9,'Meltzer-Faber'!A3:A63,'Meltzer-Faber'!C3:C63))</f>
        <v>0</v>
      </c>
      <c r="AG9" s="168" t="b">
        <f>IF(AB9="m",AE9,IF(AB9="k",AF9,""))</f>
        <v>0</v>
      </c>
    </row>
    <row r="10" spans="1:33" s="19" customFormat="1" ht="18" customHeight="1">
      <c r="A10" s="118"/>
      <c r="B10" s="119"/>
      <c r="C10" s="120"/>
      <c r="D10" s="121"/>
      <c r="E10" s="202"/>
      <c r="F10" s="122"/>
      <c r="G10" s="72"/>
      <c r="H10" s="123"/>
      <c r="I10" s="250"/>
      <c r="J10" s="251"/>
      <c r="K10" s="252"/>
      <c r="L10" s="250"/>
      <c r="M10" s="251"/>
      <c r="N10" s="252"/>
      <c r="O10" s="120"/>
      <c r="P10" s="124"/>
      <c r="Q10" s="246">
        <f>IF(R9="","",R9*1.2)</f>
        <v>175.98686575982737</v>
      </c>
      <c r="R10" s="246"/>
      <c r="S10" s="125"/>
      <c r="T10" s="126">
        <f>IF(T9="","",T9*20)</f>
        <v>155</v>
      </c>
      <c r="U10" s="126">
        <f>IF(U9="","",U9*13)</f>
        <v>139.62</v>
      </c>
      <c r="V10" s="75">
        <f>IF(V9="","",IF((80+(8-ROUNDUP(V9,1))*40)&lt;0,0,80+(8-ROUNDUP(V9,1))*40))</f>
        <v>124.00000000000003</v>
      </c>
      <c r="W10" s="75">
        <f>IF(SUM(T10,U10,V10)&gt;0,SUM(T10,U10,V10),"")</f>
        <v>418.62</v>
      </c>
      <c r="X10" s="127">
        <f>IF(OR(Q10="",T10="",U10="",V10=""),"",SUM(Q10,T10,U10,V10))</f>
        <v>594.60686575982743</v>
      </c>
      <c r="Y10" s="76"/>
      <c r="Z10" s="204"/>
      <c r="AA10" s="117"/>
      <c r="AB10" s="165"/>
      <c r="AC10" s="166"/>
      <c r="AD10" s="167"/>
      <c r="AE10" s="168"/>
      <c r="AF10" s="168"/>
      <c r="AG10" s="168"/>
    </row>
    <row r="11" spans="1:33" s="19" customFormat="1" ht="18" customHeight="1">
      <c r="A11" s="106" t="s">
        <v>113</v>
      </c>
      <c r="B11" s="107">
        <v>57.17</v>
      </c>
      <c r="C11" s="69" t="s">
        <v>85</v>
      </c>
      <c r="D11" s="108" t="s">
        <v>86</v>
      </c>
      <c r="E11" s="201">
        <v>39126</v>
      </c>
      <c r="F11" s="69"/>
      <c r="G11" s="70" t="s">
        <v>114</v>
      </c>
      <c r="H11" s="70" t="s">
        <v>88</v>
      </c>
      <c r="I11" s="150">
        <v>34</v>
      </c>
      <c r="J11" s="151">
        <v>36</v>
      </c>
      <c r="K11" s="151">
        <v>38</v>
      </c>
      <c r="L11" s="151">
        <v>40</v>
      </c>
      <c r="M11" s="151">
        <v>44</v>
      </c>
      <c r="N11" s="151">
        <v>47</v>
      </c>
      <c r="O11" s="109">
        <f>IF(MAX(I11:K11)&gt;0,IF(MAX(I11:K11)&lt;0,0,TRUNC(MAX(I11:K11)/1)*1),"")</f>
        <v>38</v>
      </c>
      <c r="P11" s="110">
        <f>IF(MAX(L11:N11)&gt;0,IF(MAX(L11:N11)&lt;0,0,TRUNC(MAX(L11:N11)/1)*1),"")</f>
        <v>47</v>
      </c>
      <c r="Q11" s="111">
        <f>IF(O11="","",IF(P11="","",IF(SUM(O11:P11)=0,"",SUM(O11:P11))))</f>
        <v>85</v>
      </c>
      <c r="R11" s="112">
        <f>IF(Q11="","",IF(C11="","",IF((AB11="k"),IF(B11&gt;153.655,Q11,IF(B11&lt;28,10^(0.783497476*LOG10(28/153.655)^2)*Q11,10^(0.783497476*LOG10(B11/153.655)^2)*Q11)),IF(B11&gt;175.508,Q11,IF(B11&lt;32,10^(0.75194503*LOG10(32/175.508)^2)*Q11,10^(0.75194503*LOG10(B11/175.508)^2)*Q11)))))</f>
        <v>128.18914961100299</v>
      </c>
      <c r="S11" s="113" t="str">
        <f>IF(AD11=1,R11*AG11,"")</f>
        <v/>
      </c>
      <c r="T11" s="71">
        <v>6.47</v>
      </c>
      <c r="U11" s="71">
        <v>9.56</v>
      </c>
      <c r="V11" s="71">
        <v>7.05</v>
      </c>
      <c r="W11" s="114"/>
      <c r="X11" s="115"/>
      <c r="Y11" s="128"/>
      <c r="Z11" s="205"/>
      <c r="AA11" s="117">
        <f>V5</f>
        <v>44373</v>
      </c>
      <c r="AB11" s="165" t="str">
        <f t="shared" ref="AB11" si="0">IF(ISNUMBER(FIND("M",C11)),"m",IF(ISNUMBER(FIND("K",C11)),"k"))</f>
        <v>m</v>
      </c>
      <c r="AC11" s="166">
        <f t="shared" ref="AC11" si="1">IF(OR(E11="",AA11=""),0,(YEAR(AA11)-YEAR(E11)))</f>
        <v>14</v>
      </c>
      <c r="AD11" s="167" t="str">
        <f t="shared" ref="AD11:AD31" si="2">IF(AC11&gt;34,1,"")</f>
        <v/>
      </c>
      <c r="AE11" s="168" t="b">
        <f>IF(AD11=1,LOOKUP(AC11,'Meltzer-Faber'!A3:A63,'Meltzer-Faber'!B3:B63))</f>
        <v>0</v>
      </c>
      <c r="AF11" s="168" t="b">
        <f>IF(AD11=1,LOOKUP(AC11,'Meltzer-Faber'!A3:A63,'Meltzer-Faber'!C3:C63))</f>
        <v>0</v>
      </c>
      <c r="AG11" s="168" t="b">
        <f t="shared" ref="AG11" si="3">IF(AB11="m",AE11,IF(AB11="k",AF11,""))</f>
        <v>0</v>
      </c>
    </row>
    <row r="12" spans="1:33" s="19" customFormat="1" ht="18" customHeight="1">
      <c r="A12" s="118"/>
      <c r="B12" s="119"/>
      <c r="C12" s="120"/>
      <c r="D12" s="121"/>
      <c r="E12" s="202"/>
      <c r="F12" s="122"/>
      <c r="G12" s="72"/>
      <c r="H12" s="123"/>
      <c r="I12" s="250"/>
      <c r="J12" s="251"/>
      <c r="K12" s="252"/>
      <c r="L12" s="250"/>
      <c r="M12" s="251"/>
      <c r="N12" s="252"/>
      <c r="O12" s="120"/>
      <c r="P12" s="124"/>
      <c r="Q12" s="246">
        <f>IF(R11="","",R11*1.2)</f>
        <v>153.82697953320357</v>
      </c>
      <c r="R12" s="246"/>
      <c r="S12" s="125"/>
      <c r="T12" s="126">
        <f>IF(T11="","",T11*20)</f>
        <v>129.4</v>
      </c>
      <c r="U12" s="126">
        <f>IF(U11="","",U11*13)</f>
        <v>124.28</v>
      </c>
      <c r="V12" s="75">
        <f>IF(V11="","",IF((80+(8-ROUNDUP(V11,1))*40)&lt;0,0,80+(8-ROUNDUP(V11,1))*40))</f>
        <v>116.00000000000001</v>
      </c>
      <c r="W12" s="75">
        <f>IF(SUM(T12,U12,V12)&gt;0,SUM(T12,U12,V12),"")</f>
        <v>369.68</v>
      </c>
      <c r="X12" s="127">
        <f>IF(OR(Q12="",W12=""),"",Q12+W12)</f>
        <v>523.50697953320355</v>
      </c>
      <c r="Y12" s="76"/>
      <c r="Z12" s="204"/>
      <c r="AA12" s="117"/>
    </row>
    <row r="13" spans="1:33" s="19" customFormat="1" ht="18" customHeight="1">
      <c r="A13" s="106" t="s">
        <v>113</v>
      </c>
      <c r="B13" s="107">
        <v>59.64</v>
      </c>
      <c r="C13" s="69" t="s">
        <v>85</v>
      </c>
      <c r="D13" s="108" t="s">
        <v>91</v>
      </c>
      <c r="E13" s="201">
        <v>38727</v>
      </c>
      <c r="F13" s="69"/>
      <c r="G13" s="70" t="s">
        <v>115</v>
      </c>
      <c r="H13" s="70" t="s">
        <v>101</v>
      </c>
      <c r="I13" s="150">
        <v>40</v>
      </c>
      <c r="J13" s="151">
        <v>43</v>
      </c>
      <c r="K13" s="151">
        <v>45</v>
      </c>
      <c r="L13" s="151">
        <v>52</v>
      </c>
      <c r="M13" s="151">
        <v>55</v>
      </c>
      <c r="N13" s="151">
        <v>-57</v>
      </c>
      <c r="O13" s="109">
        <f>IF(MAX(I13:K13)&gt;0,IF(MAX(I13:K13)&lt;0,0,TRUNC(MAX(I13:K13)/1)*1),"")</f>
        <v>45</v>
      </c>
      <c r="P13" s="110">
        <f>IF(MAX(L13:N13)&gt;0,IF(MAX(L13:N13)&lt;0,0,TRUNC(MAX(L13:N13)/1)*1),"")</f>
        <v>55</v>
      </c>
      <c r="Q13" s="111">
        <f>IF(O13="","",IF(P13="","",IF(SUM(O13:P13)=0,"",SUM(O13:P13))))</f>
        <v>100</v>
      </c>
      <c r="R13" s="112">
        <f>IF(Q13="","",IF(C13="","",IF((AB13="k"),IF(B13&gt;153.655,Q13,IF(B13&lt;28,10^(0.783497476*LOG10(28/153.655)^2)*Q13,10^(0.783497476*LOG10(B13/153.655)^2)*Q13)),IF(B13&gt;175.508,Q13,IF(B13&lt;32,10^(0.75194503*LOG10(32/175.508)^2)*Q13,10^(0.75194503*LOG10(B13/175.508)^2)*Q13)))))</f>
        <v>146.29478343047043</v>
      </c>
      <c r="S13" s="113" t="str">
        <f>IF(AD13=1,R13*AG13,"")</f>
        <v/>
      </c>
      <c r="T13" s="71">
        <v>6.12</v>
      </c>
      <c r="U13" s="71">
        <v>7.48</v>
      </c>
      <c r="V13" s="71">
        <v>7.24</v>
      </c>
      <c r="W13" s="114"/>
      <c r="X13" s="115"/>
      <c r="Y13" s="128"/>
      <c r="Z13" s="205"/>
      <c r="AA13" s="117">
        <f>V5</f>
        <v>44373</v>
      </c>
      <c r="AB13" s="165" t="str">
        <f t="shared" ref="AB13" si="4">IF(ISNUMBER(FIND("M",C13)),"m",IF(ISNUMBER(FIND("K",C13)),"k"))</f>
        <v>m</v>
      </c>
      <c r="AC13" s="166">
        <f t="shared" ref="AC13" si="5">IF(OR(E13="",AA13=""),0,(YEAR(AA13)-YEAR(E13)))</f>
        <v>15</v>
      </c>
      <c r="AD13" s="167" t="str">
        <f t="shared" si="2"/>
        <v/>
      </c>
      <c r="AE13" s="168" t="b">
        <f>IF(AD13=1,LOOKUP(AC13,'Meltzer-Faber'!A3:A63,'Meltzer-Faber'!B3:B63))</f>
        <v>0</v>
      </c>
      <c r="AF13" s="168" t="b">
        <f>IF(AD13=1,LOOKUP(AC13,'Meltzer-Faber'!A3:A63,'Meltzer-Faber'!C3:C63))</f>
        <v>0</v>
      </c>
      <c r="AG13" s="168" t="b">
        <f t="shared" ref="AG13" si="6">IF(AB13="m",AE13,IF(AB13="k",AF13,""))</f>
        <v>0</v>
      </c>
    </row>
    <row r="14" spans="1:33" s="19" customFormat="1" ht="18" customHeight="1">
      <c r="A14" s="118"/>
      <c r="B14" s="119"/>
      <c r="C14" s="120"/>
      <c r="D14" s="121"/>
      <c r="E14" s="202"/>
      <c r="F14" s="122"/>
      <c r="G14" s="72"/>
      <c r="H14" s="123"/>
      <c r="I14" s="250"/>
      <c r="J14" s="251"/>
      <c r="K14" s="252"/>
      <c r="L14" s="250"/>
      <c r="M14" s="251"/>
      <c r="N14" s="252"/>
      <c r="O14" s="120"/>
      <c r="P14" s="124"/>
      <c r="Q14" s="246">
        <f>IF(R13="","",R13*1.2)</f>
        <v>175.55374011656451</v>
      </c>
      <c r="R14" s="246"/>
      <c r="S14" s="125"/>
      <c r="T14" s="126">
        <f>IF(T13="","",T13*20)</f>
        <v>122.4</v>
      </c>
      <c r="U14" s="126">
        <f>IF(U13="","",U13*13)</f>
        <v>97.240000000000009</v>
      </c>
      <c r="V14" s="75">
        <f>IF(V13="","",IF((80+(8-ROUNDUP(V13,1))*40)&lt;0,0,80+(8-ROUNDUP(V13,1))*40))</f>
        <v>108</v>
      </c>
      <c r="W14" s="75">
        <f>IF(SUM(T14,U14,V14)&gt;0,SUM(T14,U14,V14),"")</f>
        <v>327.64</v>
      </c>
      <c r="X14" s="127">
        <f>IF(OR(Q14="",T14="",U14="",V14=""),"",SUM(Q14,T14,U14,V14))</f>
        <v>503.19374011656453</v>
      </c>
      <c r="Y14" s="76"/>
      <c r="Z14" s="204"/>
      <c r="AA14" s="117"/>
    </row>
    <row r="15" spans="1:33" s="19" customFormat="1" ht="18" customHeight="1">
      <c r="A15" s="106" t="s">
        <v>116</v>
      </c>
      <c r="B15" s="107">
        <v>64.180000000000007</v>
      </c>
      <c r="C15" s="69" t="s">
        <v>85</v>
      </c>
      <c r="D15" s="108" t="s">
        <v>91</v>
      </c>
      <c r="E15" s="201">
        <v>38405</v>
      </c>
      <c r="F15" s="69"/>
      <c r="G15" s="70" t="s">
        <v>117</v>
      </c>
      <c r="H15" s="70" t="s">
        <v>101</v>
      </c>
      <c r="I15" s="150">
        <v>70</v>
      </c>
      <c r="J15" s="151">
        <v>73</v>
      </c>
      <c r="K15" s="151">
        <v>76</v>
      </c>
      <c r="L15" s="151">
        <v>93</v>
      </c>
      <c r="M15" s="151">
        <v>95</v>
      </c>
      <c r="N15" s="151">
        <v>97</v>
      </c>
      <c r="O15" s="109">
        <f>IF(MAX(I15:K15)&gt;0,IF(MAX(I15:K15)&lt;0,0,TRUNC(MAX(I15:K15)/1)*1),"")</f>
        <v>76</v>
      </c>
      <c r="P15" s="110">
        <f>IF(MAX(L15:N15)&gt;0,IF(MAX(L15:N15)&lt;0,0,TRUNC(MAX(L15:N15)/1)*1),"")</f>
        <v>97</v>
      </c>
      <c r="Q15" s="111">
        <f>IF(O15="","",IF(P15="","",IF(SUM(O15:P15)=0,"",SUM(O15:P15))))</f>
        <v>173</v>
      </c>
      <c r="R15" s="112">
        <f>IF(Q15="","",IF(C15="","",IF((AB15="k"),IF(B15&gt;153.655,Q15,IF(B15&lt;28,10^(0.783497476*LOG10(28/153.655)^2)*Q15,10^(0.783497476*LOG10(B15/153.655)^2)*Q15)),IF(B15&gt;175.508,Q15,IF(B15&lt;32,10^(0.75194503*LOG10(32/175.508)^2)*Q15,10^(0.75194503*LOG10(B15/175.508)^2)*Q15)))))</f>
        <v>240.75579217238538</v>
      </c>
      <c r="S15" s="113" t="str">
        <f>IF(AD15=1,R15*AG15,"")</f>
        <v/>
      </c>
      <c r="T15" s="71">
        <v>7.83</v>
      </c>
      <c r="U15" s="71">
        <v>12.58</v>
      </c>
      <c r="V15" s="71">
        <v>6.5</v>
      </c>
      <c r="W15" s="114"/>
      <c r="X15" s="115"/>
      <c r="Y15" s="128"/>
      <c r="Z15" s="205"/>
      <c r="AA15" s="117">
        <f>V5</f>
        <v>44373</v>
      </c>
      <c r="AB15" s="165" t="str">
        <f t="shared" ref="AB15" si="7">IF(ISNUMBER(FIND("M",C15)),"m",IF(ISNUMBER(FIND("K",C15)),"k"))</f>
        <v>m</v>
      </c>
      <c r="AC15" s="166">
        <f t="shared" ref="AC15" si="8">IF(OR(E15="",AA15=""),0,(YEAR(AA15)-YEAR(E15)))</f>
        <v>16</v>
      </c>
      <c r="AD15" s="167" t="str">
        <f t="shared" si="2"/>
        <v/>
      </c>
      <c r="AE15" s="168" t="b">
        <f>IF(AD15=1,LOOKUP(AC15,'Meltzer-Faber'!A3:A63,'Meltzer-Faber'!B3:B63))</f>
        <v>0</v>
      </c>
      <c r="AF15" s="168" t="b">
        <f>IF(AD15=1,LOOKUP(AC15,'Meltzer-Faber'!A3:A63,'Meltzer-Faber'!C3:C63))</f>
        <v>0</v>
      </c>
      <c r="AG15" s="168" t="b">
        <f t="shared" ref="AG15" si="9">IF(AB15="m",AE15,IF(AB15="k",AF15,""))</f>
        <v>0</v>
      </c>
    </row>
    <row r="16" spans="1:33" s="19" customFormat="1" ht="18" customHeight="1">
      <c r="A16" s="118"/>
      <c r="B16" s="119"/>
      <c r="C16" s="120"/>
      <c r="D16" s="121"/>
      <c r="E16" s="122"/>
      <c r="F16" s="122"/>
      <c r="G16" s="72"/>
      <c r="H16" s="123"/>
      <c r="I16" s="250"/>
      <c r="J16" s="251"/>
      <c r="K16" s="252"/>
      <c r="L16" s="250"/>
      <c r="M16" s="251"/>
      <c r="N16" s="252"/>
      <c r="O16" s="120"/>
      <c r="P16" s="124"/>
      <c r="Q16" s="246">
        <f>IF(R15="","",R15*1.2)</f>
        <v>288.90695060686244</v>
      </c>
      <c r="R16" s="246"/>
      <c r="S16" s="125"/>
      <c r="T16" s="126">
        <f>IF(T15="","",T15*20)</f>
        <v>156.6</v>
      </c>
      <c r="U16" s="126">
        <f>IF(U15="","",U15*13)</f>
        <v>163.54</v>
      </c>
      <c r="V16" s="75">
        <f>IF(V15="","",IF((80+(8-ROUNDUP(V15,1))*40)&lt;0,0,80+(8-ROUNDUP(V15,1))*40))</f>
        <v>140</v>
      </c>
      <c r="W16" s="75">
        <f>IF(SUM(T16,U16,V16)&gt;0,SUM(T16,U16,V16),"")</f>
        <v>460.14</v>
      </c>
      <c r="X16" s="127">
        <f>IF(OR(Q16="",T16="",U16="",V16=""),"",SUM(Q16,T16,U16,V16))</f>
        <v>749.04695060686242</v>
      </c>
      <c r="Y16" s="76"/>
      <c r="Z16" s="204"/>
      <c r="AA16" s="117"/>
    </row>
    <row r="17" spans="1:33" s="19" customFormat="1" ht="18" customHeight="1">
      <c r="A17" s="106" t="s">
        <v>116</v>
      </c>
      <c r="B17" s="107">
        <v>64.569999999999993</v>
      </c>
      <c r="C17" s="69" t="s">
        <v>85</v>
      </c>
      <c r="D17" s="108" t="s">
        <v>91</v>
      </c>
      <c r="E17" s="201">
        <v>38365</v>
      </c>
      <c r="F17" s="69"/>
      <c r="G17" s="70" t="s">
        <v>119</v>
      </c>
      <c r="H17" s="70" t="s">
        <v>88</v>
      </c>
      <c r="I17" s="150">
        <v>-68</v>
      </c>
      <c r="J17" s="151">
        <v>68</v>
      </c>
      <c r="K17" s="151">
        <v>73</v>
      </c>
      <c r="L17" s="151">
        <v>-94</v>
      </c>
      <c r="M17" s="151">
        <v>94</v>
      </c>
      <c r="N17" s="151">
        <v>-101</v>
      </c>
      <c r="O17" s="109">
        <f>IF(MAX(I17:K17)&gt;0,IF(MAX(I17:K17)&lt;0,0,TRUNC(MAX(I17:K17)/1)*1),"")</f>
        <v>73</v>
      </c>
      <c r="P17" s="110">
        <f>IF(MAX(L17:N17)&gt;0,IF(MAX(L17:N17)&lt;0,0,TRUNC(MAX(L17:N17)/1)*1),"")</f>
        <v>94</v>
      </c>
      <c r="Q17" s="111">
        <f>IF(O17="","",IF(P17="","",IF(SUM(O17:P17)=0,"",SUM(O17:P17))))</f>
        <v>167</v>
      </c>
      <c r="R17" s="112">
        <f>IF(Q17="","",IF(C17="","",IF((AB17="k"),IF(B17&gt;153.655,Q17,IF(B17&lt;28,10^(0.783497476*LOG10(28/153.655)^2)*Q17,10^(0.783497476*LOG10(B17/153.655)^2)*Q17)),IF(B17&gt;175.508,Q17,IF(B17&lt;32,10^(0.75194503*LOG10(32/175.508)^2)*Q17,10^(0.75194503*LOG10(B17/175.508)^2)*Q17)))))</f>
        <v>231.48538832697227</v>
      </c>
      <c r="S17" s="113" t="str">
        <f>IF(AD17=1,R17*AG17,"")</f>
        <v/>
      </c>
      <c r="T17" s="71">
        <v>6.66</v>
      </c>
      <c r="U17" s="71">
        <v>9.1199999999999992</v>
      </c>
      <c r="V17" s="71">
        <v>6.89</v>
      </c>
      <c r="W17" s="114"/>
      <c r="X17" s="115"/>
      <c r="Y17" s="128"/>
      <c r="Z17" s="205"/>
      <c r="AA17" s="117">
        <f>V5</f>
        <v>44373</v>
      </c>
      <c r="AB17" s="165" t="str">
        <f t="shared" ref="AB17" si="10">IF(ISNUMBER(FIND("M",C17)),"m",IF(ISNUMBER(FIND("K",C17)),"k"))</f>
        <v>m</v>
      </c>
      <c r="AC17" s="166">
        <f t="shared" ref="AC17" si="11">IF(OR(E17="",AA17=""),0,(YEAR(AA17)-YEAR(E17)))</f>
        <v>16</v>
      </c>
      <c r="AD17" s="167" t="str">
        <f t="shared" si="2"/>
        <v/>
      </c>
      <c r="AE17" s="168" t="b">
        <f>IF(AD17=1,LOOKUP(AC17,'Meltzer-Faber'!A3:A63,'Meltzer-Faber'!B3:B63))</f>
        <v>0</v>
      </c>
      <c r="AF17" s="168" t="b">
        <f>IF(AD17=1,LOOKUP(AC17,'Meltzer-Faber'!A3:A63,'Meltzer-Faber'!C3:C63))</f>
        <v>0</v>
      </c>
      <c r="AG17" s="168" t="b">
        <f t="shared" ref="AG17" si="12">IF(AB17="m",AE17,IF(AB17="k",AF17,""))</f>
        <v>0</v>
      </c>
    </row>
    <row r="18" spans="1:33" s="19" customFormat="1" ht="18" customHeight="1">
      <c r="A18" s="118"/>
      <c r="B18" s="119"/>
      <c r="C18" s="120"/>
      <c r="D18" s="121"/>
      <c r="E18" s="202"/>
      <c r="F18" s="122"/>
      <c r="G18" s="72"/>
      <c r="H18" s="123"/>
      <c r="I18" s="250"/>
      <c r="J18" s="251"/>
      <c r="K18" s="252"/>
      <c r="L18" s="250"/>
      <c r="M18" s="251"/>
      <c r="N18" s="252"/>
      <c r="O18" s="120"/>
      <c r="P18" s="124"/>
      <c r="Q18" s="246">
        <f>IF(R17="","",R17*1.2)</f>
        <v>277.78246599236672</v>
      </c>
      <c r="R18" s="246"/>
      <c r="S18" s="125"/>
      <c r="T18" s="126">
        <f>IF(T17="","",T17*20)</f>
        <v>133.19999999999999</v>
      </c>
      <c r="U18" s="126">
        <f>IF(U17="","",U17*13)</f>
        <v>118.55999999999999</v>
      </c>
      <c r="V18" s="75">
        <f>IF(V17="","",IF((80+(8-ROUNDUP(V17,1))*40)&lt;0,0,80+(8-ROUNDUP(V17,1))*40))</f>
        <v>124.00000000000003</v>
      </c>
      <c r="W18" s="75">
        <f>IF(SUM(T18,U18,V18)&gt;0,SUM(T18,U18,V18),"")</f>
        <v>375.76</v>
      </c>
      <c r="X18" s="127">
        <f>IF(OR(Q18="",T18="",U18="",V18=""),"",SUM(Q18,T18,U18,V18))</f>
        <v>653.54246599236671</v>
      </c>
      <c r="Y18" s="76"/>
      <c r="Z18" s="204"/>
      <c r="AA18" s="117"/>
    </row>
    <row r="19" spans="1:33" s="19" customFormat="1" ht="18" customHeight="1">
      <c r="A19" s="106" t="s">
        <v>116</v>
      </c>
      <c r="B19" s="107">
        <v>65.400000000000006</v>
      </c>
      <c r="C19" s="69" t="s">
        <v>85</v>
      </c>
      <c r="D19" s="108" t="s">
        <v>91</v>
      </c>
      <c r="E19" s="201">
        <v>38744</v>
      </c>
      <c r="F19" s="69"/>
      <c r="G19" s="70" t="s">
        <v>120</v>
      </c>
      <c r="H19" s="70" t="s">
        <v>162</v>
      </c>
      <c r="I19" s="150">
        <v>65</v>
      </c>
      <c r="J19" s="151">
        <v>69</v>
      </c>
      <c r="K19" s="151">
        <v>-72</v>
      </c>
      <c r="L19" s="151">
        <v>77</v>
      </c>
      <c r="M19" s="151">
        <v>81</v>
      </c>
      <c r="N19" s="151">
        <v>-85</v>
      </c>
      <c r="O19" s="109">
        <f>IF(MAX(I19:K19)&gt;0,IF(MAX(I19:K19)&lt;0,0,TRUNC(MAX(I19:K19)/1)*1),"")</f>
        <v>69</v>
      </c>
      <c r="P19" s="110">
        <f>IF(MAX(L19:N19)&gt;0,IF(MAX(L19:N19)&lt;0,0,TRUNC(MAX(L19:N19)/1)*1),"")</f>
        <v>81</v>
      </c>
      <c r="Q19" s="111">
        <f>IF(O19="","",IF(P19="","",IF(SUM(O19:P19)=0,"",SUM(O19:P19))))</f>
        <v>150</v>
      </c>
      <c r="R19" s="112">
        <f>IF(Q19="","",IF(C19="","",IF((AB19="k"),IF(B19&gt;153.655,Q19,IF(B19&lt;28,10^(0.783497476*LOG10(28/153.655)^2)*Q19,10^(0.783497476*LOG10(B19/153.655)^2)*Q19)),IF(B19&gt;175.508,Q19,IF(B19&lt;32,10^(0.75194503*LOG10(32/175.508)^2)*Q19,10^(0.75194503*LOG10(B19/175.508)^2)*Q19)))))</f>
        <v>206.20483782765899</v>
      </c>
      <c r="S19" s="113" t="str">
        <f>IF(AD19=1,R19*AG19,"")</f>
        <v/>
      </c>
      <c r="T19" s="71">
        <v>7.45</v>
      </c>
      <c r="U19" s="71">
        <v>10.199999999999999</v>
      </c>
      <c r="V19" s="71">
        <v>6.72</v>
      </c>
      <c r="W19" s="114"/>
      <c r="X19" s="115"/>
      <c r="Y19" s="128"/>
      <c r="Z19" s="205"/>
      <c r="AA19" s="117">
        <f>V5</f>
        <v>44373</v>
      </c>
      <c r="AB19" s="165" t="str">
        <f t="shared" ref="AB19" si="13">IF(ISNUMBER(FIND("M",C19)),"m",IF(ISNUMBER(FIND("K",C19)),"k"))</f>
        <v>m</v>
      </c>
      <c r="AC19" s="166">
        <f t="shared" ref="AC19" si="14">IF(OR(E19="",AA19=""),0,(YEAR(AA19)-YEAR(E19)))</f>
        <v>15</v>
      </c>
      <c r="AD19" s="167" t="str">
        <f t="shared" si="2"/>
        <v/>
      </c>
      <c r="AE19" s="168" t="b">
        <f>IF(AD19=1,LOOKUP(AC19,'Meltzer-Faber'!A3:A63,'Meltzer-Faber'!B3:B63))</f>
        <v>0</v>
      </c>
      <c r="AF19" s="168" t="b">
        <f>IF(AD19=1,LOOKUP(AC19,'Meltzer-Faber'!A3:A63,'Meltzer-Faber'!C3:C63))</f>
        <v>0</v>
      </c>
      <c r="AG19" s="168" t="b">
        <f t="shared" ref="AG19" si="15">IF(AB19="m",AE19,IF(AB19="k",AF19,""))</f>
        <v>0</v>
      </c>
    </row>
    <row r="20" spans="1:33" s="19" customFormat="1" ht="18" customHeight="1">
      <c r="A20" s="118"/>
      <c r="B20" s="119"/>
      <c r="C20" s="120"/>
      <c r="D20" s="121"/>
      <c r="E20" s="202"/>
      <c r="F20" s="122"/>
      <c r="G20" s="72"/>
      <c r="H20" s="123"/>
      <c r="I20" s="250"/>
      <c r="J20" s="251"/>
      <c r="K20" s="252"/>
      <c r="L20" s="250"/>
      <c r="M20" s="251"/>
      <c r="N20" s="252"/>
      <c r="O20" s="120"/>
      <c r="P20" s="124"/>
      <c r="Q20" s="246">
        <f>IF(R19="","",R19*1.2)</f>
        <v>247.44580539319077</v>
      </c>
      <c r="R20" s="246"/>
      <c r="S20" s="125"/>
      <c r="T20" s="126">
        <f>IF(T19="","",T19*20)</f>
        <v>149</v>
      </c>
      <c r="U20" s="126">
        <f>IF(U19="","",U19*13)</f>
        <v>132.6</v>
      </c>
      <c r="V20" s="75">
        <f>IF(V19="","",IF((80+(8-ROUNDUP(V19,1))*40)&lt;0,0,80+(8-ROUNDUP(V19,1))*40))</f>
        <v>128</v>
      </c>
      <c r="W20" s="75">
        <f>IF(SUM(T20,U20,V20)&gt;0,SUM(T20,U20,V20),"")</f>
        <v>409.6</v>
      </c>
      <c r="X20" s="127">
        <f>IF(OR(Q20="",T20="",U20="",V20=""),"",SUM(Q20,T20,U20,V20))</f>
        <v>657.04580539319079</v>
      </c>
      <c r="Y20" s="76"/>
      <c r="Z20" s="204"/>
      <c r="AA20" s="117"/>
    </row>
    <row r="21" spans="1:33" s="19" customFormat="1" ht="18" customHeight="1">
      <c r="A21" s="106" t="s">
        <v>116</v>
      </c>
      <c r="B21" s="107">
        <v>62.66</v>
      </c>
      <c r="C21" s="69" t="s">
        <v>85</v>
      </c>
      <c r="D21" s="108" t="s">
        <v>91</v>
      </c>
      <c r="E21" s="201">
        <v>39013</v>
      </c>
      <c r="F21" s="69"/>
      <c r="G21" s="70" t="s">
        <v>121</v>
      </c>
      <c r="H21" s="70" t="s">
        <v>101</v>
      </c>
      <c r="I21" s="150">
        <v>60</v>
      </c>
      <c r="J21" s="151">
        <v>63</v>
      </c>
      <c r="K21" s="151">
        <v>-65</v>
      </c>
      <c r="L21" s="151">
        <v>68</v>
      </c>
      <c r="M21" s="151">
        <v>72</v>
      </c>
      <c r="N21" s="151">
        <v>-75</v>
      </c>
      <c r="O21" s="109">
        <f>IF(MAX(I21:K21)&gt;0,IF(MAX(I21:K21)&lt;0,0,TRUNC(MAX(I21:K21)/1)*1),"")</f>
        <v>63</v>
      </c>
      <c r="P21" s="110">
        <f>IF(MAX(L21:N21)&gt;0,IF(MAX(L21:N21)&lt;0,0,TRUNC(MAX(L21:N21)/1)*1),"")</f>
        <v>72</v>
      </c>
      <c r="Q21" s="111">
        <f>IF(O21="","",IF(P21="","",IF(SUM(O21:P21)=0,"",SUM(O21:P21))))</f>
        <v>135</v>
      </c>
      <c r="R21" s="112">
        <f>IF(Q21="","",IF(C21="","",IF((AB21="k"),IF(B21&gt;153.655,Q21,IF(B21&lt;28,10^(0.783497476*LOG10(28/153.655)^2)*Q21,10^(0.783497476*LOG10(B21/153.655)^2)*Q21)),IF(B21&gt;175.508,Q21,IF(B21&lt;32,10^(0.75194503*LOG10(32/175.508)^2)*Q21,10^(0.75194503*LOG10(B21/175.508)^2)*Q21)))))</f>
        <v>190.8909251696432</v>
      </c>
      <c r="S21" s="113" t="str">
        <f>IF(AD21=1,R21*AG21,"")</f>
        <v/>
      </c>
      <c r="T21" s="71">
        <v>7.22</v>
      </c>
      <c r="U21" s="71">
        <v>10.09</v>
      </c>
      <c r="V21" s="71">
        <v>6.98</v>
      </c>
      <c r="W21" s="114"/>
      <c r="X21" s="115"/>
      <c r="Y21" s="128"/>
      <c r="Z21" s="205"/>
      <c r="AA21" s="117">
        <f>V5</f>
        <v>44373</v>
      </c>
      <c r="AB21" s="165" t="str">
        <f t="shared" ref="AB21" si="16">IF(ISNUMBER(FIND("M",C21)),"m",IF(ISNUMBER(FIND("K",C21)),"k"))</f>
        <v>m</v>
      </c>
      <c r="AC21" s="166">
        <f t="shared" ref="AC21" si="17">IF(OR(E21="",AA21=""),0,(YEAR(AA21)-YEAR(E21)))</f>
        <v>15</v>
      </c>
      <c r="AD21" s="167" t="str">
        <f t="shared" si="2"/>
        <v/>
      </c>
      <c r="AE21" s="168" t="b">
        <f>IF(AD21=1,LOOKUP(AC21,'Meltzer-Faber'!A3:A63,'Meltzer-Faber'!B3:B63))</f>
        <v>0</v>
      </c>
      <c r="AF21" s="168" t="b">
        <f>IF(AD21=1,LOOKUP(AC21,'Meltzer-Faber'!A3:A63,'Meltzer-Faber'!C3:C63))</f>
        <v>0</v>
      </c>
      <c r="AG21" s="168" t="b">
        <f t="shared" ref="AG21" si="18">IF(AB21="m",AE21,IF(AB21="k",AF21,""))</f>
        <v>0</v>
      </c>
    </row>
    <row r="22" spans="1:33" s="19" customFormat="1" ht="18" customHeight="1">
      <c r="A22" s="118"/>
      <c r="B22" s="119"/>
      <c r="C22" s="120"/>
      <c r="D22" s="121"/>
      <c r="E22" s="202"/>
      <c r="F22" s="122"/>
      <c r="G22" s="72"/>
      <c r="H22" s="123"/>
      <c r="I22" s="250"/>
      <c r="J22" s="251"/>
      <c r="K22" s="252"/>
      <c r="L22" s="250"/>
      <c r="M22" s="251"/>
      <c r="N22" s="252"/>
      <c r="O22" s="120"/>
      <c r="P22" s="124"/>
      <c r="Q22" s="246">
        <f>IF(R21="","",R21*1.2)</f>
        <v>229.06911020357182</v>
      </c>
      <c r="R22" s="246"/>
      <c r="S22" s="125"/>
      <c r="T22" s="126">
        <f>IF(T21="","",T21*20)</f>
        <v>144.4</v>
      </c>
      <c r="U22" s="126">
        <f>IF(U21="","",U21*13)</f>
        <v>131.16999999999999</v>
      </c>
      <c r="V22" s="75">
        <f>IF(V21="","",IF((80+(8-ROUNDUP(V21,1))*40)&lt;0,0,80+(8-ROUNDUP(V21,1))*40))</f>
        <v>120</v>
      </c>
      <c r="W22" s="75">
        <f>IF(SUM(T22,U22,V22)&gt;0,SUM(T22,U22,V22),"")</f>
        <v>395.57</v>
      </c>
      <c r="X22" s="127">
        <f>IF(OR(Q22="",T22="",U22="",V22=""),"",SUM(Q22,T22,U22,V22))</f>
        <v>624.63911020357182</v>
      </c>
      <c r="Y22" s="76"/>
      <c r="Z22" s="204"/>
      <c r="AA22" s="117"/>
    </row>
    <row r="23" spans="1:33" s="19" customFormat="1" ht="18" customHeight="1">
      <c r="A23" s="106" t="s">
        <v>116</v>
      </c>
      <c r="B23" s="107">
        <v>65.16</v>
      </c>
      <c r="C23" s="69" t="s">
        <v>85</v>
      </c>
      <c r="D23" s="108" t="s">
        <v>95</v>
      </c>
      <c r="E23" s="201">
        <v>37999</v>
      </c>
      <c r="F23" s="69"/>
      <c r="G23" s="70" t="s">
        <v>122</v>
      </c>
      <c r="H23" s="70" t="s">
        <v>101</v>
      </c>
      <c r="I23" s="150">
        <v>70</v>
      </c>
      <c r="J23" s="151">
        <v>75</v>
      </c>
      <c r="K23" s="151">
        <v>77</v>
      </c>
      <c r="L23" s="151">
        <v>90</v>
      </c>
      <c r="M23" s="151">
        <v>-95</v>
      </c>
      <c r="N23" s="151">
        <v>-96</v>
      </c>
      <c r="O23" s="109">
        <f>IF(MAX(I23:K23)&gt;0,IF(MAX(I23:K23)&lt;0,0,TRUNC(MAX(I23:K23)/1)*1),"")</f>
        <v>77</v>
      </c>
      <c r="P23" s="110">
        <f>IF(MAX(L23:N23)&gt;0,IF(MAX(L23:N23)&lt;0,0,TRUNC(MAX(L23:N23)/1)*1),"")</f>
        <v>90</v>
      </c>
      <c r="Q23" s="111">
        <f>IF(O23="","",IF(P23="","",IF(SUM(O23:P23)=0,"",SUM(O23:P23))))</f>
        <v>167</v>
      </c>
      <c r="R23" s="112">
        <f>IF(Q23="","",IF(C23="","",IF((AB23="k"),IF(B23&gt;153.655,Q23,IF(B23&lt;28,10^(0.783497476*LOG10(28/153.655)^2)*Q23,10^(0.783497476*LOG10(B23/153.655)^2)*Q23)),IF(B23&gt;175.508,Q23,IF(B23&lt;32,10^(0.75194503*LOG10(32/175.508)^2)*Q23,10^(0.75194503*LOG10(B23/175.508)^2)*Q23)))))</f>
        <v>230.12056325836585</v>
      </c>
      <c r="S23" s="113" t="str">
        <f>IF(AD23=1,R23*AG23,"")</f>
        <v/>
      </c>
      <c r="T23" s="71">
        <v>7.9</v>
      </c>
      <c r="U23" s="71">
        <v>9.66</v>
      </c>
      <c r="V23" s="71">
        <v>6.32</v>
      </c>
      <c r="W23" s="114"/>
      <c r="X23" s="115"/>
      <c r="Y23" s="128"/>
      <c r="Z23" s="205"/>
      <c r="AA23" s="117">
        <f>V5</f>
        <v>44373</v>
      </c>
      <c r="AB23" s="165" t="str">
        <f t="shared" ref="AB23" si="19">IF(ISNUMBER(FIND("M",C23)),"m",IF(ISNUMBER(FIND("K",C23)),"k"))</f>
        <v>m</v>
      </c>
      <c r="AC23" s="166">
        <f t="shared" ref="AC23" si="20">IF(OR(E23="",AA23=""),0,(YEAR(AA23)-YEAR(E23)))</f>
        <v>17</v>
      </c>
      <c r="AD23" s="167" t="str">
        <f t="shared" si="2"/>
        <v/>
      </c>
      <c r="AE23" s="168" t="b">
        <f>IF(AD23=1,LOOKUP(AC23,'Meltzer-Faber'!A3:A63,'Meltzer-Faber'!B3:B63))</f>
        <v>0</v>
      </c>
      <c r="AF23" s="168" t="b">
        <f>IF(AD23=1,LOOKUP(AC23,'Meltzer-Faber'!A3:A63,'Meltzer-Faber'!C3:C63))</f>
        <v>0</v>
      </c>
      <c r="AG23" s="168" t="b">
        <f t="shared" ref="AG23" si="21">IF(AB23="m",AE23,IF(AB23="k",AF23,""))</f>
        <v>0</v>
      </c>
    </row>
    <row r="24" spans="1:33" s="19" customFormat="1" ht="18" customHeight="1">
      <c r="A24" s="118"/>
      <c r="B24" s="119"/>
      <c r="C24" s="120"/>
      <c r="D24" s="121"/>
      <c r="E24" s="202"/>
      <c r="F24" s="122"/>
      <c r="G24" s="72"/>
      <c r="H24" s="123"/>
      <c r="I24" s="250"/>
      <c r="J24" s="251"/>
      <c r="K24" s="252"/>
      <c r="L24" s="250"/>
      <c r="M24" s="251"/>
      <c r="N24" s="252"/>
      <c r="O24" s="120"/>
      <c r="P24" s="124"/>
      <c r="Q24" s="246">
        <f>IF(R23="","",R23*1.2)</f>
        <v>276.14467591003898</v>
      </c>
      <c r="R24" s="246"/>
      <c r="S24" s="125"/>
      <c r="T24" s="126">
        <f>IF(T23="","",T23*20)</f>
        <v>158</v>
      </c>
      <c r="U24" s="126">
        <f>IF(U23="","",U23*13)</f>
        <v>125.58</v>
      </c>
      <c r="V24" s="75">
        <f>IF(V23="","",IF((80+(8-ROUNDUP(V23,1))*40)&lt;0,0,80+(8-ROUNDUP(V23,1))*40))</f>
        <v>144.00000000000003</v>
      </c>
      <c r="W24" s="75">
        <f>IF(SUM(T24,U24,V24)&gt;0,SUM(T24,U24,V24),"")</f>
        <v>427.58000000000004</v>
      </c>
      <c r="X24" s="127">
        <f>IF(OR(Q24="",T24="",U24="",V24=""),"",SUM(Q24,T24,U24,V24))</f>
        <v>703.72467591003897</v>
      </c>
      <c r="Y24" s="76"/>
      <c r="Z24" s="204"/>
      <c r="AA24" s="117"/>
    </row>
    <row r="25" spans="1:33" s="19" customFormat="1" ht="18" customHeight="1">
      <c r="A25" s="106" t="s">
        <v>109</v>
      </c>
      <c r="B25" s="107">
        <v>67.38</v>
      </c>
      <c r="C25" s="69" t="s">
        <v>85</v>
      </c>
      <c r="D25" s="108" t="s">
        <v>95</v>
      </c>
      <c r="E25" s="201">
        <v>38219</v>
      </c>
      <c r="F25" s="69"/>
      <c r="G25" s="70" t="s">
        <v>123</v>
      </c>
      <c r="H25" s="70" t="s">
        <v>101</v>
      </c>
      <c r="I25" s="150">
        <v>68</v>
      </c>
      <c r="J25" s="151">
        <v>-71</v>
      </c>
      <c r="K25" s="151">
        <v>-72</v>
      </c>
      <c r="L25" s="151">
        <v>80</v>
      </c>
      <c r="M25" s="151">
        <v>-84</v>
      </c>
      <c r="N25" s="151">
        <v>-84</v>
      </c>
      <c r="O25" s="109">
        <f>IF(MAX(I25:K25)&gt;0,IF(MAX(I25:K25)&lt;0,0,TRUNC(MAX(I25:K25)/1)*1),"")</f>
        <v>68</v>
      </c>
      <c r="P25" s="110">
        <f>IF(MAX(L25:N25)&gt;0,IF(MAX(L25:N25)&lt;0,0,TRUNC(MAX(L25:N25)/1)*1),"")</f>
        <v>80</v>
      </c>
      <c r="Q25" s="111">
        <f>IF(O25="","",IF(P25="","",IF(SUM(O25:P25)=0,"",SUM(O25:P25))))</f>
        <v>148</v>
      </c>
      <c r="R25" s="112">
        <f>IF(Q25="","",IF(C25="","",IF((AB25="k"),IF(B25&gt;153.655,Q25,IF(B25&lt;28,10^(0.783497476*LOG10(28/153.655)^2)*Q25,10^(0.783497476*LOG10(B25/153.655)^2)*Q25)),IF(B25&gt;175.508,Q25,IF(B25&lt;32,10^(0.75194503*LOG10(32/175.508)^2)*Q25,10^(0.75194503*LOG10(B25/175.508)^2)*Q25)))))</f>
        <v>199.638319348984</v>
      </c>
      <c r="S25" s="113" t="str">
        <f>IF(AD25=1,R25*AG25,"")</f>
        <v/>
      </c>
      <c r="T25" s="71">
        <v>8.51</v>
      </c>
      <c r="U25" s="71">
        <v>9.44</v>
      </c>
      <c r="V25" s="71">
        <v>6.74</v>
      </c>
      <c r="W25" s="114"/>
      <c r="X25" s="115"/>
      <c r="Y25" s="128"/>
      <c r="Z25" s="205"/>
      <c r="AA25" s="117">
        <f>V5</f>
        <v>44373</v>
      </c>
      <c r="AB25" s="165" t="str">
        <f t="shared" ref="AB25" si="22">IF(ISNUMBER(FIND("M",C25)),"m",IF(ISNUMBER(FIND("K",C25)),"k"))</f>
        <v>m</v>
      </c>
      <c r="AC25" s="166">
        <f t="shared" ref="AC25" si="23">IF(OR(E25="",AA25=""),0,(YEAR(AA25)-YEAR(E25)))</f>
        <v>17</v>
      </c>
      <c r="AD25" s="167" t="str">
        <f t="shared" si="2"/>
        <v/>
      </c>
      <c r="AE25" s="168" t="b">
        <f>IF(AD25=1,LOOKUP(AC25,'Meltzer-Faber'!A3:A63,'Meltzer-Faber'!B3:B63))</f>
        <v>0</v>
      </c>
      <c r="AF25" s="168" t="b">
        <f>IF(AD25=1,LOOKUP(AC25,'Meltzer-Faber'!A3:A63,'Meltzer-Faber'!C3:C63))</f>
        <v>0</v>
      </c>
      <c r="AG25" s="168" t="b">
        <f t="shared" ref="AG25" si="24">IF(AB25="m",AE25,IF(AB25="k",AF25,""))</f>
        <v>0</v>
      </c>
    </row>
    <row r="26" spans="1:33" s="19" customFormat="1" ht="18" customHeight="1">
      <c r="A26" s="118"/>
      <c r="B26" s="119"/>
      <c r="C26" s="129"/>
      <c r="D26" s="121"/>
      <c r="E26" s="202"/>
      <c r="F26" s="122"/>
      <c r="G26" s="72"/>
      <c r="H26" s="123"/>
      <c r="I26" s="250"/>
      <c r="J26" s="251"/>
      <c r="K26" s="252"/>
      <c r="L26" s="250"/>
      <c r="M26" s="251"/>
      <c r="N26" s="252"/>
      <c r="O26" s="120"/>
      <c r="P26" s="124"/>
      <c r="Q26" s="246">
        <f>IF(R25="","",R25*1.2)</f>
        <v>239.56598321878079</v>
      </c>
      <c r="R26" s="246"/>
      <c r="S26" s="125"/>
      <c r="T26" s="126">
        <f>IF(T25="","",T25*20)</f>
        <v>170.2</v>
      </c>
      <c r="U26" s="126">
        <f>IF(U25="","",U25*13)</f>
        <v>122.72</v>
      </c>
      <c r="V26" s="75">
        <f>IF(V25="","",IF((80+(8-ROUNDUP(V25,1))*40)&lt;0,0,80+(8-ROUNDUP(V25,1))*40))</f>
        <v>128</v>
      </c>
      <c r="W26" s="75">
        <f>IF(SUM(T26,U26,V26)&gt;0,SUM(T26,U26,V26),"")</f>
        <v>420.91999999999996</v>
      </c>
      <c r="X26" s="127">
        <f>IF(OR(Q26="",T26="",U26="",V26=""),"",SUM(Q26,T26,U26,V26))</f>
        <v>660.4859832187808</v>
      </c>
      <c r="Y26" s="76"/>
      <c r="Z26" s="204"/>
      <c r="AA26" s="117"/>
    </row>
    <row r="27" spans="1:33" s="19" customFormat="1" ht="18" customHeight="1">
      <c r="A27" s="106" t="s">
        <v>124</v>
      </c>
      <c r="B27" s="107">
        <v>76.260000000000005</v>
      </c>
      <c r="C27" s="69" t="s">
        <v>85</v>
      </c>
      <c r="D27" s="108" t="s">
        <v>91</v>
      </c>
      <c r="E27" s="201">
        <v>38870</v>
      </c>
      <c r="F27" s="69"/>
      <c r="G27" s="70" t="s">
        <v>125</v>
      </c>
      <c r="H27" s="70" t="s">
        <v>101</v>
      </c>
      <c r="I27" s="150">
        <v>-69</v>
      </c>
      <c r="J27" s="151">
        <v>69</v>
      </c>
      <c r="K27" s="151">
        <v>72</v>
      </c>
      <c r="L27" s="151">
        <v>80</v>
      </c>
      <c r="M27" s="151">
        <v>84</v>
      </c>
      <c r="N27" s="151">
        <v>85</v>
      </c>
      <c r="O27" s="109">
        <f>IF(MAX(I27:K27)&gt;0,IF(MAX(I27:K27)&lt;0,0,TRUNC(MAX(I27:K27)/1)*1),"")</f>
        <v>72</v>
      </c>
      <c r="P27" s="110">
        <f>IF(MAX(L27:N27)&gt;0,IF(MAX(L27:N27)&lt;0,0,TRUNC(MAX(L27:N27)/1)*1),"")</f>
        <v>85</v>
      </c>
      <c r="Q27" s="111">
        <f>IF(O27="","",IF(P27="","",IF(SUM(O27:P27)=0,"",SUM(O27:P27))))</f>
        <v>157</v>
      </c>
      <c r="R27" s="112">
        <f>IF(Q27="","",IF(C27="","",IF((AB27="k"),IF(B27&gt;153.655,Q27,IF(B27&lt;28,10^(0.783497476*LOG10(28/153.655)^2)*Q27,10^(0.783497476*LOG10(B27/153.655)^2)*Q27)),IF(B27&gt;175.508,Q27,IF(B27&lt;32,10^(0.75194503*LOG10(32/175.508)^2)*Q27,10^(0.75194503*LOG10(B27/175.508)^2)*Q27)))))</f>
        <v>196.98701544564372</v>
      </c>
      <c r="S27" s="113" t="str">
        <f>IF(AD27=1,R27*AG27,"")</f>
        <v/>
      </c>
      <c r="T27" s="71">
        <v>7.8</v>
      </c>
      <c r="U27" s="71">
        <v>11.66</v>
      </c>
      <c r="V27" s="71">
        <v>7.05</v>
      </c>
      <c r="W27" s="114"/>
      <c r="X27" s="115"/>
      <c r="Y27" s="128"/>
      <c r="Z27" s="205"/>
      <c r="AA27" s="117">
        <f>V5</f>
        <v>44373</v>
      </c>
      <c r="AB27" s="165" t="str">
        <f t="shared" ref="AB27" si="25">IF(ISNUMBER(FIND("M",C27)),"m",IF(ISNUMBER(FIND("K",C27)),"k"))</f>
        <v>m</v>
      </c>
      <c r="AC27" s="166">
        <f t="shared" ref="AC27" si="26">IF(OR(E27="",AA27=""),0,(YEAR(AA27)-YEAR(E27)))</f>
        <v>15</v>
      </c>
      <c r="AD27" s="167" t="str">
        <f t="shared" si="2"/>
        <v/>
      </c>
      <c r="AE27" s="168" t="b">
        <f>IF(AD27=1,LOOKUP(AC27,'Meltzer-Faber'!A3:A63,'Meltzer-Faber'!B3:B63))</f>
        <v>0</v>
      </c>
      <c r="AF27" s="168" t="b">
        <f>IF(AD27=1,LOOKUP(AC27,'Meltzer-Faber'!A3:A63,'Meltzer-Faber'!C3:C63))</f>
        <v>0</v>
      </c>
      <c r="AG27" s="168" t="b">
        <f t="shared" ref="AG27" si="27">IF(AB27="m",AE27,IF(AB27="k",AF27,""))</f>
        <v>0</v>
      </c>
    </row>
    <row r="28" spans="1:33" s="19" customFormat="1" ht="18" customHeight="1">
      <c r="A28" s="118"/>
      <c r="B28" s="119"/>
      <c r="C28" s="120"/>
      <c r="D28" s="121"/>
      <c r="E28" s="202"/>
      <c r="F28" s="122"/>
      <c r="G28" s="72"/>
      <c r="H28" s="123"/>
      <c r="I28" s="250"/>
      <c r="J28" s="251"/>
      <c r="K28" s="252"/>
      <c r="L28" s="250"/>
      <c r="M28" s="251"/>
      <c r="N28" s="252"/>
      <c r="O28" s="120"/>
      <c r="P28" s="124"/>
      <c r="Q28" s="246">
        <f>IF(R27="","",R27*1.2)</f>
        <v>236.38441853477246</v>
      </c>
      <c r="R28" s="246"/>
      <c r="S28" s="125"/>
      <c r="T28" s="126">
        <f>IF(T27="","",T27*20)</f>
        <v>156</v>
      </c>
      <c r="U28" s="126">
        <f>IF(U27="","",U27*13)</f>
        <v>151.58000000000001</v>
      </c>
      <c r="V28" s="75">
        <f>IF(V27="","",IF((80+(8-ROUNDUP(V27,1))*40)&lt;0,0,80+(8-ROUNDUP(V27,1))*40))</f>
        <v>116.00000000000001</v>
      </c>
      <c r="W28" s="75">
        <f>IF(SUM(T28,U28,V28)&gt;0,SUM(T28,U28,V28),"")</f>
        <v>423.58000000000004</v>
      </c>
      <c r="X28" s="127">
        <f>IF(OR(Q28="",T28="",U28="",V28=""),"",SUM(Q28,T28,U28,V28))</f>
        <v>659.96441853477245</v>
      </c>
      <c r="Y28" s="76"/>
      <c r="Z28" s="204"/>
      <c r="AA28" s="117"/>
    </row>
    <row r="29" spans="1:33" s="19" customFormat="1" ht="18" customHeight="1">
      <c r="A29" s="106"/>
      <c r="B29" s="107"/>
      <c r="C29" s="69"/>
      <c r="D29" s="108"/>
      <c r="E29" s="201"/>
      <c r="F29" s="69"/>
      <c r="G29" s="70"/>
      <c r="H29" s="70"/>
      <c r="I29" s="150"/>
      <c r="J29" s="151"/>
      <c r="K29" s="151"/>
      <c r="L29" s="151"/>
      <c r="M29" s="151"/>
      <c r="N29" s="151"/>
      <c r="O29" s="109" t="str">
        <f>IF(MAX(I29:K29)&gt;0,IF(MAX(I29:K29)&lt;0,0,TRUNC(MAX(I29:K29)/1)*1),"")</f>
        <v/>
      </c>
      <c r="P29" s="110" t="str">
        <f>IF(MAX(L29:N29)&gt;0,IF(MAX(L29:N29)&lt;0,0,TRUNC(MAX(L29:N29)/1)*1),"")</f>
        <v/>
      </c>
      <c r="Q29" s="111" t="str">
        <f>IF(O29="","",IF(P29="","",IF(SUM(O29:P29)=0,"",SUM(O29:P29))))</f>
        <v/>
      </c>
      <c r="R29" s="112" t="str">
        <f>IF(Q29="","",IF(C29="","",IF((AB29="k"),IF(B29&gt;153.655,Q29,IF(B29&lt;28,10^(0.783497476*LOG10(28/153.655)^2)*Q29,10^(0.783497476*LOG10(B29/153.655)^2)*Q29)),IF(B29&gt;175.508,Q29,IF(B29&lt;32,10^(0.75194503*LOG10(32/175.508)^2)*Q29,10^(0.75194503*LOG10(B29/175.508)^2)*Q29)))))</f>
        <v/>
      </c>
      <c r="S29" s="113" t="str">
        <f>IF(AD29=1,R29*AG29,"")</f>
        <v/>
      </c>
      <c r="T29" s="71" t="str">
        <f>IF('K2'!G27="","",'K2'!G27)</f>
        <v/>
      </c>
      <c r="U29" s="71" t="str">
        <f>IF('K2'!K27="","",'K2'!K27)</f>
        <v/>
      </c>
      <c r="V29" s="71" t="str">
        <f>IF('K2'!N27="","",'K2'!N27)</f>
        <v/>
      </c>
      <c r="W29" s="114"/>
      <c r="X29" s="115"/>
      <c r="Y29" s="128"/>
      <c r="Z29" s="73"/>
      <c r="AA29" s="117">
        <f>V5</f>
        <v>44373</v>
      </c>
      <c r="AB29" s="165" t="b">
        <f t="shared" ref="AB29" si="28">IF(ISNUMBER(FIND("M",C29)),"m",IF(ISNUMBER(FIND("K",C29)),"k"))</f>
        <v>0</v>
      </c>
      <c r="AC29" s="166">
        <f t="shared" ref="AC29" si="29">IF(OR(E29="",AA29=""),0,(YEAR(AA29)-YEAR(E29)))</f>
        <v>0</v>
      </c>
      <c r="AD29" s="167" t="str">
        <f t="shared" si="2"/>
        <v/>
      </c>
      <c r="AE29" s="168" t="b">
        <f>IF(AD29=1,LOOKUP(AC29,'Meltzer-Faber'!A3:A63,'Meltzer-Faber'!B3:B63))</f>
        <v>0</v>
      </c>
      <c r="AF29" s="168" t="b">
        <f>IF(AD29=1,LOOKUP(AC29,'Meltzer-Faber'!A3:A63,'Meltzer-Faber'!C3:C63))</f>
        <v>0</v>
      </c>
      <c r="AG29" s="168" t="str">
        <f t="shared" ref="AG29" si="30">IF(AB29="m",AE29,IF(AB29="k",AF29,""))</f>
        <v/>
      </c>
    </row>
    <row r="30" spans="1:33" s="19" customFormat="1" ht="18" customHeight="1">
      <c r="A30" s="118"/>
      <c r="B30" s="119"/>
      <c r="C30" s="120"/>
      <c r="D30" s="121"/>
      <c r="E30" s="202"/>
      <c r="F30" s="122"/>
      <c r="G30" s="72"/>
      <c r="H30" s="123"/>
      <c r="I30" s="250"/>
      <c r="J30" s="251"/>
      <c r="K30" s="252"/>
      <c r="L30" s="250"/>
      <c r="M30" s="251"/>
      <c r="N30" s="252"/>
      <c r="O30" s="120"/>
      <c r="P30" s="124"/>
      <c r="Q30" s="246" t="str">
        <f>IF(R29="","",R29*1.2)</f>
        <v/>
      </c>
      <c r="R30" s="246"/>
      <c r="S30" s="125"/>
      <c r="T30" s="126" t="str">
        <f>IF(T29="","",T29*20)</f>
        <v/>
      </c>
      <c r="U30" s="126" t="str">
        <f>IF(U29="","",U29*13)</f>
        <v/>
      </c>
      <c r="V30" s="75" t="str">
        <f>IF(V29="","",IF((80+(8-ROUNDUP(V29,1))*40)&lt;0,0,80+(8-ROUNDUP(V29,1))*40))</f>
        <v/>
      </c>
      <c r="W30" s="75" t="str">
        <f>IF(SUM(T30,U30,V30)&gt;0,SUM(T30,U30,V30),"")</f>
        <v/>
      </c>
      <c r="X30" s="127" t="str">
        <f>IF(OR(Q30="",T30="",U30="",V30=""),"",SUM(Q30,T30,U30,V30))</f>
        <v/>
      </c>
      <c r="Y30" s="76"/>
      <c r="Z30" s="77"/>
      <c r="AA30" s="117"/>
    </row>
    <row r="31" spans="1:33" s="19" customFormat="1" ht="18" customHeight="1">
      <c r="A31" s="106"/>
      <c r="B31" s="107"/>
      <c r="C31" s="69"/>
      <c r="D31" s="108"/>
      <c r="E31" s="201"/>
      <c r="F31" s="69"/>
      <c r="G31" s="70"/>
      <c r="H31" s="70"/>
      <c r="I31" s="150"/>
      <c r="J31" s="151"/>
      <c r="K31" s="151"/>
      <c r="L31" s="151"/>
      <c r="M31" s="151"/>
      <c r="N31" s="151"/>
      <c r="O31" s="109" t="str">
        <f>IF(MAX(I31:K31)&gt;0,IF(MAX(I31:K31)&lt;0,0,TRUNC(MAX(I31:K31)/1)*1),"")</f>
        <v/>
      </c>
      <c r="P31" s="110" t="str">
        <f>IF(MAX(L31:N31)&gt;0,IF(MAX(L31:N31)&lt;0,0,TRUNC(MAX(L31:N31)/1)*1),"")</f>
        <v/>
      </c>
      <c r="Q31" s="111" t="str">
        <f>IF(O31="","",IF(P31="","",IF(SUM(O31:P31)=0,"",SUM(O31:P31))))</f>
        <v/>
      </c>
      <c r="R31" s="112" t="str">
        <f>IF(Q31="","",IF(C31="","",IF((AB31="k"),IF(B31&gt;153.655,Q31,IF(B31&lt;28,10^(0.783497476*LOG10(28/153.655)^2)*Q31,10^(0.783497476*LOG10(B31/153.655)^2)*Q31)),IF(B31&gt;175.508,Q31,IF(B31&lt;32,10^(0.75194503*LOG10(32/175.508)^2)*Q31,10^(0.75194503*LOG10(B31/175.508)^2)*Q31)))))</f>
        <v/>
      </c>
      <c r="S31" s="113" t="str">
        <f>IF(AD31=1,R31*AG31,"")</f>
        <v/>
      </c>
      <c r="T31" s="71" t="str">
        <f>IF('K2'!G29="","",'K2'!G29)</f>
        <v/>
      </c>
      <c r="U31" s="71" t="str">
        <f>IF('K2'!K29="","",'K2'!K29)</f>
        <v/>
      </c>
      <c r="V31" s="71" t="str">
        <f>IF('K2'!N29="","",'K2'!N29)</f>
        <v/>
      </c>
      <c r="W31" s="114" t="s">
        <v>16</v>
      </c>
      <c r="X31" s="115"/>
      <c r="Y31" s="128"/>
      <c r="Z31" s="73"/>
      <c r="AA31" s="117">
        <f>V5</f>
        <v>44373</v>
      </c>
      <c r="AB31" s="165" t="b">
        <f t="shared" ref="AB31" si="31">IF(ISNUMBER(FIND("M",C31)),"m",IF(ISNUMBER(FIND("K",C31)),"k"))</f>
        <v>0</v>
      </c>
      <c r="AC31" s="166">
        <f t="shared" ref="AC31" si="32">IF(OR(E31="",AA31=""),0,(YEAR(AA31)-YEAR(E31)))</f>
        <v>0</v>
      </c>
      <c r="AD31" s="167" t="str">
        <f t="shared" si="2"/>
        <v/>
      </c>
      <c r="AE31" s="168" t="b">
        <f>IF(AD31=1,LOOKUP(AC31,'Meltzer-Faber'!A3:A63,'Meltzer-Faber'!B3:B63))</f>
        <v>0</v>
      </c>
      <c r="AF31" s="168" t="b">
        <f>IF(AD31=1,LOOKUP(AC31,'Meltzer-Faber'!A3:A63,'Meltzer-Faber'!C3:C63))</f>
        <v>0</v>
      </c>
      <c r="AG31" s="168" t="str">
        <f t="shared" ref="AG31" si="33">IF(AB31="m",AE31,IF(AB31="k",AF31,""))</f>
        <v/>
      </c>
    </row>
    <row r="32" spans="1:33" s="19" customFormat="1" ht="18" customHeight="1">
      <c r="A32" s="118"/>
      <c r="B32" s="119"/>
      <c r="C32" s="120"/>
      <c r="D32" s="121"/>
      <c r="E32" s="202"/>
      <c r="F32" s="122"/>
      <c r="G32" s="72"/>
      <c r="H32" s="123"/>
      <c r="I32" s="250"/>
      <c r="J32" s="251"/>
      <c r="K32" s="252"/>
      <c r="L32" s="250"/>
      <c r="M32" s="251"/>
      <c r="N32" s="252"/>
      <c r="O32" s="199"/>
      <c r="P32" s="200"/>
      <c r="Q32" s="246" t="str">
        <f>IF(R31="","",R31*1.2)</f>
        <v/>
      </c>
      <c r="R32" s="246"/>
      <c r="S32" s="125"/>
      <c r="T32" s="126" t="str">
        <f>IF(T31="","",T31*20)</f>
        <v/>
      </c>
      <c r="U32" s="126" t="str">
        <f>IF(U31="","",U31*13)</f>
        <v/>
      </c>
      <c r="V32" s="75" t="str">
        <f>IF(V31="","",IF((80+(8-ROUNDUP(V31,1))*40)&lt;0,0,80+(8-ROUNDUP(V31,1))*40))</f>
        <v/>
      </c>
      <c r="W32" s="75" t="str">
        <f>IF(SUM(T32,U32,V32)&gt;0,SUM(T32,U32,V32),"")</f>
        <v/>
      </c>
      <c r="X32" s="127" t="str">
        <f>IF(OR(Q32="",T32="",U32="",V32=""),"",SUM(Q32,T32,U32,V32))</f>
        <v/>
      </c>
      <c r="Y32" s="76"/>
      <c r="Z32" s="77"/>
      <c r="AA32" s="117"/>
    </row>
    <row r="33" spans="1:26" s="19" customFormat="1" ht="15">
      <c r="A33" s="130"/>
      <c r="B33" s="130"/>
      <c r="C33" s="130"/>
      <c r="D33" s="131"/>
      <c r="E33" s="132"/>
      <c r="F33" s="132"/>
      <c r="G33" s="133"/>
      <c r="H33" s="133"/>
      <c r="I33" s="134"/>
      <c r="J33" s="134"/>
      <c r="K33" s="134"/>
      <c r="L33" s="134"/>
      <c r="M33" s="134"/>
      <c r="N33" s="134"/>
      <c r="O33" s="130"/>
      <c r="P33" s="130"/>
      <c r="Q33" s="130"/>
      <c r="R33" s="130"/>
      <c r="S33" s="130"/>
      <c r="T33" s="134"/>
      <c r="U33" s="134"/>
      <c r="V33" s="135"/>
      <c r="W33" s="135"/>
      <c r="X33" s="136"/>
      <c r="Y33" s="137"/>
      <c r="Z33" s="138"/>
    </row>
    <row r="34" spans="1:26" s="158" customFormat="1" ht="15">
      <c r="A34" s="215" t="s">
        <v>13</v>
      </c>
      <c r="B34" s="215"/>
      <c r="C34" s="247" t="s">
        <v>159</v>
      </c>
      <c r="D34" s="247"/>
      <c r="E34" s="247"/>
      <c r="F34" s="247"/>
      <c r="G34" s="247"/>
      <c r="H34" s="212" t="s">
        <v>14</v>
      </c>
      <c r="I34" s="139">
        <v>1</v>
      </c>
      <c r="J34" s="247" t="s">
        <v>159</v>
      </c>
      <c r="K34" s="247"/>
      <c r="L34" s="247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</row>
    <row r="35" spans="1:26" s="158" customFormat="1" ht="15">
      <c r="A35"/>
      <c r="B35" s="215"/>
      <c r="C35" s="262"/>
      <c r="D35" s="262"/>
      <c r="E35" s="262"/>
      <c r="F35" s="262"/>
      <c r="G35" s="262"/>
      <c r="H35" s="213"/>
      <c r="I35" s="139">
        <v>2</v>
      </c>
      <c r="J35" s="247" t="s">
        <v>161</v>
      </c>
      <c r="K35" s="247"/>
      <c r="L35" s="247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</row>
    <row r="36" spans="1:26" s="158" customFormat="1" ht="15">
      <c r="A36" s="215" t="s">
        <v>47</v>
      </c>
      <c r="B36" s="215"/>
      <c r="C36" s="247"/>
      <c r="D36" s="247"/>
      <c r="E36" s="247"/>
      <c r="F36" s="247"/>
      <c r="G36" s="247"/>
      <c r="H36" s="212"/>
      <c r="I36" s="215">
        <v>3</v>
      </c>
      <c r="J36" s="247" t="s">
        <v>160</v>
      </c>
      <c r="K36" s="247"/>
      <c r="L36" s="247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</row>
    <row r="37" spans="1:26" s="4" customFormat="1" ht="15">
      <c r="A37"/>
      <c r="B37" s="214"/>
      <c r="C37" s="247"/>
      <c r="D37" s="247"/>
      <c r="E37" s="247"/>
      <c r="F37" s="247"/>
      <c r="G37" s="247"/>
      <c r="H37" s="212"/>
      <c r="J37" s="249"/>
      <c r="K37" s="249"/>
      <c r="L37" s="249"/>
      <c r="M37" s="249"/>
      <c r="N37" s="249"/>
      <c r="O37" s="249"/>
      <c r="P37" s="249"/>
      <c r="Q37" s="249"/>
      <c r="R37" s="249"/>
      <c r="S37" s="249"/>
      <c r="T37" s="249"/>
      <c r="U37" s="249"/>
      <c r="V37" s="249"/>
      <c r="W37" s="249"/>
      <c r="X37" s="249"/>
      <c r="Y37" s="249"/>
      <c r="Z37" s="249"/>
    </row>
    <row r="38" spans="1:26" s="4" customFormat="1" ht="15">
      <c r="A38"/>
      <c r="B38" s="215"/>
      <c r="C38" s="247"/>
      <c r="D38" s="247"/>
      <c r="E38" s="247"/>
      <c r="F38" s="247"/>
      <c r="G38" s="247"/>
      <c r="H38" s="141" t="s">
        <v>48</v>
      </c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</row>
    <row r="39" spans="1:26" s="4" customFormat="1" ht="15">
      <c r="A39" s="1"/>
      <c r="B39" s="1"/>
      <c r="C39" s="216"/>
      <c r="D39" s="3"/>
      <c r="E39" s="3"/>
      <c r="F39" s="3"/>
      <c r="H39" s="141" t="s">
        <v>49</v>
      </c>
      <c r="I39" s="248" t="s">
        <v>160</v>
      </c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</row>
    <row r="40" spans="1:26" s="4" customFormat="1" ht="15">
      <c r="A40" s="215" t="s">
        <v>15</v>
      </c>
      <c r="B40" s="215"/>
      <c r="C40" s="247" t="s">
        <v>160</v>
      </c>
      <c r="D40" s="247"/>
      <c r="E40" s="247"/>
      <c r="F40" s="247"/>
      <c r="G40" s="247"/>
      <c r="H40" s="141" t="s">
        <v>50</v>
      </c>
      <c r="I40" s="248" t="s">
        <v>161</v>
      </c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</row>
    <row r="41" spans="1:26" s="4" customFormat="1" ht="15">
      <c r="A41" s="1"/>
      <c r="B41" s="1"/>
      <c r="C41" s="247"/>
      <c r="D41" s="247"/>
      <c r="E41" s="247"/>
      <c r="F41" s="247"/>
      <c r="G41" s="247"/>
      <c r="H41" s="212"/>
      <c r="I41" s="141"/>
      <c r="J41" s="215"/>
      <c r="K41" s="142"/>
      <c r="L41" s="1"/>
      <c r="M41" s="1"/>
      <c r="N41" s="1"/>
      <c r="O41" s="1"/>
      <c r="P41" s="1"/>
      <c r="Q41" s="1"/>
      <c r="R41" s="1"/>
      <c r="S41" s="1"/>
      <c r="T41" s="8"/>
      <c r="U41" s="8"/>
      <c r="V41" s="8"/>
      <c r="W41" s="8"/>
    </row>
    <row r="42" spans="1:26" s="4" customFormat="1" ht="15">
      <c r="A42" s="215" t="s">
        <v>51</v>
      </c>
      <c r="B42" s="215"/>
      <c r="C42" s="247" t="s">
        <v>159</v>
      </c>
      <c r="D42" s="247"/>
      <c r="E42" s="247"/>
      <c r="F42" s="247"/>
      <c r="G42" s="247"/>
      <c r="H42" s="141" t="s">
        <v>18</v>
      </c>
      <c r="I42" s="248"/>
      <c r="J42" s="248"/>
      <c r="K42" s="248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8"/>
      <c r="Y42" s="248"/>
      <c r="Z42" s="248"/>
    </row>
    <row r="43" spans="1:26" s="4" customFormat="1" ht="15">
      <c r="A43" s="1"/>
      <c r="B43" s="1"/>
      <c r="C43" s="247"/>
      <c r="D43" s="247"/>
      <c r="E43" s="247"/>
      <c r="F43" s="247"/>
      <c r="G43" s="247"/>
      <c r="H43" s="154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8"/>
      <c r="W43" s="248"/>
      <c r="X43" s="248"/>
      <c r="Y43" s="248"/>
      <c r="Z43" s="248"/>
    </row>
    <row r="44" spans="1:26" s="4" customFormat="1">
      <c r="A44" s="143" t="s">
        <v>17</v>
      </c>
      <c r="B44" s="144" t="s">
        <v>61</v>
      </c>
      <c r="C44" s="144"/>
      <c r="D44" s="145"/>
      <c r="E44" s="145"/>
      <c r="F44" s="145"/>
      <c r="G44" s="146"/>
      <c r="H44" s="146"/>
      <c r="I44" s="245"/>
      <c r="J44" s="245"/>
      <c r="K44" s="245"/>
      <c r="L44" s="245"/>
      <c r="M44" s="245"/>
      <c r="N44" s="245"/>
      <c r="O44" s="245"/>
      <c r="P44" s="245"/>
      <c r="Q44" s="245"/>
      <c r="R44" s="245"/>
      <c r="S44" s="245"/>
      <c r="T44" s="245"/>
      <c r="U44" s="245"/>
      <c r="V44" s="245"/>
      <c r="W44" s="245"/>
      <c r="X44" s="245"/>
      <c r="Y44" s="245"/>
      <c r="Z44" s="245"/>
    </row>
    <row r="45" spans="1:26" s="4" customFormat="1">
      <c r="A45" s="1"/>
      <c r="B45" s="1"/>
      <c r="C45" s="144"/>
      <c r="D45" s="3"/>
      <c r="E45" s="3"/>
      <c r="F45" s="3"/>
      <c r="I45" s="245"/>
      <c r="J45" s="245"/>
      <c r="K45" s="245"/>
      <c r="L45" s="245"/>
      <c r="M45" s="245"/>
      <c r="N45" s="245"/>
      <c r="O45" s="245"/>
      <c r="P45" s="245"/>
      <c r="Q45" s="245"/>
      <c r="R45" s="245"/>
      <c r="S45" s="245"/>
      <c r="T45" s="245"/>
      <c r="U45" s="245"/>
      <c r="V45" s="245"/>
      <c r="W45" s="245"/>
      <c r="X45" s="245"/>
      <c r="Y45" s="245"/>
      <c r="Z45" s="245"/>
    </row>
    <row r="46" spans="1:26" s="4" customFormat="1">
      <c r="A46" s="1"/>
      <c r="B46" s="1"/>
      <c r="C46" s="2"/>
      <c r="D46" s="3"/>
      <c r="E46" s="3"/>
      <c r="F46" s="3"/>
      <c r="I46" s="245"/>
      <c r="J46" s="245"/>
      <c r="K46" s="245"/>
      <c r="L46" s="245"/>
      <c r="M46" s="245"/>
      <c r="N46" s="245"/>
      <c r="O46" s="245"/>
      <c r="P46" s="245"/>
      <c r="Q46" s="245"/>
      <c r="R46" s="245"/>
      <c r="S46" s="245"/>
      <c r="T46" s="245"/>
      <c r="U46" s="245"/>
      <c r="V46" s="245"/>
      <c r="W46" s="245"/>
      <c r="X46" s="245"/>
      <c r="Y46" s="245"/>
      <c r="Z46" s="245"/>
    </row>
    <row r="47" spans="1:26">
      <c r="K47" s="147"/>
    </row>
    <row r="48" spans="1:26">
      <c r="K48" s="1"/>
    </row>
    <row r="49" spans="11:11">
      <c r="K49" s="1"/>
    </row>
    <row r="50" spans="11:11">
      <c r="K50" s="1"/>
    </row>
  </sheetData>
  <mergeCells count="71">
    <mergeCell ref="V6:W6"/>
    <mergeCell ref="C35:G35"/>
    <mergeCell ref="J35:Z35"/>
    <mergeCell ref="C36:G36"/>
    <mergeCell ref="J36:Z36"/>
    <mergeCell ref="I28:K28"/>
    <mergeCell ref="L28:N28"/>
    <mergeCell ref="Q28:R28"/>
    <mergeCell ref="I30:K30"/>
    <mergeCell ref="L30:N30"/>
    <mergeCell ref="Q30:R30"/>
    <mergeCell ref="I32:K32"/>
    <mergeCell ref="L32:N32"/>
    <mergeCell ref="Q32:R32"/>
    <mergeCell ref="C34:G34"/>
    <mergeCell ref="J34:Z34"/>
    <mergeCell ref="C37:G37"/>
    <mergeCell ref="C38:G38"/>
    <mergeCell ref="I38:Z38"/>
    <mergeCell ref="J37:Z37"/>
    <mergeCell ref="I44:Z44"/>
    <mergeCell ref="I45:Z45"/>
    <mergeCell ref="I46:Z46"/>
    <mergeCell ref="I39:Z39"/>
    <mergeCell ref="C40:G40"/>
    <mergeCell ref="I40:Z40"/>
    <mergeCell ref="C41:G41"/>
    <mergeCell ref="C42:G42"/>
    <mergeCell ref="I42:Z42"/>
    <mergeCell ref="C43:G43"/>
    <mergeCell ref="I43:Z43"/>
    <mergeCell ref="I24:K24"/>
    <mergeCell ref="L24:N24"/>
    <mergeCell ref="Q24:R24"/>
    <mergeCell ref="I26:K26"/>
    <mergeCell ref="L26:N26"/>
    <mergeCell ref="Q26:R26"/>
    <mergeCell ref="I20:K20"/>
    <mergeCell ref="L20:N20"/>
    <mergeCell ref="Q20:R20"/>
    <mergeCell ref="I22:K22"/>
    <mergeCell ref="L22:N22"/>
    <mergeCell ref="Q22:R22"/>
    <mergeCell ref="I16:K16"/>
    <mergeCell ref="L16:N16"/>
    <mergeCell ref="Q16:R16"/>
    <mergeCell ref="I18:K18"/>
    <mergeCell ref="L18:N18"/>
    <mergeCell ref="Q18:R18"/>
    <mergeCell ref="I12:K12"/>
    <mergeCell ref="L12:N12"/>
    <mergeCell ref="Q12:R12"/>
    <mergeCell ref="I14:K14"/>
    <mergeCell ref="L14:N14"/>
    <mergeCell ref="Q14:R14"/>
    <mergeCell ref="I10:K10"/>
    <mergeCell ref="L10:N10"/>
    <mergeCell ref="Q10:R10"/>
    <mergeCell ref="G2:R2"/>
    <mergeCell ref="G3:R3"/>
    <mergeCell ref="I7:K7"/>
    <mergeCell ref="L7:N7"/>
    <mergeCell ref="O7:R7"/>
    <mergeCell ref="I8:K8"/>
    <mergeCell ref="L8:N8"/>
    <mergeCell ref="S3:Z3"/>
    <mergeCell ref="A5:B5"/>
    <mergeCell ref="C5:G5"/>
    <mergeCell ref="I5:N5"/>
    <mergeCell ref="P5:T5"/>
    <mergeCell ref="V5:W5"/>
  </mergeCells>
  <conditionalFormatting sqref="I9:N9">
    <cfRule type="cellIs" dxfId="75" priority="27" stopIfTrue="1" operator="between">
      <formula>1</formula>
      <formula>300</formula>
    </cfRule>
    <cfRule type="cellIs" dxfId="74" priority="28" stopIfTrue="1" operator="lessThanOrEqual">
      <formula>0</formula>
    </cfRule>
  </conditionalFormatting>
  <conditionalFormatting sqref="I11:N11">
    <cfRule type="cellIs" dxfId="73" priority="25" stopIfTrue="1" operator="between">
      <formula>1</formula>
      <formula>300</formula>
    </cfRule>
    <cfRule type="cellIs" dxfId="72" priority="26" stopIfTrue="1" operator="lessThanOrEqual">
      <formula>0</formula>
    </cfRule>
  </conditionalFormatting>
  <conditionalFormatting sqref="I13:N13">
    <cfRule type="cellIs" dxfId="71" priority="23" stopIfTrue="1" operator="between">
      <formula>1</formula>
      <formula>300</formula>
    </cfRule>
    <cfRule type="cellIs" dxfId="70" priority="24" stopIfTrue="1" operator="lessThanOrEqual">
      <formula>0</formula>
    </cfRule>
  </conditionalFormatting>
  <conditionalFormatting sqref="I15:N15">
    <cfRule type="cellIs" dxfId="69" priority="21" stopIfTrue="1" operator="between">
      <formula>1</formula>
      <formula>300</formula>
    </cfRule>
    <cfRule type="cellIs" dxfId="68" priority="22" stopIfTrue="1" operator="lessThanOrEqual">
      <formula>0</formula>
    </cfRule>
  </conditionalFormatting>
  <conditionalFormatting sqref="I17:N17">
    <cfRule type="cellIs" dxfId="67" priority="19" stopIfTrue="1" operator="between">
      <formula>1</formula>
      <formula>300</formula>
    </cfRule>
    <cfRule type="cellIs" dxfId="66" priority="20" stopIfTrue="1" operator="lessThanOrEqual">
      <formula>0</formula>
    </cfRule>
  </conditionalFormatting>
  <conditionalFormatting sqref="I19:N19">
    <cfRule type="cellIs" dxfId="65" priority="17" stopIfTrue="1" operator="between">
      <formula>1</formula>
      <formula>300</formula>
    </cfRule>
    <cfRule type="cellIs" dxfId="64" priority="18" stopIfTrue="1" operator="lessThanOrEqual">
      <formula>0</formula>
    </cfRule>
  </conditionalFormatting>
  <conditionalFormatting sqref="I21:N21">
    <cfRule type="cellIs" dxfId="63" priority="15" stopIfTrue="1" operator="between">
      <formula>1</formula>
      <formula>300</formula>
    </cfRule>
    <cfRule type="cellIs" dxfId="62" priority="16" stopIfTrue="1" operator="lessThanOrEqual">
      <formula>0</formula>
    </cfRule>
  </conditionalFormatting>
  <conditionalFormatting sqref="I23:N23">
    <cfRule type="cellIs" dxfId="61" priority="13" stopIfTrue="1" operator="between">
      <formula>1</formula>
      <formula>300</formula>
    </cfRule>
    <cfRule type="cellIs" dxfId="60" priority="14" stopIfTrue="1" operator="lessThanOrEqual">
      <formula>0</formula>
    </cfRule>
  </conditionalFormatting>
  <conditionalFormatting sqref="I25:N25">
    <cfRule type="cellIs" dxfId="59" priority="11" stopIfTrue="1" operator="between">
      <formula>1</formula>
      <formula>300</formula>
    </cfRule>
    <cfRule type="cellIs" dxfId="58" priority="12" stopIfTrue="1" operator="lessThanOrEqual">
      <formula>0</formula>
    </cfRule>
  </conditionalFormatting>
  <conditionalFormatting sqref="I27:N27">
    <cfRule type="cellIs" dxfId="57" priority="9" stopIfTrue="1" operator="between">
      <formula>1</formula>
      <formula>300</formula>
    </cfRule>
    <cfRule type="cellIs" dxfId="56" priority="10" stopIfTrue="1" operator="lessThanOrEqual">
      <formula>0</formula>
    </cfRule>
  </conditionalFormatting>
  <conditionalFormatting sqref="I29:N29">
    <cfRule type="cellIs" dxfId="55" priority="7" stopIfTrue="1" operator="between">
      <formula>1</formula>
      <formula>300</formula>
    </cfRule>
    <cfRule type="cellIs" dxfId="54" priority="8" stopIfTrue="1" operator="lessThanOrEqual">
      <formula>0</formula>
    </cfRule>
  </conditionalFormatting>
  <conditionalFormatting sqref="I31:N31">
    <cfRule type="cellIs" dxfId="53" priority="5" stopIfTrue="1" operator="between">
      <formula>1</formula>
      <formula>300</formula>
    </cfRule>
    <cfRule type="cellIs" dxfId="52" priority="6" stopIfTrue="1" operator="lessThanOrEqual">
      <formula>0</formula>
    </cfRule>
  </conditionalFormatting>
  <dataValidations count="3">
    <dataValidation type="list" allowBlank="1" showInputMessage="1" showErrorMessage="1" errorTitle="Feil_i_kat.v.løft" error="Feil verdi i kategori vektløfting" sqref="C9 C29 C27 C19 C13 C17 C25 C21 C23 C11 C15 C31">
      <formula1>"UM,JM,SM,UK,JK,SK,M1,M2,M3,M4,M5,M6,M7,M8,M9,M10,K1,K2,K3,K4,K5,K6,K7,K8,K9,K10"</formula1>
    </dataValidation>
    <dataValidation type="list" allowBlank="1" showInputMessage="1" showErrorMessage="1" errorTitle="Feil_i_vektklasse" error="Feil verddi i vektklasse" sqref="A9 A11 A25 A15 A17 A19 A29 A23 A21 A27 A31 A13">
      <formula1>"40,45,49,55,59,64,71,76,81,+81,81+,87,+87,87+,49,55,61,67,73,81,89,96,102,+102,102+,109,+109,109+"</formula1>
    </dataValidation>
    <dataValidation type="list" allowBlank="1" showInputMessage="1" showErrorMessage="1" errorTitle="Feil_i_kat. 5-kamp" error="Feil verdi i kategori 5-kamp" sqref="D9 D11 D13 D15 D17 D19 D21 D23 D25 D27 D29 D31">
      <formula1>"11-12,13-14,15-16,17-18,19-23,+23,23+"</formula1>
    </dataValidation>
  </dataValidations>
  <pageMargins left="0.27559055118110198" right="0.27559055118110198" top="0.27559055118110198" bottom="0.27559055118110198" header="0.511811023622047" footer="0.511811023622047"/>
  <pageSetup paperSize="9" scale="65" orientation="landscape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50"/>
  <sheetViews>
    <sheetView showGridLines="0" showRowColHeaders="0" showZeros="0" zoomScaleNormal="100" workbookViewId="0">
      <selection activeCell="A6" sqref="A6"/>
    </sheetView>
  </sheetViews>
  <sheetFormatPr defaultColWidth="9.140625" defaultRowHeight="12.75"/>
  <cols>
    <col min="1" max="1" width="7" style="7" customWidth="1"/>
    <col min="2" max="2" width="8" style="7" customWidth="1"/>
    <col min="3" max="3" width="5.85546875" style="7" customWidth="1"/>
    <col min="4" max="4" width="7.7109375" style="7" customWidth="1"/>
    <col min="5" max="5" width="10.7109375" style="7" customWidth="1"/>
    <col min="6" max="6" width="4.28515625" style="7" customWidth="1"/>
    <col min="7" max="7" width="27.85546875" customWidth="1"/>
    <col min="8" max="8" width="20.7109375" customWidth="1"/>
    <col min="9" max="17" width="6.85546875" style="7" customWidth="1"/>
    <col min="18" max="21" width="8" style="7" customWidth="1"/>
    <col min="22" max="22" width="9" style="7" customWidth="1"/>
    <col min="23" max="24" width="8" style="7" customWidth="1"/>
    <col min="25" max="25" width="4.7109375" style="7" customWidth="1"/>
    <col min="26" max="26" width="5" style="7" customWidth="1"/>
    <col min="27" max="27" width="9.28515625" hidden="1" customWidth="1"/>
    <col min="28" max="33" width="9.140625" hidden="1" customWidth="1"/>
  </cols>
  <sheetData>
    <row r="1" spans="1:33" ht="12.95" customHeight="1">
      <c r="H1" s="7"/>
      <c r="Z1"/>
    </row>
    <row r="2" spans="1:33" ht="72.75" customHeight="1">
      <c r="G2" s="268" t="s">
        <v>52</v>
      </c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U2" s="82" t="s">
        <v>57</v>
      </c>
      <c r="Z2"/>
    </row>
    <row r="3" spans="1:33" ht="27">
      <c r="E3" s="83"/>
      <c r="G3" s="269" t="s">
        <v>22</v>
      </c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53" t="s">
        <v>58</v>
      </c>
      <c r="T3" s="253"/>
      <c r="U3" s="253"/>
      <c r="V3" s="253"/>
      <c r="W3" s="253"/>
      <c r="X3" s="253"/>
      <c r="Y3" s="253"/>
      <c r="Z3" s="253"/>
    </row>
    <row r="4" spans="1:33">
      <c r="H4" s="7"/>
      <c r="Z4"/>
    </row>
    <row r="5" spans="1:33" ht="15" customHeight="1">
      <c r="A5" s="263" t="s">
        <v>21</v>
      </c>
      <c r="B5" s="263"/>
      <c r="C5" s="264" t="s">
        <v>102</v>
      </c>
      <c r="D5" s="264"/>
      <c r="E5" s="264"/>
      <c r="F5" s="264"/>
      <c r="G5" s="264"/>
      <c r="H5" s="211" t="s">
        <v>0</v>
      </c>
      <c r="I5" s="254" t="s">
        <v>169</v>
      </c>
      <c r="J5" s="254"/>
      <c r="K5" s="254"/>
      <c r="L5" s="254"/>
      <c r="M5" s="254"/>
      <c r="N5" s="254"/>
      <c r="O5" s="211" t="s">
        <v>1</v>
      </c>
      <c r="P5" s="255" t="s">
        <v>168</v>
      </c>
      <c r="Q5" s="255"/>
      <c r="R5" s="255"/>
      <c r="S5" s="255"/>
      <c r="T5" s="255"/>
      <c r="U5" s="85" t="s">
        <v>2</v>
      </c>
      <c r="V5" s="256">
        <v>44373</v>
      </c>
      <c r="W5" s="256"/>
      <c r="X5" s="86" t="s">
        <v>20</v>
      </c>
      <c r="Y5" s="87">
        <v>3</v>
      </c>
      <c r="Z5"/>
    </row>
    <row r="6" spans="1:33" ht="13.7" customHeight="1" thickBot="1">
      <c r="A6" s="9"/>
      <c r="B6" s="9"/>
      <c r="C6" s="9"/>
      <c r="D6" s="9"/>
      <c r="E6" s="9"/>
      <c r="F6" s="9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208" t="s">
        <v>163</v>
      </c>
      <c r="V6" s="256">
        <v>44374</v>
      </c>
      <c r="W6" s="256"/>
      <c r="X6" s="9"/>
      <c r="Y6" s="9"/>
      <c r="Z6"/>
      <c r="AB6" s="4"/>
      <c r="AC6" s="4"/>
      <c r="AD6" s="4"/>
      <c r="AE6" s="175" t="s">
        <v>65</v>
      </c>
      <c r="AF6" s="175" t="s">
        <v>65</v>
      </c>
      <c r="AG6" s="175" t="s">
        <v>65</v>
      </c>
    </row>
    <row r="7" spans="1:33" s="19" customFormat="1" ht="15" customHeight="1">
      <c r="A7" s="88" t="s">
        <v>3</v>
      </c>
      <c r="B7" s="163" t="s">
        <v>4</v>
      </c>
      <c r="C7" s="162" t="s">
        <v>23</v>
      </c>
      <c r="D7" s="91" t="s">
        <v>23</v>
      </c>
      <c r="E7" s="161" t="s">
        <v>5</v>
      </c>
      <c r="F7" s="161" t="s">
        <v>24</v>
      </c>
      <c r="G7" s="161" t="s">
        <v>6</v>
      </c>
      <c r="H7" s="161" t="s">
        <v>7</v>
      </c>
      <c r="I7" s="257" t="s">
        <v>8</v>
      </c>
      <c r="J7" s="258"/>
      <c r="K7" s="259"/>
      <c r="L7" s="257" t="s">
        <v>9</v>
      </c>
      <c r="M7" s="258"/>
      <c r="N7" s="259"/>
      <c r="O7" s="260" t="s">
        <v>25</v>
      </c>
      <c r="P7" s="261"/>
      <c r="Q7" s="261"/>
      <c r="R7" s="261"/>
      <c r="S7" s="93" t="s">
        <v>10</v>
      </c>
      <c r="T7" s="94" t="s">
        <v>59</v>
      </c>
      <c r="U7" s="94" t="s">
        <v>27</v>
      </c>
      <c r="V7" s="94" t="s">
        <v>28</v>
      </c>
      <c r="W7" s="161" t="s">
        <v>54</v>
      </c>
      <c r="X7" s="95" t="s">
        <v>29</v>
      </c>
      <c r="Y7" s="95" t="s">
        <v>30</v>
      </c>
      <c r="Z7" s="222" t="s">
        <v>167</v>
      </c>
      <c r="AB7" s="1"/>
      <c r="AC7" s="1"/>
      <c r="AD7" s="1"/>
      <c r="AE7" s="176" t="s">
        <v>66</v>
      </c>
      <c r="AF7" s="176" t="s">
        <v>66</v>
      </c>
      <c r="AG7" s="176" t="s">
        <v>66</v>
      </c>
    </row>
    <row r="8" spans="1:33" s="19" customFormat="1" ht="15" customHeight="1" thickBot="1">
      <c r="A8" s="96" t="s">
        <v>11</v>
      </c>
      <c r="B8" s="97" t="s">
        <v>12</v>
      </c>
      <c r="C8" s="98" t="s">
        <v>31</v>
      </c>
      <c r="D8" s="99" t="s">
        <v>29</v>
      </c>
      <c r="E8" s="100" t="s">
        <v>19</v>
      </c>
      <c r="F8" s="100" t="s">
        <v>60</v>
      </c>
      <c r="G8" s="164"/>
      <c r="H8" s="164"/>
      <c r="I8" s="265"/>
      <c r="J8" s="266"/>
      <c r="K8" s="267"/>
      <c r="L8" s="265"/>
      <c r="M8" s="266"/>
      <c r="N8" s="267"/>
      <c r="O8" s="102" t="s">
        <v>8</v>
      </c>
      <c r="P8" s="97" t="s">
        <v>9</v>
      </c>
      <c r="Q8" s="103" t="s">
        <v>33</v>
      </c>
      <c r="R8" s="98" t="s">
        <v>10</v>
      </c>
      <c r="S8" s="102" t="s">
        <v>53</v>
      </c>
      <c r="T8" s="104" t="s">
        <v>10</v>
      </c>
      <c r="U8" s="104" t="s">
        <v>10</v>
      </c>
      <c r="V8" s="104" t="s">
        <v>10</v>
      </c>
      <c r="W8" s="100" t="s">
        <v>55</v>
      </c>
      <c r="X8" s="105" t="s">
        <v>34</v>
      </c>
      <c r="Y8" s="105"/>
      <c r="Z8" s="223"/>
      <c r="AB8" s="1" t="s">
        <v>67</v>
      </c>
      <c r="AC8" s="1" t="s">
        <v>56</v>
      </c>
      <c r="AD8" s="3" t="s">
        <v>53</v>
      </c>
      <c r="AE8" s="176" t="s">
        <v>68</v>
      </c>
      <c r="AF8" s="176" t="s">
        <v>69</v>
      </c>
      <c r="AG8" s="176" t="s">
        <v>70</v>
      </c>
    </row>
    <row r="9" spans="1:33" s="19" customFormat="1" ht="18" customHeight="1">
      <c r="A9" s="106" t="s">
        <v>84</v>
      </c>
      <c r="B9" s="107">
        <v>54.9</v>
      </c>
      <c r="C9" s="69" t="s">
        <v>126</v>
      </c>
      <c r="D9" s="108" t="s">
        <v>129</v>
      </c>
      <c r="E9" s="201">
        <v>36307</v>
      </c>
      <c r="F9" s="69"/>
      <c r="G9" s="70" t="s">
        <v>127</v>
      </c>
      <c r="H9" s="70" t="s">
        <v>162</v>
      </c>
      <c r="I9" s="150">
        <v>35</v>
      </c>
      <c r="J9" s="151">
        <v>-37</v>
      </c>
      <c r="K9" s="151">
        <v>38</v>
      </c>
      <c r="L9" s="151">
        <v>45</v>
      </c>
      <c r="M9" s="151">
        <v>50</v>
      </c>
      <c r="N9" s="151">
        <v>54</v>
      </c>
      <c r="O9" s="109">
        <f>IF(MAX(I9:K9)&gt;0,IF(MAX(I9:K9)&lt;0,0,TRUNC(MAX(I9:K9)/1)*1),"")</f>
        <v>38</v>
      </c>
      <c r="P9" s="110">
        <f>IF(MAX(L9:N9)&gt;0,IF(MAX(L9:N9)&lt;0,0,TRUNC(MAX(L9:N9)/1)*1),"")</f>
        <v>54</v>
      </c>
      <c r="Q9" s="111">
        <f>IF(O9="","",IF(P9="","",IF(SUM(O9:P9)=0,"",SUM(O9:P9))))</f>
        <v>92</v>
      </c>
      <c r="R9" s="112">
        <f>IF(Q9="","",IF(C9="","",IF((AB9="k"),IF(B9&gt;153.655,Q9,IF(B9&lt;28,10^(0.783497476*LOG10(28/153.655)^2)*Q9,10^(0.783497476*LOG10(B9/153.655)^2)*Q9)),IF(B9&gt;175.508,Q9,IF(B9&lt;32,10^(0.75194503*LOG10(32/175.508)^2)*Q9,10^(0.75194503*LOG10(B9/175.508)^2)*Q9)))))</f>
        <v>131.92275440638198</v>
      </c>
      <c r="S9" s="113" t="str">
        <f>IF(AD9=1,R9*AG9,"")</f>
        <v/>
      </c>
      <c r="T9" s="71" t="str">
        <f>IF('K3'!G7="","",'K3'!G7)</f>
        <v/>
      </c>
      <c r="U9" s="71" t="str">
        <f>IF('K3'!K7="","",'K3'!K7)</f>
        <v/>
      </c>
      <c r="V9" s="71" t="str">
        <f>IF('K3'!N7="","",'K3'!N7)</f>
        <v/>
      </c>
      <c r="W9" s="114"/>
      <c r="X9" s="115"/>
      <c r="Y9" s="116"/>
      <c r="Z9" s="203"/>
      <c r="AA9" s="117">
        <f>V5</f>
        <v>44373</v>
      </c>
      <c r="AB9" s="165" t="str">
        <f>IF(ISNUMBER(FIND("M",C9)),"m",IF(ISNUMBER(FIND("K",C9)),"k"))</f>
        <v>k</v>
      </c>
      <c r="AC9" s="166">
        <f>IF(OR(E9="",AA9=""),0,(YEAR(AA9)-YEAR(E9)))</f>
        <v>22</v>
      </c>
      <c r="AD9" s="167" t="str">
        <f>IF(AC9&gt;34,1,"")</f>
        <v/>
      </c>
      <c r="AE9" s="168" t="b">
        <f>IF(AD9=1,LOOKUP(AC9,'Meltzer-Faber'!A3:A63,'Meltzer-Faber'!B3:B63))</f>
        <v>0</v>
      </c>
      <c r="AF9" s="168" t="b">
        <f>IF(AD9=1,LOOKUP(AC9,'Meltzer-Faber'!A3:A63,'Meltzer-Faber'!C3:C63))</f>
        <v>0</v>
      </c>
      <c r="AG9" s="168" t="b">
        <f>IF(AB9="m",AE9,IF(AB9="k",AF9,""))</f>
        <v>0</v>
      </c>
    </row>
    <row r="10" spans="1:33" s="19" customFormat="1" ht="18" customHeight="1">
      <c r="A10" s="118"/>
      <c r="B10" s="119"/>
      <c r="C10" s="120"/>
      <c r="D10" s="121"/>
      <c r="E10" s="202"/>
      <c r="F10" s="122"/>
      <c r="G10" s="72"/>
      <c r="H10" s="123"/>
      <c r="I10" s="250"/>
      <c r="J10" s="251"/>
      <c r="K10" s="252"/>
      <c r="L10" s="250"/>
      <c r="M10" s="251"/>
      <c r="N10" s="252"/>
      <c r="O10" s="120"/>
      <c r="P10" s="124"/>
      <c r="Q10" s="246">
        <f>IF(R9="","",R9*1.2)</f>
        <v>158.30730528765838</v>
      </c>
      <c r="R10" s="246"/>
      <c r="S10" s="125"/>
      <c r="T10" s="126" t="str">
        <f>IF(T9="","",T9*20)</f>
        <v/>
      </c>
      <c r="U10" s="126" t="str">
        <f>IF(U9="","",U9*13)</f>
        <v/>
      </c>
      <c r="V10" s="75" t="str">
        <f>IF(V9="","",IF((80+(8-ROUNDUP(V9,1))*40)&lt;0,0,80+(8-ROUNDUP(V9,1))*40))</f>
        <v/>
      </c>
      <c r="W10" s="75" t="str">
        <f>IF(SUM(T10,U10,V10)&gt;0,SUM(T10,U10,V10),"")</f>
        <v/>
      </c>
      <c r="X10" s="127" t="str">
        <f>IF(OR(Q10="",T10="",U10="",V10=""),"",SUM(Q10,T10,U10,V10))</f>
        <v/>
      </c>
      <c r="Y10" s="76"/>
      <c r="Z10" s="204"/>
      <c r="AA10" s="117"/>
      <c r="AB10" s="165"/>
      <c r="AC10" s="166"/>
      <c r="AD10" s="167"/>
      <c r="AE10" s="168"/>
      <c r="AF10" s="168"/>
      <c r="AG10" s="168"/>
    </row>
    <row r="11" spans="1:33" s="19" customFormat="1" ht="18" customHeight="1">
      <c r="A11" s="106" t="s">
        <v>94</v>
      </c>
      <c r="B11" s="107">
        <v>59.3</v>
      </c>
      <c r="C11" s="69" t="s">
        <v>126</v>
      </c>
      <c r="D11" s="108" t="s">
        <v>104</v>
      </c>
      <c r="E11" s="201">
        <v>33830</v>
      </c>
      <c r="F11" s="69"/>
      <c r="G11" s="70" t="s">
        <v>128</v>
      </c>
      <c r="H11" s="70" t="s">
        <v>162</v>
      </c>
      <c r="I11" s="150">
        <v>83</v>
      </c>
      <c r="J11" s="151">
        <v>86</v>
      </c>
      <c r="K11" s="151">
        <v>-88</v>
      </c>
      <c r="L11" s="151">
        <v>103</v>
      </c>
      <c r="M11" s="151">
        <v>-108</v>
      </c>
      <c r="N11" s="151">
        <v>-108</v>
      </c>
      <c r="O11" s="109">
        <f>IF(MAX(I11:K11)&gt;0,IF(MAX(I11:K11)&lt;0,0,TRUNC(MAX(I11:K11)/1)*1),"")</f>
        <v>86</v>
      </c>
      <c r="P11" s="110">
        <f>IF(MAX(L11:N11)&gt;0,IF(MAX(L11:N11)&lt;0,0,TRUNC(MAX(L11:N11)/1)*1),"")</f>
        <v>103</v>
      </c>
      <c r="Q11" s="111">
        <f>IF(O11="","",IF(P11="","",IF(SUM(O11:P11)=0,"",SUM(O11:P11))))</f>
        <v>189</v>
      </c>
      <c r="R11" s="112">
        <f>IF(Q11="","",IF(C11="","",IF((AB11="k"),IF(B11&gt;153.655,Q11,IF(B11&lt;28,10^(0.783497476*LOG10(28/153.655)^2)*Q11,10^(0.783497476*LOG10(B11/153.655)^2)*Q11)),IF(B11&gt;175.508,Q11,IF(B11&lt;32,10^(0.75194503*LOG10(32/175.508)^2)*Q11,10^(0.75194503*LOG10(B11/175.508)^2)*Q11)))))</f>
        <v>257.28874243394137</v>
      </c>
      <c r="S11" s="113" t="str">
        <f>IF(AD11=1,R11*AG11,"")</f>
        <v/>
      </c>
      <c r="T11" s="71" t="str">
        <f>IF('K3'!G10="","",'K3'!G10)</f>
        <v/>
      </c>
      <c r="U11" s="71" t="str">
        <f>IF('K3'!K10="","",'K3'!K10)</f>
        <v/>
      </c>
      <c r="V11" s="71" t="str">
        <f>IF('K3'!N10="","",'K3'!N10)</f>
        <v/>
      </c>
      <c r="W11" s="114"/>
      <c r="X11" s="115"/>
      <c r="Y11" s="128"/>
      <c r="Z11" s="205"/>
      <c r="AA11" s="117">
        <f>V5</f>
        <v>44373</v>
      </c>
      <c r="AB11" s="165" t="str">
        <f t="shared" ref="AB11" si="0">IF(ISNUMBER(FIND("M",C11)),"m",IF(ISNUMBER(FIND("K",C11)),"k"))</f>
        <v>k</v>
      </c>
      <c r="AC11" s="166">
        <f t="shared" ref="AC11" si="1">IF(OR(E11="",AA11=""),0,(YEAR(AA11)-YEAR(E11)))</f>
        <v>29</v>
      </c>
      <c r="AD11" s="167" t="str">
        <f t="shared" ref="AD11:AD31" si="2">IF(AC11&gt;34,1,"")</f>
        <v/>
      </c>
      <c r="AE11" s="168" t="b">
        <f>IF(AD11=1,LOOKUP(AC11,'Meltzer-Faber'!A3:A63,'Meltzer-Faber'!B3:B63))</f>
        <v>0</v>
      </c>
      <c r="AF11" s="168" t="b">
        <f>IF(AD11=1,LOOKUP(AC11,'Meltzer-Faber'!A3:A63,'Meltzer-Faber'!C3:C63))</f>
        <v>0</v>
      </c>
      <c r="AG11" s="168" t="b">
        <f t="shared" ref="AG11" si="3">IF(AB11="m",AE11,IF(AB11="k",AF11,""))</f>
        <v>0</v>
      </c>
    </row>
    <row r="12" spans="1:33" s="19" customFormat="1" ht="18" customHeight="1">
      <c r="A12" s="118"/>
      <c r="B12" s="119"/>
      <c r="C12" s="120"/>
      <c r="D12" s="121"/>
      <c r="E12" s="202"/>
      <c r="F12" s="122"/>
      <c r="G12" s="72"/>
      <c r="H12" s="123"/>
      <c r="I12" s="250"/>
      <c r="J12" s="251"/>
      <c r="K12" s="252"/>
      <c r="L12" s="250"/>
      <c r="M12" s="251"/>
      <c r="N12" s="252"/>
      <c r="O12" s="120"/>
      <c r="P12" s="124"/>
      <c r="Q12" s="246">
        <f>IF(R11="","",R11*1.2)</f>
        <v>308.74649092072963</v>
      </c>
      <c r="R12" s="246"/>
      <c r="S12" s="125"/>
      <c r="T12" s="126" t="str">
        <f>IF(T11="","",T11*20)</f>
        <v/>
      </c>
      <c r="U12" s="126" t="str">
        <f>IF(U11="","",U11*13)</f>
        <v/>
      </c>
      <c r="V12" s="75" t="str">
        <f>IF(V11="","",IF((80+(8-ROUNDUP(V11,1))*40)&lt;0,0,80+(8-ROUNDUP(V11,1))*40))</f>
        <v/>
      </c>
      <c r="W12" s="75" t="str">
        <f>IF(SUM(T12,U12,V12)&gt;0,SUM(T12,U12,V12),"")</f>
        <v/>
      </c>
      <c r="X12" s="127" t="str">
        <f>IF(OR(Q12="",W12=""),"",Q12+W12)</f>
        <v/>
      </c>
      <c r="Y12" s="76"/>
      <c r="Z12" s="204"/>
      <c r="AA12" s="117"/>
    </row>
    <row r="13" spans="1:33" s="19" customFormat="1" ht="18" customHeight="1">
      <c r="A13" s="106" t="s">
        <v>97</v>
      </c>
      <c r="B13" s="107">
        <v>70.599999999999994</v>
      </c>
      <c r="C13" s="69" t="s">
        <v>126</v>
      </c>
      <c r="D13" s="108" t="s">
        <v>129</v>
      </c>
      <c r="E13" s="201">
        <v>36430</v>
      </c>
      <c r="F13" s="69"/>
      <c r="G13" s="70" t="s">
        <v>181</v>
      </c>
      <c r="H13" s="70" t="s">
        <v>101</v>
      </c>
      <c r="I13" s="150">
        <v>71</v>
      </c>
      <c r="J13" s="151">
        <v>74</v>
      </c>
      <c r="K13" s="151">
        <v>76</v>
      </c>
      <c r="L13" s="151">
        <v>80</v>
      </c>
      <c r="M13" s="151">
        <v>84</v>
      </c>
      <c r="N13" s="151">
        <v>-88</v>
      </c>
      <c r="O13" s="109">
        <f>IF(MAX(I13:K13)&gt;0,IF(MAX(I13:K13)&lt;0,0,TRUNC(MAX(I13:K13)/1)*1),"")</f>
        <v>76</v>
      </c>
      <c r="P13" s="110">
        <f>IF(MAX(L13:N13)&gt;0,IF(MAX(L13:N13)&lt;0,0,TRUNC(MAX(L13:N13)/1)*1),"")</f>
        <v>84</v>
      </c>
      <c r="Q13" s="111">
        <f>IF(O13="","",IF(P13="","",IF(SUM(O13:P13)=0,"",SUM(O13:P13))))</f>
        <v>160</v>
      </c>
      <c r="R13" s="112">
        <f>IF(Q13="","",IF(C13="","",IF((AB13="k"),IF(B13&gt;153.655,Q13,IF(B13&lt;28,10^(0.783497476*LOG10(28/153.655)^2)*Q13,10^(0.783497476*LOG10(B13/153.655)^2)*Q13)),IF(B13&gt;175.508,Q13,IF(B13&lt;32,10^(0.75194503*LOG10(32/175.508)^2)*Q13,10^(0.75194503*LOG10(B13/175.508)^2)*Q13)))))</f>
        <v>196.55915210249174</v>
      </c>
      <c r="S13" s="113" t="str">
        <f>IF(AD13=1,R13*AG13,"")</f>
        <v/>
      </c>
      <c r="T13" s="71">
        <v>7.1</v>
      </c>
      <c r="U13" s="71">
        <v>10.06</v>
      </c>
      <c r="V13" s="71">
        <v>7.28</v>
      </c>
      <c r="W13" s="114"/>
      <c r="X13" s="115"/>
      <c r="Y13" s="128"/>
      <c r="Z13" s="205"/>
      <c r="AA13" s="117">
        <f>V5</f>
        <v>44373</v>
      </c>
      <c r="AB13" s="165" t="str">
        <f t="shared" ref="AB13" si="4">IF(ISNUMBER(FIND("M",C13)),"m",IF(ISNUMBER(FIND("K",C13)),"k"))</f>
        <v>k</v>
      </c>
      <c r="AC13" s="166">
        <f t="shared" ref="AC13" si="5">IF(OR(E13="",AA13=""),0,(YEAR(AA13)-YEAR(E13)))</f>
        <v>22</v>
      </c>
      <c r="AD13" s="167" t="str">
        <f t="shared" si="2"/>
        <v/>
      </c>
      <c r="AE13" s="168" t="b">
        <f>IF(AD13=1,LOOKUP(AC13,'Meltzer-Faber'!A3:A63,'Meltzer-Faber'!B3:B63))</f>
        <v>0</v>
      </c>
      <c r="AF13" s="168" t="b">
        <f>IF(AD13=1,LOOKUP(AC13,'Meltzer-Faber'!A3:A63,'Meltzer-Faber'!C3:C63))</f>
        <v>0</v>
      </c>
      <c r="AG13" s="168" t="b">
        <f t="shared" ref="AG13" si="6">IF(AB13="m",AE13,IF(AB13="k",AF13,""))</f>
        <v>0</v>
      </c>
    </row>
    <row r="14" spans="1:33" s="19" customFormat="1" ht="18" customHeight="1">
      <c r="A14" s="118"/>
      <c r="B14" s="119"/>
      <c r="C14" s="120"/>
      <c r="D14" s="121"/>
      <c r="E14" s="202"/>
      <c r="F14" s="122"/>
      <c r="G14" s="72"/>
      <c r="H14" s="123"/>
      <c r="I14" s="250"/>
      <c r="J14" s="251"/>
      <c r="K14" s="252"/>
      <c r="L14" s="250"/>
      <c r="M14" s="251"/>
      <c r="N14" s="252"/>
      <c r="O14" s="120"/>
      <c r="P14" s="124"/>
      <c r="Q14" s="246">
        <f>IF(R13="","",R13*1.2)</f>
        <v>235.87098252299006</v>
      </c>
      <c r="R14" s="246"/>
      <c r="S14" s="125"/>
      <c r="T14" s="126">
        <f>IF(T13="","",T13*20)</f>
        <v>142</v>
      </c>
      <c r="U14" s="126">
        <f>IF(U13="","",U13*13)</f>
        <v>130.78</v>
      </c>
      <c r="V14" s="75">
        <f>IF(V13="","",IF((80+(8-ROUNDUP(V13,1))*40)&lt;0,0,80+(8-ROUNDUP(V13,1))*40))</f>
        <v>108</v>
      </c>
      <c r="W14" s="75">
        <f>IF(SUM(T14,U14,V14)&gt;0,SUM(T14,U14,V14),"")</f>
        <v>380.78</v>
      </c>
      <c r="X14" s="127">
        <f>IF(OR(Q14="",T14="",U14="",V14=""),"",SUM(Q14,T14,U14,V14))</f>
        <v>616.65098252299003</v>
      </c>
      <c r="Y14" s="76"/>
      <c r="Z14" s="204"/>
      <c r="AA14" s="117"/>
    </row>
    <row r="15" spans="1:33" s="19" customFormat="1" ht="18" customHeight="1">
      <c r="A15" s="106"/>
      <c r="B15" s="107"/>
      <c r="C15" s="69"/>
      <c r="D15" s="108"/>
      <c r="E15" s="201"/>
      <c r="F15" s="69"/>
      <c r="G15" s="70"/>
      <c r="H15" s="70"/>
      <c r="I15" s="150"/>
      <c r="J15" s="151"/>
      <c r="K15" s="151"/>
      <c r="L15" s="151"/>
      <c r="M15" s="151"/>
      <c r="N15" s="151"/>
      <c r="O15" s="109" t="str">
        <f>IF(MAX(I15:K15)&gt;0,IF(MAX(I15:K15)&lt;0,0,TRUNC(MAX(I15:K15)/1)*1),"")</f>
        <v/>
      </c>
      <c r="P15" s="110" t="str">
        <f>IF(MAX(L15:N15)&gt;0,IF(MAX(L15:N15)&lt;0,0,TRUNC(MAX(L15:N15)/1)*1),"")</f>
        <v/>
      </c>
      <c r="Q15" s="111" t="str">
        <f>IF(O15="","",IF(P15="","",IF(SUM(O15:P15)=0,"",SUM(O15:P15))))</f>
        <v/>
      </c>
      <c r="R15" s="112" t="str">
        <f>IF(Q15="","",IF(C15="","",IF((AB15="k"),IF(B15&gt;153.655,Q15,IF(B15&lt;28,10^(0.783497476*LOG10(28/153.655)^2)*Q15,10^(0.783497476*LOG10(B15/153.655)^2)*Q15)),IF(B15&gt;175.508,Q15,IF(B15&lt;32,10^(0.75194503*LOG10(32/175.508)^2)*Q15,10^(0.75194503*LOG10(B15/175.508)^2)*Q15)))))</f>
        <v/>
      </c>
      <c r="S15" s="113" t="str">
        <f>IF(AD15=1,R15*AG15,"")</f>
        <v/>
      </c>
      <c r="T15" s="71" t="str">
        <f>IF('K3'!G14="","",'K3'!G14)</f>
        <v/>
      </c>
      <c r="U15" s="71" t="str">
        <f>IF('K3'!K14="","",'K3'!K14)</f>
        <v/>
      </c>
      <c r="V15" s="71" t="str">
        <f>IF('K3'!N14="","",'K3'!N14)</f>
        <v/>
      </c>
      <c r="W15" s="114"/>
      <c r="X15" s="115"/>
      <c r="Y15" s="128"/>
      <c r="Z15" s="205"/>
      <c r="AA15" s="117">
        <f>V5</f>
        <v>44373</v>
      </c>
      <c r="AB15" s="165" t="b">
        <f t="shared" ref="AB15" si="7">IF(ISNUMBER(FIND("M",C15)),"m",IF(ISNUMBER(FIND("K",C15)),"k"))</f>
        <v>0</v>
      </c>
      <c r="AC15" s="166">
        <f t="shared" ref="AC15" si="8">IF(OR(E15="",AA15=""),0,(YEAR(AA15)-YEAR(E15)))</f>
        <v>0</v>
      </c>
      <c r="AD15" s="167" t="str">
        <f t="shared" si="2"/>
        <v/>
      </c>
      <c r="AE15" s="168" t="b">
        <f>IF(AD15=1,LOOKUP(AC15,'Meltzer-Faber'!A3:A63,'Meltzer-Faber'!B3:B63))</f>
        <v>0</v>
      </c>
      <c r="AF15" s="168" t="b">
        <f>IF(AD15=1,LOOKUP(AC15,'Meltzer-Faber'!A3:A63,'Meltzer-Faber'!C3:C63))</f>
        <v>0</v>
      </c>
      <c r="AG15" s="168" t="str">
        <f t="shared" ref="AG15" si="9">IF(AB15="m",AE15,IF(AB15="k",AF15,""))</f>
        <v/>
      </c>
    </row>
    <row r="16" spans="1:33" s="19" customFormat="1" ht="18" customHeight="1">
      <c r="A16" s="118"/>
      <c r="B16" s="119"/>
      <c r="C16" s="120"/>
      <c r="D16" s="121"/>
      <c r="E16" s="202"/>
      <c r="F16" s="122"/>
      <c r="G16" s="72"/>
      <c r="H16" s="123"/>
      <c r="I16" s="250"/>
      <c r="J16" s="251"/>
      <c r="K16" s="252"/>
      <c r="L16" s="250"/>
      <c r="M16" s="251"/>
      <c r="N16" s="252"/>
      <c r="O16" s="120"/>
      <c r="P16" s="124"/>
      <c r="Q16" s="246" t="str">
        <f>IF(R15="","",R15*1.2)</f>
        <v/>
      </c>
      <c r="R16" s="246"/>
      <c r="S16" s="125"/>
      <c r="T16" s="126" t="str">
        <f>IF(T15="","",T15*20)</f>
        <v/>
      </c>
      <c r="U16" s="126" t="str">
        <f>IF(U15="","",U15*13)</f>
        <v/>
      </c>
      <c r="V16" s="75" t="str">
        <f>IF(V15="","",IF((80+(8-ROUNDUP(V15,1))*40)&lt;0,0,80+(8-ROUNDUP(V15,1))*40))</f>
        <v/>
      </c>
      <c r="W16" s="75" t="str">
        <f>IF(SUM(T16,U16,V16)&gt;0,SUM(T16,U16,V16),"")</f>
        <v/>
      </c>
      <c r="X16" s="127" t="str">
        <f>IF(OR(Q16="",T16="",U16="",V16=""),"",SUM(Q16,T16,U16,V16))</f>
        <v/>
      </c>
      <c r="Y16" s="76"/>
      <c r="Z16" s="204"/>
      <c r="AA16" s="117"/>
    </row>
    <row r="17" spans="1:33" s="19" customFormat="1" ht="18" customHeight="1">
      <c r="A17" s="106" t="s">
        <v>124</v>
      </c>
      <c r="B17" s="107">
        <v>79</v>
      </c>
      <c r="C17" s="69" t="s">
        <v>126</v>
      </c>
      <c r="D17" s="108" t="s">
        <v>104</v>
      </c>
      <c r="E17" s="201">
        <v>32678</v>
      </c>
      <c r="F17" s="69"/>
      <c r="G17" s="70" t="s">
        <v>130</v>
      </c>
      <c r="H17" s="70" t="s">
        <v>162</v>
      </c>
      <c r="I17" s="150">
        <v>35</v>
      </c>
      <c r="J17" s="151">
        <v>37</v>
      </c>
      <c r="K17" s="151">
        <v>-42</v>
      </c>
      <c r="L17" s="151">
        <v>40</v>
      </c>
      <c r="M17" s="151">
        <v>-45</v>
      </c>
      <c r="N17" s="151">
        <v>-45</v>
      </c>
      <c r="O17" s="109">
        <f>IF(MAX(I17:K17)&gt;0,IF(MAX(I17:K17)&lt;0,0,TRUNC(MAX(I17:K17)/1)*1),"")</f>
        <v>37</v>
      </c>
      <c r="P17" s="110">
        <f>IF(MAX(L17:N17)&gt;0,IF(MAX(L17:N17)&lt;0,0,TRUNC(MAX(L17:N17)/1)*1),"")</f>
        <v>40</v>
      </c>
      <c r="Q17" s="111">
        <f>IF(O17="","",IF(P17="","",IF(SUM(O17:P17)=0,"",SUM(O17:P17))))</f>
        <v>77</v>
      </c>
      <c r="R17" s="112">
        <f>IF(Q17="","",IF(C17="","",IF((AB17="k"),IF(B17&gt;153.655,Q17,IF(B17&lt;28,10^(0.783497476*LOG10(28/153.655)^2)*Q17,10^(0.783497476*LOG10(B17/153.655)^2)*Q17)),IF(B17&gt;175.508,Q17,IF(B17&lt;32,10^(0.75194503*LOG10(32/175.508)^2)*Q17,10^(0.75194503*LOG10(B17/175.508)^2)*Q17)))))</f>
        <v>89.51438153563204</v>
      </c>
      <c r="S17" s="113" t="str">
        <f>IF(AD17=1,R17*AG17,"")</f>
        <v/>
      </c>
      <c r="T17" s="71" t="str">
        <f>IF('K3'!G16="","",'K3'!G16)</f>
        <v/>
      </c>
      <c r="U17" s="71" t="str">
        <f>IF('K3'!K16="","",'K3'!K16)</f>
        <v/>
      </c>
      <c r="V17" s="71" t="str">
        <f>IF('K3'!N16="","",'K3'!N16)</f>
        <v/>
      </c>
      <c r="W17" s="114"/>
      <c r="X17" s="115"/>
      <c r="Y17" s="128"/>
      <c r="Z17" s="205"/>
      <c r="AA17" s="117">
        <f>V5</f>
        <v>44373</v>
      </c>
      <c r="AB17" s="165" t="str">
        <f t="shared" ref="AB17" si="10">IF(ISNUMBER(FIND("M",C17)),"m",IF(ISNUMBER(FIND("K",C17)),"k"))</f>
        <v>k</v>
      </c>
      <c r="AC17" s="166">
        <f t="shared" ref="AC17" si="11">IF(OR(E17="",AA17=""),0,(YEAR(AA17)-YEAR(E17)))</f>
        <v>32</v>
      </c>
      <c r="AD17" s="167" t="str">
        <f t="shared" si="2"/>
        <v/>
      </c>
      <c r="AE17" s="168" t="b">
        <f>IF(AD17=1,LOOKUP(AC17,'Meltzer-Faber'!A3:A63,'Meltzer-Faber'!B3:B63))</f>
        <v>0</v>
      </c>
      <c r="AF17" s="168" t="b">
        <f>IF(AD17=1,LOOKUP(AC17,'Meltzer-Faber'!A3:A63,'Meltzer-Faber'!C3:C63))</f>
        <v>0</v>
      </c>
      <c r="AG17" s="168" t="b">
        <f t="shared" ref="AG17" si="12">IF(AB17="m",AE17,IF(AB17="k",AF17,""))</f>
        <v>0</v>
      </c>
    </row>
    <row r="18" spans="1:33" s="19" customFormat="1" ht="18" customHeight="1">
      <c r="A18" s="118"/>
      <c r="B18" s="119"/>
      <c r="C18" s="120"/>
      <c r="D18" s="121"/>
      <c r="E18" s="202"/>
      <c r="F18" s="122"/>
      <c r="G18" s="72"/>
      <c r="H18" s="123"/>
      <c r="I18" s="250"/>
      <c r="J18" s="251"/>
      <c r="K18" s="252"/>
      <c r="L18" s="250"/>
      <c r="M18" s="251"/>
      <c r="N18" s="252"/>
      <c r="O18" s="120"/>
      <c r="P18" s="124"/>
      <c r="Q18" s="246">
        <f>IF(R17="","",R17*1.2)</f>
        <v>107.41725784275845</v>
      </c>
      <c r="R18" s="246"/>
      <c r="S18" s="125"/>
      <c r="T18" s="126" t="str">
        <f>IF(T17="","",T17*20)</f>
        <v/>
      </c>
      <c r="U18" s="126" t="str">
        <f>IF(U17="","",U17*13)</f>
        <v/>
      </c>
      <c r="V18" s="75" t="str">
        <f>IF(V17="","",IF((80+(8-ROUNDUP(V17,1))*40)&lt;0,0,80+(8-ROUNDUP(V17,1))*40))</f>
        <v/>
      </c>
      <c r="W18" s="75" t="str">
        <f>IF(SUM(T18,U18,V18)&gt;0,SUM(T18,U18,V18),"")</f>
        <v/>
      </c>
      <c r="X18" s="127" t="str">
        <f>IF(OR(Q18="",T18="",U18="",V18=""),"",SUM(Q18,T18,U18,V18))</f>
        <v/>
      </c>
      <c r="Y18" s="76"/>
      <c r="Z18" s="204"/>
      <c r="AA18" s="117"/>
    </row>
    <row r="19" spans="1:33" s="19" customFormat="1" ht="18" customHeight="1">
      <c r="A19" s="106" t="s">
        <v>124</v>
      </c>
      <c r="B19" s="107">
        <v>78.86</v>
      </c>
      <c r="C19" s="69" t="s">
        <v>126</v>
      </c>
      <c r="D19" s="108" t="s">
        <v>104</v>
      </c>
      <c r="E19" s="201">
        <v>31888</v>
      </c>
      <c r="F19" s="69"/>
      <c r="G19" s="70" t="s">
        <v>131</v>
      </c>
      <c r="H19" s="70" t="s">
        <v>162</v>
      </c>
      <c r="I19" s="150">
        <v>74</v>
      </c>
      <c r="J19" s="151">
        <v>-77</v>
      </c>
      <c r="K19" s="151">
        <v>-80</v>
      </c>
      <c r="L19" s="151" t="s">
        <v>132</v>
      </c>
      <c r="M19" s="151" t="s">
        <v>132</v>
      </c>
      <c r="N19" s="151" t="s">
        <v>132</v>
      </c>
      <c r="O19" s="109">
        <f>IF(MAX(I19:K19)&gt;0,IF(MAX(I19:K19)&lt;0,0,TRUNC(MAX(I19:K19)/1)*1),"")</f>
        <v>74</v>
      </c>
      <c r="P19" s="110" t="str">
        <f>IF(MAX(L19:N19)&gt;0,IF(MAX(L19:N19)&lt;0,0,TRUNC(MAX(L19:N19)/1)*1),"")</f>
        <v/>
      </c>
      <c r="Q19" s="111" t="str">
        <f>IF(O19="","",IF(P19="","",IF(SUM(O19:P19)=0,"",SUM(O19:P19))))</f>
        <v/>
      </c>
      <c r="R19" s="112" t="str">
        <f>IF(Q19="","",IF(C19="","",IF((AB19="k"),IF(B19&gt;153.655,Q19,IF(B19&lt;28,10^(0.783497476*LOG10(28/153.655)^2)*Q19,10^(0.783497476*LOG10(B19/153.655)^2)*Q19)),IF(B19&gt;175.508,Q19,IF(B19&lt;32,10^(0.75194503*LOG10(32/175.508)^2)*Q19,10^(0.75194503*LOG10(B19/175.508)^2)*Q19)))))</f>
        <v/>
      </c>
      <c r="S19" s="113" t="str">
        <f>IF(AD19=1,R19*AG19,"")</f>
        <v/>
      </c>
      <c r="T19" s="71" t="str">
        <f>IF('K3'!G18="","",'K3'!G18)</f>
        <v/>
      </c>
      <c r="U19" s="71" t="str">
        <f>IF('K3'!K18="","",'K3'!K18)</f>
        <v/>
      </c>
      <c r="V19" s="71" t="str">
        <f>IF('K3'!N18="","",'K3'!N18)</f>
        <v/>
      </c>
      <c r="W19" s="114"/>
      <c r="X19" s="115"/>
      <c r="Y19" s="206"/>
      <c r="Z19" s="205"/>
      <c r="AA19" s="117">
        <f>V5</f>
        <v>44373</v>
      </c>
      <c r="AB19" s="165" t="str">
        <f t="shared" ref="AB19" si="13">IF(ISNUMBER(FIND("M",C19)),"m",IF(ISNUMBER(FIND("K",C19)),"k"))</f>
        <v>k</v>
      </c>
      <c r="AC19" s="166">
        <f t="shared" ref="AC19" si="14">IF(OR(E19="",AA19=""),0,(YEAR(AA19)-YEAR(E19)))</f>
        <v>34</v>
      </c>
      <c r="AD19" s="167" t="str">
        <f t="shared" si="2"/>
        <v/>
      </c>
      <c r="AE19" s="168" t="b">
        <f>IF(AD19=1,LOOKUP(AC19,'Meltzer-Faber'!A3:A63,'Meltzer-Faber'!B3:B63))</f>
        <v>0</v>
      </c>
      <c r="AF19" s="168" t="b">
        <f>IF(AD19=1,LOOKUP(AC19,'Meltzer-Faber'!A3:A63,'Meltzer-Faber'!C3:C63))</f>
        <v>0</v>
      </c>
      <c r="AG19" s="168" t="b">
        <f t="shared" ref="AG19" si="15">IF(AB19="m",AE19,IF(AB19="k",AF19,""))</f>
        <v>0</v>
      </c>
    </row>
    <row r="20" spans="1:33" s="19" customFormat="1" ht="18" customHeight="1">
      <c r="A20" s="118"/>
      <c r="B20" s="119"/>
      <c r="C20" s="120"/>
      <c r="D20" s="121"/>
      <c r="E20" s="202"/>
      <c r="F20" s="122"/>
      <c r="G20" s="72"/>
      <c r="H20" s="123"/>
      <c r="I20" s="250"/>
      <c r="J20" s="251"/>
      <c r="K20" s="252"/>
      <c r="L20" s="250"/>
      <c r="M20" s="251"/>
      <c r="N20" s="252"/>
      <c r="O20" s="120"/>
      <c r="P20" s="124"/>
      <c r="Q20" s="246" t="str">
        <f>IF(R19="","",R19*1.2)</f>
        <v/>
      </c>
      <c r="R20" s="246"/>
      <c r="S20" s="125"/>
      <c r="T20" s="126" t="str">
        <f>IF(T19="","",T19*20)</f>
        <v/>
      </c>
      <c r="U20" s="126" t="str">
        <f>IF(U19="","",U19*13)</f>
        <v/>
      </c>
      <c r="V20" s="75" t="str">
        <f>IF(V19="","",IF((80+(8-ROUNDUP(V19,1))*40)&lt;0,0,80+(8-ROUNDUP(V19,1))*40))</f>
        <v/>
      </c>
      <c r="W20" s="75" t="str">
        <f>IF(SUM(T20,U20,V20)&gt;0,SUM(T20,U20,V20),"")</f>
        <v/>
      </c>
      <c r="X20" s="127" t="str">
        <f>IF(OR(Q20="",T20="",U20="",V20=""),"",SUM(Q20,T20,U20,V20))</f>
        <v/>
      </c>
      <c r="Y20" s="76"/>
      <c r="Z20" s="204"/>
      <c r="AA20" s="117"/>
    </row>
    <row r="21" spans="1:33" s="19" customFormat="1" ht="18" customHeight="1">
      <c r="A21" s="106" t="s">
        <v>124</v>
      </c>
      <c r="B21" s="107">
        <v>77.040000000000006</v>
      </c>
      <c r="C21" s="69" t="s">
        <v>126</v>
      </c>
      <c r="D21" s="108" t="s">
        <v>104</v>
      </c>
      <c r="E21" s="201">
        <v>34566</v>
      </c>
      <c r="F21" s="69"/>
      <c r="G21" s="70" t="s">
        <v>133</v>
      </c>
      <c r="H21" s="70" t="s">
        <v>162</v>
      </c>
      <c r="I21" s="150">
        <v>49</v>
      </c>
      <c r="J21" s="151">
        <v>-51</v>
      </c>
      <c r="K21" s="151">
        <v>51</v>
      </c>
      <c r="L21" s="151">
        <v>60</v>
      </c>
      <c r="M21" s="151">
        <v>64</v>
      </c>
      <c r="N21" s="151">
        <v>66</v>
      </c>
      <c r="O21" s="109">
        <f>IF(MAX(I21:K21)&gt;0,IF(MAX(I21:K21)&lt;0,0,TRUNC(MAX(I21:K21)/1)*1),"")</f>
        <v>51</v>
      </c>
      <c r="P21" s="110">
        <f>IF(MAX(L21:N21)&gt;0,IF(MAX(L21:N21)&lt;0,0,TRUNC(MAX(L21:N21)/1)*1),"")</f>
        <v>66</v>
      </c>
      <c r="Q21" s="111">
        <f>IF(O21="","",IF(P21="","",IF(SUM(O21:P21)=0,"",SUM(O21:P21))))</f>
        <v>117</v>
      </c>
      <c r="R21" s="112">
        <f>IF(Q21="","",IF(C21="","",IF((AB21="k"),IF(B21&gt;153.655,Q21,IF(B21&lt;28,10^(0.783497476*LOG10(28/153.655)^2)*Q21,10^(0.783497476*LOG10(B21/153.655)^2)*Q21)),IF(B21&gt;175.508,Q21,IF(B21&lt;32,10^(0.75194503*LOG10(32/175.508)^2)*Q21,10^(0.75194503*LOG10(B21/175.508)^2)*Q21)))))</f>
        <v>137.60079375466779</v>
      </c>
      <c r="S21" s="113" t="str">
        <f>IF(AD21=1,R21*AG21,"")</f>
        <v/>
      </c>
      <c r="T21" s="71" t="str">
        <f>IF('K3'!G20="","",'K3'!G20)</f>
        <v/>
      </c>
      <c r="U21" s="71" t="str">
        <f>IF('K3'!K20="","",'K3'!K20)</f>
        <v/>
      </c>
      <c r="V21" s="71" t="str">
        <f>IF('K3'!N20="","",'K3'!N20)</f>
        <v/>
      </c>
      <c r="W21" s="114"/>
      <c r="X21" s="115"/>
      <c r="Y21" s="128"/>
      <c r="Z21" s="205"/>
      <c r="AA21" s="117">
        <f>V5</f>
        <v>44373</v>
      </c>
      <c r="AB21" s="165" t="str">
        <f t="shared" ref="AB21" si="16">IF(ISNUMBER(FIND("M",C21)),"m",IF(ISNUMBER(FIND("K",C21)),"k"))</f>
        <v>k</v>
      </c>
      <c r="AC21" s="166">
        <f t="shared" ref="AC21" si="17">IF(OR(E21="",AA21=""),0,(YEAR(AA21)-YEAR(E21)))</f>
        <v>27</v>
      </c>
      <c r="AD21" s="167" t="str">
        <f t="shared" si="2"/>
        <v/>
      </c>
      <c r="AE21" s="168" t="b">
        <f>IF(AD21=1,LOOKUP(AC21,'Meltzer-Faber'!A3:A63,'Meltzer-Faber'!B3:B63))</f>
        <v>0</v>
      </c>
      <c r="AF21" s="168" t="b">
        <f>IF(AD21=1,LOOKUP(AC21,'Meltzer-Faber'!A3:A63,'Meltzer-Faber'!C3:C63))</f>
        <v>0</v>
      </c>
      <c r="AG21" s="168" t="b">
        <f t="shared" ref="AG21" si="18">IF(AB21="m",AE21,IF(AB21="k",AF21,""))</f>
        <v>0</v>
      </c>
    </row>
    <row r="22" spans="1:33" s="19" customFormat="1" ht="18" customHeight="1">
      <c r="A22" s="118"/>
      <c r="B22" s="119"/>
      <c r="C22" s="120"/>
      <c r="D22" s="121"/>
      <c r="E22" s="202"/>
      <c r="F22" s="122"/>
      <c r="G22" s="72"/>
      <c r="H22" s="123"/>
      <c r="I22" s="250"/>
      <c r="J22" s="251"/>
      <c r="K22" s="252"/>
      <c r="L22" s="250"/>
      <c r="M22" s="251"/>
      <c r="N22" s="252"/>
      <c r="O22" s="120"/>
      <c r="P22" s="124"/>
      <c r="Q22" s="246">
        <f>IF(R21="","",R21*1.2)</f>
        <v>165.12095250560134</v>
      </c>
      <c r="R22" s="246"/>
      <c r="S22" s="125"/>
      <c r="T22" s="126" t="str">
        <f>IF(T21="","",T21*20)</f>
        <v/>
      </c>
      <c r="U22" s="126" t="str">
        <f>IF(U21="","",U21*13)</f>
        <v/>
      </c>
      <c r="V22" s="75" t="str">
        <f>IF(V21="","",IF((80+(8-ROUNDUP(V21,1))*40)&lt;0,0,80+(8-ROUNDUP(V21,1))*40))</f>
        <v/>
      </c>
      <c r="W22" s="75" t="str">
        <f>IF(SUM(T22,U22,V22)&gt;0,SUM(T22,U22,V22),"")</f>
        <v/>
      </c>
      <c r="X22" s="127" t="str">
        <f>IF(OR(Q22="",T22="",U22="",V22=""),"",SUM(Q22,T22,U22,V22))</f>
        <v/>
      </c>
      <c r="Y22" s="76"/>
      <c r="Z22" s="204"/>
      <c r="AA22" s="117"/>
    </row>
    <row r="23" spans="1:33" s="19" customFormat="1" ht="18" customHeight="1">
      <c r="A23" s="106"/>
      <c r="B23" s="107"/>
      <c r="C23" s="69"/>
      <c r="D23" s="108"/>
      <c r="E23" s="201"/>
      <c r="F23" s="69"/>
      <c r="G23" s="70"/>
      <c r="H23" s="70"/>
      <c r="I23" s="150"/>
      <c r="J23" s="151"/>
      <c r="K23" s="151"/>
      <c r="L23" s="151"/>
      <c r="M23" s="151"/>
      <c r="N23" s="151"/>
      <c r="O23" s="109" t="str">
        <f>IF(MAX(I23:K23)&gt;0,IF(MAX(I23:K23)&lt;0,0,TRUNC(MAX(I23:K23)/1)*1),"")</f>
        <v/>
      </c>
      <c r="P23" s="110" t="str">
        <f>IF(MAX(L23:N23)&gt;0,IF(MAX(L23:N23)&lt;0,0,TRUNC(MAX(L23:N23)/1)*1),"")</f>
        <v/>
      </c>
      <c r="Q23" s="111" t="str">
        <f>IF(O23="","",IF(P23="","",IF(SUM(O23:P23)=0,"",SUM(O23:P23))))</f>
        <v/>
      </c>
      <c r="R23" s="112" t="str">
        <f>IF(Q23="","",IF(C23="","",IF((AB23="k"),IF(B23&gt;153.655,Q23,IF(B23&lt;28,10^(0.783497476*LOG10(28/153.655)^2)*Q23,10^(0.783497476*LOG10(B23/153.655)^2)*Q23)),IF(B23&gt;175.508,Q23,IF(B23&lt;32,10^(0.75194503*LOG10(32/175.508)^2)*Q23,10^(0.75194503*LOG10(B23/175.508)^2)*Q23)))))</f>
        <v/>
      </c>
      <c r="S23" s="113" t="str">
        <f>IF(AD23=1,R23*AG23,"")</f>
        <v/>
      </c>
      <c r="T23" s="71" t="str">
        <f>IF('K3'!G22="","",'K3'!G22)</f>
        <v/>
      </c>
      <c r="U23" s="71" t="str">
        <f>IF('K3'!K22="","",'K3'!K22)</f>
        <v/>
      </c>
      <c r="V23" s="71" t="str">
        <f>IF('K3'!N22="","",'K3'!N22)</f>
        <v/>
      </c>
      <c r="W23" s="114"/>
      <c r="X23" s="115"/>
      <c r="Y23" s="128"/>
      <c r="Z23" s="205"/>
      <c r="AA23" s="117">
        <f>V5</f>
        <v>44373</v>
      </c>
      <c r="AB23" s="165" t="b">
        <f t="shared" ref="AB23" si="19">IF(ISNUMBER(FIND("M",C23)),"m",IF(ISNUMBER(FIND("K",C23)),"k"))</f>
        <v>0</v>
      </c>
      <c r="AC23" s="166">
        <f t="shared" ref="AC23" si="20">IF(OR(E23="",AA23=""),0,(YEAR(AA23)-YEAR(E23)))</f>
        <v>0</v>
      </c>
      <c r="AD23" s="167" t="str">
        <f t="shared" si="2"/>
        <v/>
      </c>
      <c r="AE23" s="168" t="b">
        <f>IF(AD23=1,LOOKUP(AC23,'Meltzer-Faber'!A3:A63,'Meltzer-Faber'!B3:B63))</f>
        <v>0</v>
      </c>
      <c r="AF23" s="168" t="b">
        <f>IF(AD23=1,LOOKUP(AC23,'Meltzer-Faber'!A3:A63,'Meltzer-Faber'!C3:C63))</f>
        <v>0</v>
      </c>
      <c r="AG23" s="168" t="str">
        <f t="shared" ref="AG23" si="21">IF(AB23="m",AE23,IF(AB23="k",AF23,""))</f>
        <v/>
      </c>
    </row>
    <row r="24" spans="1:33" s="19" customFormat="1" ht="18" customHeight="1">
      <c r="A24" s="118"/>
      <c r="B24" s="119"/>
      <c r="C24" s="120"/>
      <c r="D24" s="121"/>
      <c r="E24" s="202"/>
      <c r="F24" s="122"/>
      <c r="G24" s="72"/>
      <c r="H24" s="123"/>
      <c r="I24" s="250"/>
      <c r="J24" s="251"/>
      <c r="K24" s="252"/>
      <c r="L24" s="250"/>
      <c r="M24" s="251"/>
      <c r="N24" s="252"/>
      <c r="O24" s="120"/>
      <c r="P24" s="124"/>
      <c r="Q24" s="246" t="str">
        <f>IF(R23="","",R23*1.2)</f>
        <v/>
      </c>
      <c r="R24" s="246"/>
      <c r="S24" s="125"/>
      <c r="T24" s="126" t="str">
        <f>IF(T23="","",T23*20)</f>
        <v/>
      </c>
      <c r="U24" s="126" t="str">
        <f>IF(U23="","",U23*13)</f>
        <v/>
      </c>
      <c r="V24" s="75" t="str">
        <f>IF(V23="","",IF((80+(8-ROUNDUP(V23,1))*40)&lt;0,0,80+(8-ROUNDUP(V23,1))*40))</f>
        <v/>
      </c>
      <c r="W24" s="75" t="str">
        <f>IF(SUM(T24,U24,V24)&gt;0,SUM(T24,U24,V24),"")</f>
        <v/>
      </c>
      <c r="X24" s="127" t="str">
        <f>IF(OR(Q24="",T24="",U24="",V24=""),"",SUM(Q24,T24,U24,V24))</f>
        <v/>
      </c>
      <c r="Y24" s="76"/>
      <c r="Z24" s="204"/>
      <c r="AA24" s="117"/>
    </row>
    <row r="25" spans="1:33" s="19" customFormat="1" ht="18" customHeight="1">
      <c r="A25" s="106" t="s">
        <v>134</v>
      </c>
      <c r="B25" s="107">
        <v>84.3</v>
      </c>
      <c r="C25" s="69" t="s">
        <v>126</v>
      </c>
      <c r="D25" s="108" t="s">
        <v>104</v>
      </c>
      <c r="E25" s="201">
        <v>34457</v>
      </c>
      <c r="F25" s="69"/>
      <c r="G25" s="70" t="s">
        <v>135</v>
      </c>
      <c r="H25" s="70" t="s">
        <v>93</v>
      </c>
      <c r="I25" s="150">
        <v>-42</v>
      </c>
      <c r="J25" s="151">
        <v>42</v>
      </c>
      <c r="K25" s="151">
        <v>45</v>
      </c>
      <c r="L25" s="151">
        <v>55</v>
      </c>
      <c r="M25" s="151">
        <v>-60</v>
      </c>
      <c r="N25" s="151">
        <v>60</v>
      </c>
      <c r="O25" s="109">
        <f>IF(MAX(I25:K25)&gt;0,IF(MAX(I25:K25)&lt;0,0,TRUNC(MAX(I25:K25)/1)*1),"")</f>
        <v>45</v>
      </c>
      <c r="P25" s="110">
        <f>IF(MAX(L25:N25)&gt;0,IF(MAX(L25:N25)&lt;0,0,TRUNC(MAX(L25:N25)/1)*1),"")</f>
        <v>60</v>
      </c>
      <c r="Q25" s="111">
        <f>IF(O25="","",IF(P25="","",IF(SUM(O25:P25)=0,"",SUM(O25:P25))))</f>
        <v>105</v>
      </c>
      <c r="R25" s="112">
        <f>IF(Q25="","",IF(C25="","",IF((AB25="k"),IF(B25&gt;153.655,Q25,IF(B25&lt;28,10^(0.783497476*LOG10(28/153.655)^2)*Q25,10^(0.783497476*LOG10(B25/153.655)^2)*Q25)),IF(B25&gt;175.508,Q25,IF(B25&lt;32,10^(0.75194503*LOG10(32/175.508)^2)*Q25,10^(0.75194503*LOG10(B25/175.508)^2)*Q25)))))</f>
        <v>118.69901566525854</v>
      </c>
      <c r="S25" s="113" t="str">
        <f>IF(AD25=1,R25*AG25,"")</f>
        <v/>
      </c>
      <c r="T25" s="71" t="str">
        <f>IF('K3'!G24="","",'K3'!G24)</f>
        <v/>
      </c>
      <c r="U25" s="71" t="str">
        <f>IF('K3'!K24="","",'K3'!K24)</f>
        <v/>
      </c>
      <c r="V25" s="71" t="str">
        <f>IF('K3'!N24="","",'K3'!N24)</f>
        <v/>
      </c>
      <c r="W25" s="114"/>
      <c r="X25" s="115"/>
      <c r="Y25" s="128"/>
      <c r="Z25" s="205"/>
      <c r="AA25" s="117">
        <f>V5</f>
        <v>44373</v>
      </c>
      <c r="AB25" s="165" t="str">
        <f t="shared" ref="AB25" si="22">IF(ISNUMBER(FIND("M",C25)),"m",IF(ISNUMBER(FIND("K",C25)),"k"))</f>
        <v>k</v>
      </c>
      <c r="AC25" s="166">
        <f t="shared" ref="AC25" si="23">IF(OR(E25="",AA25=""),0,(YEAR(AA25)-YEAR(E25)))</f>
        <v>27</v>
      </c>
      <c r="AD25" s="167" t="str">
        <f t="shared" si="2"/>
        <v/>
      </c>
      <c r="AE25" s="168" t="b">
        <f>IF(AD25=1,LOOKUP(AC25,'Meltzer-Faber'!A3:A63,'Meltzer-Faber'!B3:B63))</f>
        <v>0</v>
      </c>
      <c r="AF25" s="168" t="b">
        <f>IF(AD25=1,LOOKUP(AC25,'Meltzer-Faber'!A3:A63,'Meltzer-Faber'!C3:C63))</f>
        <v>0</v>
      </c>
      <c r="AG25" s="168" t="b">
        <f t="shared" ref="AG25" si="24">IF(AB25="m",AE25,IF(AB25="k",AF25,""))</f>
        <v>0</v>
      </c>
    </row>
    <row r="26" spans="1:33" s="19" customFormat="1" ht="18" customHeight="1">
      <c r="A26" s="118"/>
      <c r="B26" s="119"/>
      <c r="C26" s="129"/>
      <c r="D26" s="121"/>
      <c r="E26" s="202"/>
      <c r="F26" s="122"/>
      <c r="G26" s="72"/>
      <c r="H26" s="123"/>
      <c r="I26" s="250"/>
      <c r="J26" s="251"/>
      <c r="K26" s="252"/>
      <c r="L26" s="250"/>
      <c r="M26" s="251"/>
      <c r="N26" s="252"/>
      <c r="O26" s="120"/>
      <c r="P26" s="124"/>
      <c r="Q26" s="246">
        <f>IF(R25="","",R25*1.2)</f>
        <v>142.43881879831025</v>
      </c>
      <c r="R26" s="246"/>
      <c r="S26" s="125"/>
      <c r="T26" s="126" t="str">
        <f>IF(T25="","",T25*20)</f>
        <v/>
      </c>
      <c r="U26" s="126" t="str">
        <f>IF(U25="","",U25*13)</f>
        <v/>
      </c>
      <c r="V26" s="75" t="str">
        <f>IF(V25="","",IF((80+(8-ROUNDUP(V25,1))*40)&lt;0,0,80+(8-ROUNDUP(V25,1))*40))</f>
        <v/>
      </c>
      <c r="W26" s="75" t="str">
        <f>IF(SUM(T26,U26,V26)&gt;0,SUM(T26,U26,V26),"")</f>
        <v/>
      </c>
      <c r="X26" s="127" t="str">
        <f>IF(OR(Q26="",T26="",U26="",V26=""),"",SUM(Q26,T26,U26,V26))</f>
        <v/>
      </c>
      <c r="Y26" s="76"/>
      <c r="Z26" s="204"/>
      <c r="AA26" s="117"/>
    </row>
    <row r="27" spans="1:33" s="19" customFormat="1" ht="18" customHeight="1">
      <c r="A27" s="106" t="s">
        <v>137</v>
      </c>
      <c r="B27" s="107">
        <v>101.62</v>
      </c>
      <c r="C27" s="69" t="s">
        <v>126</v>
      </c>
      <c r="D27" s="108" t="s">
        <v>104</v>
      </c>
      <c r="E27" s="201">
        <v>32933</v>
      </c>
      <c r="F27" s="69"/>
      <c r="G27" s="70" t="s">
        <v>136</v>
      </c>
      <c r="H27" s="70" t="s">
        <v>101</v>
      </c>
      <c r="I27" s="150">
        <v>48</v>
      </c>
      <c r="J27" s="151">
        <v>-51</v>
      </c>
      <c r="K27" s="151">
        <v>51</v>
      </c>
      <c r="L27" s="151">
        <v>58</v>
      </c>
      <c r="M27" s="151">
        <v>-62</v>
      </c>
      <c r="N27" s="151">
        <v>-62</v>
      </c>
      <c r="O27" s="109">
        <f>IF(MAX(I27:K27)&gt;0,IF(MAX(I27:K27)&lt;0,0,TRUNC(MAX(I27:K27)/1)*1),"")</f>
        <v>51</v>
      </c>
      <c r="P27" s="110">
        <f>IF(MAX(L27:N27)&gt;0,IF(MAX(L27:N27)&lt;0,0,TRUNC(MAX(L27:N27)/1)*1),"")</f>
        <v>58</v>
      </c>
      <c r="Q27" s="111">
        <f>IF(O27="","",IF(P27="","",IF(SUM(O27:P27)=0,"",SUM(O27:P27))))</f>
        <v>109</v>
      </c>
      <c r="R27" s="112">
        <f>IF(Q27="","",IF(C27="","",IF((AB27="k"),IF(B27&gt;153.655,Q27,IF(B27&lt;28,10^(0.783497476*LOG10(28/153.655)^2)*Q27,10^(0.783497476*LOG10(B27/153.655)^2)*Q27)),IF(B27&gt;175.508,Q27,IF(B27&lt;32,10^(0.75194503*LOG10(32/175.508)^2)*Q27,10^(0.75194503*LOG10(B27/175.508)^2)*Q27)))))</f>
        <v>115.52872328626303</v>
      </c>
      <c r="S27" s="113" t="str">
        <f>IF(AD27=1,R27*AG27,"")</f>
        <v/>
      </c>
      <c r="T27" s="71">
        <v>4.6399999999999997</v>
      </c>
      <c r="U27" s="71">
        <v>9.4600000000000009</v>
      </c>
      <c r="V27" s="71">
        <v>9.11</v>
      </c>
      <c r="W27" s="114"/>
      <c r="X27" s="115"/>
      <c r="Y27" s="128"/>
      <c r="Z27" s="205"/>
      <c r="AA27" s="117">
        <f>V5</f>
        <v>44373</v>
      </c>
      <c r="AB27" s="165" t="str">
        <f t="shared" ref="AB27" si="25">IF(ISNUMBER(FIND("M",C27)),"m",IF(ISNUMBER(FIND("K",C27)),"k"))</f>
        <v>k</v>
      </c>
      <c r="AC27" s="166">
        <f t="shared" ref="AC27" si="26">IF(OR(E27="",AA27=""),0,(YEAR(AA27)-YEAR(E27)))</f>
        <v>31</v>
      </c>
      <c r="AD27" s="167" t="str">
        <f t="shared" si="2"/>
        <v/>
      </c>
      <c r="AE27" s="168" t="b">
        <f>IF(AD27=1,LOOKUP(AC27,'Meltzer-Faber'!A3:A63,'Meltzer-Faber'!B3:B63))</f>
        <v>0</v>
      </c>
      <c r="AF27" s="168" t="b">
        <f>IF(AD27=1,LOOKUP(AC27,'Meltzer-Faber'!A3:A63,'Meltzer-Faber'!C3:C63))</f>
        <v>0</v>
      </c>
      <c r="AG27" s="168" t="b">
        <f t="shared" ref="AG27" si="27">IF(AB27="m",AE27,IF(AB27="k",AF27,""))</f>
        <v>0</v>
      </c>
    </row>
    <row r="28" spans="1:33" s="19" customFormat="1" ht="18" customHeight="1">
      <c r="A28" s="118"/>
      <c r="B28" s="119"/>
      <c r="C28" s="120"/>
      <c r="D28" s="121"/>
      <c r="E28" s="202"/>
      <c r="F28" s="122"/>
      <c r="G28" s="72"/>
      <c r="H28" s="123"/>
      <c r="I28" s="250"/>
      <c r="J28" s="251"/>
      <c r="K28" s="252"/>
      <c r="L28" s="250"/>
      <c r="M28" s="251"/>
      <c r="N28" s="252"/>
      <c r="O28" s="120"/>
      <c r="P28" s="124"/>
      <c r="Q28" s="246">
        <f>IF(R27="","",R27*1.2)</f>
        <v>138.63446794351563</v>
      </c>
      <c r="R28" s="246"/>
      <c r="S28" s="125"/>
      <c r="T28" s="126">
        <f>IF(T27="","",T27*20)</f>
        <v>92.8</v>
      </c>
      <c r="U28" s="126">
        <f>IF(U27="","",U27*13)</f>
        <v>122.98000000000002</v>
      </c>
      <c r="V28" s="75">
        <f>IF(V27="","",IF((80+(8-ROUNDUP(V27,1))*40)&lt;0,0,80+(8-ROUNDUP(V27,1))*40))</f>
        <v>32.000000000000028</v>
      </c>
      <c r="W28" s="75">
        <f>IF(SUM(T28,U28,V28)&gt;0,SUM(T28,U28,V28),"")</f>
        <v>247.78000000000006</v>
      </c>
      <c r="X28" s="127">
        <f>IF(OR(Q28="",T28="",U28="",V28=""),"",SUM(Q28,T28,U28,V28))</f>
        <v>386.41446794351566</v>
      </c>
      <c r="Y28" s="76"/>
      <c r="Z28" s="204"/>
      <c r="AA28" s="117"/>
    </row>
    <row r="29" spans="1:33" s="19" customFormat="1" ht="18" customHeight="1">
      <c r="A29" s="106"/>
      <c r="B29" s="107"/>
      <c r="C29" s="69"/>
      <c r="D29" s="108"/>
      <c r="E29" s="201"/>
      <c r="F29" s="69"/>
      <c r="G29" s="70"/>
      <c r="H29" s="70"/>
      <c r="I29" s="150"/>
      <c r="J29" s="151"/>
      <c r="K29" s="151"/>
      <c r="L29" s="151"/>
      <c r="M29" s="151"/>
      <c r="N29" s="151"/>
      <c r="O29" s="109" t="str">
        <f>IF(MAX(I29:K29)&gt;0,IF(MAX(I29:K29)&lt;0,0,TRUNC(MAX(I29:K29)/1)*1),"")</f>
        <v/>
      </c>
      <c r="P29" s="110" t="str">
        <f>IF(MAX(L29:N29)&gt;0,IF(MAX(L29:N29)&lt;0,0,TRUNC(MAX(L29:N29)/1)*1),"")</f>
        <v/>
      </c>
      <c r="Q29" s="111" t="str">
        <f>IF(O29="","",IF(P29="","",IF(SUM(O29:P29)=0,"",SUM(O29:P29))))</f>
        <v/>
      </c>
      <c r="R29" s="112" t="str">
        <f>IF(Q29="","",IF(C29="","",IF((AB29="k"),IF(B29&gt;153.655,Q29,IF(B29&lt;28,10^(0.783497476*LOG10(28/153.655)^2)*Q29,10^(0.783497476*LOG10(B29/153.655)^2)*Q29)),IF(B29&gt;175.508,Q29,IF(B29&lt;32,10^(0.75194503*LOG10(32/175.508)^2)*Q29,10^(0.75194503*LOG10(B29/175.508)^2)*Q29)))))</f>
        <v/>
      </c>
      <c r="S29" s="113" t="str">
        <f>IF(AD29=1,R29*AG29,"")</f>
        <v/>
      </c>
      <c r="T29" s="71" t="str">
        <f>IF('K3'!G27="","",'K3'!G27)</f>
        <v/>
      </c>
      <c r="U29" s="71" t="str">
        <f>IF('K3'!K27="","",'K3'!K27)</f>
        <v/>
      </c>
      <c r="V29" s="71" t="str">
        <f>IF('K3'!N27="","",'K3'!N27)</f>
        <v/>
      </c>
      <c r="W29" s="114"/>
      <c r="X29" s="115"/>
      <c r="Y29" s="128"/>
      <c r="Z29" s="73"/>
      <c r="AA29" s="117">
        <f>V5</f>
        <v>44373</v>
      </c>
      <c r="AB29" s="165" t="b">
        <f t="shared" ref="AB29" si="28">IF(ISNUMBER(FIND("M",C29)),"m",IF(ISNUMBER(FIND("K",C29)),"k"))</f>
        <v>0</v>
      </c>
      <c r="AC29" s="166">
        <f t="shared" ref="AC29" si="29">IF(OR(E29="",AA29=""),0,(YEAR(AA29)-YEAR(E29)))</f>
        <v>0</v>
      </c>
      <c r="AD29" s="167" t="str">
        <f t="shared" si="2"/>
        <v/>
      </c>
      <c r="AE29" s="168" t="b">
        <f>IF(AD29=1,LOOKUP(AC29,'Meltzer-Faber'!A3:A63,'Meltzer-Faber'!B3:B63))</f>
        <v>0</v>
      </c>
      <c r="AF29" s="168" t="b">
        <f>IF(AD29=1,LOOKUP(AC29,'Meltzer-Faber'!A3:A63,'Meltzer-Faber'!C3:C63))</f>
        <v>0</v>
      </c>
      <c r="AG29" s="168" t="str">
        <f t="shared" ref="AG29" si="30">IF(AB29="m",AE29,IF(AB29="k",AF29,""))</f>
        <v/>
      </c>
    </row>
    <row r="30" spans="1:33" s="19" customFormat="1" ht="18" customHeight="1">
      <c r="A30" s="118"/>
      <c r="B30" s="119"/>
      <c r="C30" s="120"/>
      <c r="D30" s="121"/>
      <c r="E30" s="202"/>
      <c r="F30" s="122"/>
      <c r="G30" s="72"/>
      <c r="H30" s="123"/>
      <c r="I30" s="250"/>
      <c r="J30" s="251"/>
      <c r="K30" s="252"/>
      <c r="L30" s="250"/>
      <c r="M30" s="251"/>
      <c r="N30" s="252"/>
      <c r="O30" s="120"/>
      <c r="P30" s="124"/>
      <c r="Q30" s="246" t="str">
        <f>IF(R29="","",R29*1.2)</f>
        <v/>
      </c>
      <c r="R30" s="246"/>
      <c r="S30" s="125"/>
      <c r="T30" s="126" t="str">
        <f>IF(T29="","",T29*20)</f>
        <v/>
      </c>
      <c r="U30" s="126" t="str">
        <f>IF(U29="","",U29*13)</f>
        <v/>
      </c>
      <c r="V30" s="75" t="str">
        <f>IF(V29="","",IF((80+(8-ROUNDUP(V29,1))*40)&lt;0,0,80+(8-ROUNDUP(V29,1))*40))</f>
        <v/>
      </c>
      <c r="W30" s="75" t="str">
        <f>IF(SUM(T30,U30,V30)&gt;0,SUM(T30,U30,V30),"")</f>
        <v/>
      </c>
      <c r="X30" s="127" t="str">
        <f>IF(OR(Q30="",T30="",U30="",V30=""),"",SUM(Q30,T30,U30,V30))</f>
        <v/>
      </c>
      <c r="Y30" s="76"/>
      <c r="Z30" s="77"/>
      <c r="AA30" s="117"/>
    </row>
    <row r="31" spans="1:33" s="19" customFormat="1" ht="18" customHeight="1">
      <c r="A31" s="106"/>
      <c r="B31" s="107"/>
      <c r="C31" s="69"/>
      <c r="D31" s="108"/>
      <c r="E31" s="201"/>
      <c r="F31" s="69"/>
      <c r="G31" s="70"/>
      <c r="H31" s="70"/>
      <c r="I31" s="150"/>
      <c r="J31" s="151"/>
      <c r="K31" s="151"/>
      <c r="L31" s="151"/>
      <c r="M31" s="151"/>
      <c r="N31" s="151"/>
      <c r="O31" s="109" t="str">
        <f>IF(MAX(I31:K31)&gt;0,IF(MAX(I31:K31)&lt;0,0,TRUNC(MAX(I31:K31)/1)*1),"")</f>
        <v/>
      </c>
      <c r="P31" s="110" t="str">
        <f>IF(MAX(L31:N31)&gt;0,IF(MAX(L31:N31)&lt;0,0,TRUNC(MAX(L31:N31)/1)*1),"")</f>
        <v/>
      </c>
      <c r="Q31" s="111" t="str">
        <f>IF(O31="","",IF(P31="","",IF(SUM(O31:P31)=0,"",SUM(O31:P31))))</f>
        <v/>
      </c>
      <c r="R31" s="112" t="str">
        <f>IF(Q31="","",IF(C31="","",IF((AB31="k"),IF(B31&gt;153.655,Q31,IF(B31&lt;28,10^(0.783497476*LOG10(28/153.655)^2)*Q31,10^(0.783497476*LOG10(B31/153.655)^2)*Q31)),IF(B31&gt;175.508,Q31,IF(B31&lt;32,10^(0.75194503*LOG10(32/175.508)^2)*Q31,10^(0.75194503*LOG10(B31/175.508)^2)*Q31)))))</f>
        <v/>
      </c>
      <c r="S31" s="113" t="str">
        <f>IF(AD31=1,R31*AG31,"")</f>
        <v/>
      </c>
      <c r="T31" s="71" t="str">
        <f>IF('K3'!G29="","",'K3'!G29)</f>
        <v/>
      </c>
      <c r="U31" s="71" t="str">
        <f>IF('K3'!K29="","",'K3'!K29)</f>
        <v/>
      </c>
      <c r="V31" s="71" t="str">
        <f>IF('K3'!N29="","",'K3'!N29)</f>
        <v/>
      </c>
      <c r="W31" s="114" t="s">
        <v>16</v>
      </c>
      <c r="X31" s="115"/>
      <c r="Y31" s="128"/>
      <c r="Z31" s="73"/>
      <c r="AA31" s="117">
        <f>V5</f>
        <v>44373</v>
      </c>
      <c r="AB31" s="165" t="b">
        <f t="shared" ref="AB31" si="31">IF(ISNUMBER(FIND("M",C31)),"m",IF(ISNUMBER(FIND("K",C31)),"k"))</f>
        <v>0</v>
      </c>
      <c r="AC31" s="166">
        <f t="shared" ref="AC31" si="32">IF(OR(E31="",AA31=""),0,(YEAR(AA31)-YEAR(E31)))</f>
        <v>0</v>
      </c>
      <c r="AD31" s="167" t="str">
        <f t="shared" si="2"/>
        <v/>
      </c>
      <c r="AE31" s="168" t="b">
        <f>IF(AD31=1,LOOKUP(AC31,'Meltzer-Faber'!A3:A63,'Meltzer-Faber'!B3:B63))</f>
        <v>0</v>
      </c>
      <c r="AF31" s="168" t="b">
        <f>IF(AD31=1,LOOKUP(AC31,'Meltzer-Faber'!A3:A63,'Meltzer-Faber'!C3:C63))</f>
        <v>0</v>
      </c>
      <c r="AG31" s="168" t="str">
        <f t="shared" ref="AG31" si="33">IF(AB31="m",AE31,IF(AB31="k",AF31,""))</f>
        <v/>
      </c>
    </row>
    <row r="32" spans="1:33" s="19" customFormat="1" ht="18" customHeight="1">
      <c r="A32" s="118"/>
      <c r="B32" s="119"/>
      <c r="C32" s="120"/>
      <c r="D32" s="121"/>
      <c r="E32" s="202"/>
      <c r="F32" s="122"/>
      <c r="G32" s="72"/>
      <c r="H32" s="123"/>
      <c r="I32" s="250"/>
      <c r="J32" s="251"/>
      <c r="K32" s="252"/>
      <c r="L32" s="250"/>
      <c r="M32" s="251"/>
      <c r="N32" s="252"/>
      <c r="O32" s="199"/>
      <c r="P32" s="200"/>
      <c r="Q32" s="246" t="str">
        <f>IF(R31="","",R31*1.2)</f>
        <v/>
      </c>
      <c r="R32" s="246"/>
      <c r="S32" s="125"/>
      <c r="T32" s="126" t="str">
        <f>IF(T31="","",T31*20)</f>
        <v/>
      </c>
      <c r="U32" s="126" t="str">
        <f>IF(U31="","",U31*13)</f>
        <v/>
      </c>
      <c r="V32" s="75" t="str">
        <f>IF(V31="","",IF((80+(8-ROUNDUP(V31,1))*40)&lt;0,0,80+(8-ROUNDUP(V31,1))*40))</f>
        <v/>
      </c>
      <c r="W32" s="75" t="str">
        <f>IF(SUM(T32,U32,V32)&gt;0,SUM(T32,U32,V32),"")</f>
        <v/>
      </c>
      <c r="X32" s="127" t="str">
        <f>IF(OR(Q32="",T32="",U32="",V32=""),"",SUM(Q32,T32,U32,V32))</f>
        <v/>
      </c>
      <c r="Y32" s="76"/>
      <c r="Z32" s="77"/>
      <c r="AA32" s="117"/>
    </row>
    <row r="33" spans="1:26" s="19" customFormat="1" ht="15">
      <c r="A33" s="130"/>
      <c r="B33" s="130"/>
      <c r="C33" s="130"/>
      <c r="D33" s="131"/>
      <c r="E33" s="132"/>
      <c r="F33" s="132"/>
      <c r="G33" s="133"/>
      <c r="H33" s="133"/>
      <c r="I33" s="134"/>
      <c r="J33" s="134"/>
      <c r="K33" s="134"/>
      <c r="L33" s="134"/>
      <c r="M33" s="134"/>
      <c r="N33" s="134"/>
      <c r="O33" s="130"/>
      <c r="P33" s="130"/>
      <c r="Q33" s="130"/>
      <c r="R33" s="130"/>
      <c r="S33" s="130"/>
      <c r="T33" s="134"/>
      <c r="U33" s="134"/>
      <c r="V33" s="135"/>
      <c r="W33" s="135"/>
      <c r="X33" s="136"/>
      <c r="Y33" s="137"/>
      <c r="Z33" s="169"/>
    </row>
    <row r="34" spans="1:26" s="160" customFormat="1" ht="15">
      <c r="A34" s="215" t="s">
        <v>13</v>
      </c>
      <c r="B34" s="215"/>
      <c r="C34" s="247" t="s">
        <v>159</v>
      </c>
      <c r="D34" s="247"/>
      <c r="E34" s="247"/>
      <c r="F34" s="247"/>
      <c r="G34" s="247"/>
      <c r="H34" s="212" t="s">
        <v>14</v>
      </c>
      <c r="I34" s="139">
        <v>1</v>
      </c>
      <c r="J34" s="247" t="s">
        <v>159</v>
      </c>
      <c r="K34" s="247"/>
      <c r="L34" s="247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</row>
    <row r="35" spans="1:26" s="160" customFormat="1" ht="15">
      <c r="A35"/>
      <c r="B35" s="215"/>
      <c r="C35" s="262"/>
      <c r="D35" s="262"/>
      <c r="E35" s="262"/>
      <c r="F35" s="262"/>
      <c r="G35" s="262"/>
      <c r="H35" s="213"/>
      <c r="I35" s="139">
        <v>2</v>
      </c>
      <c r="J35" s="247" t="s">
        <v>161</v>
      </c>
      <c r="K35" s="247"/>
      <c r="L35" s="247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</row>
    <row r="36" spans="1:26" s="160" customFormat="1" ht="15">
      <c r="A36" s="215" t="s">
        <v>47</v>
      </c>
      <c r="B36" s="215"/>
      <c r="C36" s="247"/>
      <c r="D36" s="247"/>
      <c r="E36" s="247"/>
      <c r="F36" s="247"/>
      <c r="G36" s="247"/>
      <c r="H36" s="212"/>
      <c r="I36" s="215">
        <v>3</v>
      </c>
      <c r="J36" s="247" t="s">
        <v>160</v>
      </c>
      <c r="K36" s="247"/>
      <c r="L36" s="247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</row>
    <row r="37" spans="1:26" s="4" customFormat="1" ht="15">
      <c r="A37"/>
      <c r="B37" s="214"/>
      <c r="C37" s="247"/>
      <c r="D37" s="247"/>
      <c r="E37" s="247"/>
      <c r="F37" s="247"/>
      <c r="G37" s="247"/>
      <c r="H37" s="212"/>
      <c r="J37" s="249"/>
      <c r="K37" s="249"/>
      <c r="L37" s="249"/>
      <c r="M37" s="249"/>
      <c r="N37" s="249"/>
      <c r="O37" s="249"/>
      <c r="P37" s="249"/>
      <c r="Q37" s="249"/>
      <c r="R37" s="249"/>
      <c r="S37" s="249"/>
      <c r="T37" s="249"/>
      <c r="U37" s="249"/>
      <c r="V37" s="249"/>
      <c r="W37" s="249"/>
      <c r="X37" s="249"/>
      <c r="Y37" s="249"/>
      <c r="Z37" s="249"/>
    </row>
    <row r="38" spans="1:26" s="4" customFormat="1" ht="15">
      <c r="A38"/>
      <c r="B38" s="215"/>
      <c r="C38" s="247"/>
      <c r="D38" s="247"/>
      <c r="E38" s="247"/>
      <c r="F38" s="247"/>
      <c r="G38" s="247"/>
      <c r="H38" s="141" t="s">
        <v>48</v>
      </c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</row>
    <row r="39" spans="1:26" s="4" customFormat="1" ht="15">
      <c r="A39" s="1"/>
      <c r="B39" s="1"/>
      <c r="C39" s="216"/>
      <c r="D39" s="3"/>
      <c r="E39" s="3"/>
      <c r="F39" s="3"/>
      <c r="H39" s="141" t="s">
        <v>49</v>
      </c>
      <c r="I39" s="248" t="s">
        <v>160</v>
      </c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</row>
    <row r="40" spans="1:26" s="4" customFormat="1" ht="15">
      <c r="A40" s="215" t="s">
        <v>15</v>
      </c>
      <c r="B40" s="215"/>
      <c r="C40" s="247" t="s">
        <v>160</v>
      </c>
      <c r="D40" s="247"/>
      <c r="E40" s="247"/>
      <c r="F40" s="247"/>
      <c r="G40" s="247"/>
      <c r="H40" s="141" t="s">
        <v>50</v>
      </c>
      <c r="I40" s="248" t="s">
        <v>161</v>
      </c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</row>
    <row r="41" spans="1:26" s="4" customFormat="1" ht="15">
      <c r="A41" s="1"/>
      <c r="B41" s="1"/>
      <c r="C41" s="247"/>
      <c r="D41" s="247"/>
      <c r="E41" s="247"/>
      <c r="F41" s="247"/>
      <c r="G41" s="247"/>
      <c r="H41" s="212"/>
      <c r="I41" s="141"/>
      <c r="J41" s="215"/>
      <c r="K41" s="142"/>
      <c r="L41" s="1"/>
      <c r="M41" s="1"/>
      <c r="N41" s="1"/>
      <c r="O41" s="1"/>
      <c r="P41" s="1"/>
      <c r="Q41" s="1"/>
      <c r="R41" s="1"/>
      <c r="S41" s="1"/>
      <c r="T41" s="8"/>
      <c r="U41" s="8"/>
      <c r="V41" s="8"/>
      <c r="W41" s="8"/>
    </row>
    <row r="42" spans="1:26" s="4" customFormat="1" ht="15">
      <c r="A42" s="215" t="s">
        <v>51</v>
      </c>
      <c r="B42" s="215"/>
      <c r="C42" s="247" t="s">
        <v>159</v>
      </c>
      <c r="D42" s="247"/>
      <c r="E42" s="247"/>
      <c r="F42" s="247"/>
      <c r="G42" s="247"/>
      <c r="H42" s="141" t="s">
        <v>18</v>
      </c>
      <c r="I42" s="248"/>
      <c r="J42" s="248"/>
      <c r="K42" s="248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8"/>
      <c r="Y42" s="248"/>
      <c r="Z42" s="248"/>
    </row>
    <row r="43" spans="1:26" s="4" customFormat="1" ht="15">
      <c r="A43" s="1"/>
      <c r="B43" s="1"/>
      <c r="C43" s="247"/>
      <c r="D43" s="247"/>
      <c r="E43" s="247"/>
      <c r="F43" s="247"/>
      <c r="G43" s="247"/>
      <c r="H43" s="159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8"/>
      <c r="W43" s="248"/>
      <c r="X43" s="248"/>
      <c r="Y43" s="248"/>
      <c r="Z43" s="248"/>
    </row>
    <row r="44" spans="1:26" s="4" customFormat="1">
      <c r="A44" s="143" t="s">
        <v>17</v>
      </c>
      <c r="B44" s="144" t="s">
        <v>61</v>
      </c>
      <c r="C44" s="144"/>
      <c r="D44" s="145"/>
      <c r="E44" s="145"/>
      <c r="F44" s="145"/>
      <c r="G44" s="146"/>
      <c r="H44" s="146"/>
      <c r="I44" s="245"/>
      <c r="J44" s="245"/>
      <c r="K44" s="245"/>
      <c r="L44" s="245"/>
      <c r="M44" s="245"/>
      <c r="N44" s="245"/>
      <c r="O44" s="245"/>
      <c r="P44" s="245"/>
      <c r="Q44" s="245"/>
      <c r="R44" s="245"/>
      <c r="S44" s="245"/>
      <c r="T44" s="245"/>
      <c r="U44" s="245"/>
      <c r="V44" s="245"/>
      <c r="W44" s="245"/>
      <c r="X44" s="245"/>
      <c r="Y44" s="245"/>
      <c r="Z44" s="245"/>
    </row>
    <row r="45" spans="1:26" s="4" customFormat="1">
      <c r="A45" s="1"/>
      <c r="B45" s="1"/>
      <c r="C45" s="144"/>
      <c r="D45" s="3"/>
      <c r="E45" s="3"/>
      <c r="F45" s="3"/>
      <c r="I45" s="245"/>
      <c r="J45" s="245"/>
      <c r="K45" s="245"/>
      <c r="L45" s="245"/>
      <c r="M45" s="245"/>
      <c r="N45" s="245"/>
      <c r="O45" s="245"/>
      <c r="P45" s="245"/>
      <c r="Q45" s="245"/>
      <c r="R45" s="245"/>
      <c r="S45" s="245"/>
      <c r="T45" s="245"/>
      <c r="U45" s="245"/>
      <c r="V45" s="245"/>
      <c r="W45" s="245"/>
      <c r="X45" s="245"/>
      <c r="Y45" s="245"/>
      <c r="Z45" s="245"/>
    </row>
    <row r="46" spans="1:26" s="4" customFormat="1">
      <c r="A46" s="1"/>
      <c r="B46" s="1"/>
      <c r="C46" s="2"/>
      <c r="D46" s="3"/>
      <c r="E46" s="3"/>
      <c r="F46" s="3"/>
      <c r="I46" s="245"/>
      <c r="J46" s="245"/>
      <c r="K46" s="245"/>
      <c r="L46" s="245"/>
      <c r="M46" s="245"/>
      <c r="N46" s="245"/>
      <c r="O46" s="245"/>
      <c r="P46" s="245"/>
      <c r="Q46" s="245"/>
      <c r="R46" s="245"/>
      <c r="S46" s="245"/>
      <c r="T46" s="245"/>
      <c r="U46" s="245"/>
      <c r="V46" s="245"/>
      <c r="W46" s="245"/>
      <c r="X46" s="245"/>
      <c r="Y46" s="245"/>
      <c r="Z46" s="245"/>
    </row>
    <row r="47" spans="1:26">
      <c r="K47" s="147"/>
    </row>
    <row r="48" spans="1:26">
      <c r="K48" s="1"/>
    </row>
    <row r="49" spans="11:11">
      <c r="K49" s="1"/>
    </row>
    <row r="50" spans="11:11">
      <c r="K50" s="1"/>
    </row>
  </sheetData>
  <mergeCells count="71">
    <mergeCell ref="V6:W6"/>
    <mergeCell ref="I10:K10"/>
    <mergeCell ref="L10:N10"/>
    <mergeCell ref="Q10:R10"/>
    <mergeCell ref="I8:K8"/>
    <mergeCell ref="L8:N8"/>
    <mergeCell ref="S3:Z3"/>
    <mergeCell ref="A5:B5"/>
    <mergeCell ref="C5:G5"/>
    <mergeCell ref="I5:N5"/>
    <mergeCell ref="P5:T5"/>
    <mergeCell ref="V5:W5"/>
    <mergeCell ref="G2:R2"/>
    <mergeCell ref="G3:R3"/>
    <mergeCell ref="I7:K7"/>
    <mergeCell ref="L7:N7"/>
    <mergeCell ref="O7:R7"/>
    <mergeCell ref="Q12:R12"/>
    <mergeCell ref="I14:K14"/>
    <mergeCell ref="L14:N14"/>
    <mergeCell ref="Q14:R14"/>
    <mergeCell ref="I16:K16"/>
    <mergeCell ref="L16:N16"/>
    <mergeCell ref="Q16:R16"/>
    <mergeCell ref="I12:K12"/>
    <mergeCell ref="L12:N12"/>
    <mergeCell ref="I18:K18"/>
    <mergeCell ref="L18:N18"/>
    <mergeCell ref="Q18:R18"/>
    <mergeCell ref="I20:K20"/>
    <mergeCell ref="L20:N20"/>
    <mergeCell ref="Q20:R20"/>
    <mergeCell ref="C34:G34"/>
    <mergeCell ref="J34:Z34"/>
    <mergeCell ref="I22:K22"/>
    <mergeCell ref="L22:N22"/>
    <mergeCell ref="Q22:R22"/>
    <mergeCell ref="I24:K24"/>
    <mergeCell ref="L24:N24"/>
    <mergeCell ref="Q24:R24"/>
    <mergeCell ref="C36:G36"/>
    <mergeCell ref="J36:Z36"/>
    <mergeCell ref="I26:K26"/>
    <mergeCell ref="L26:N26"/>
    <mergeCell ref="Q26:R26"/>
    <mergeCell ref="C35:G35"/>
    <mergeCell ref="J35:Z35"/>
    <mergeCell ref="I28:K28"/>
    <mergeCell ref="L28:N28"/>
    <mergeCell ref="Q28:R28"/>
    <mergeCell ref="I30:K30"/>
    <mergeCell ref="L30:N30"/>
    <mergeCell ref="Q30:R30"/>
    <mergeCell ref="I32:K32"/>
    <mergeCell ref="L32:N32"/>
    <mergeCell ref="Q32:R32"/>
    <mergeCell ref="C37:G37"/>
    <mergeCell ref="C38:G38"/>
    <mergeCell ref="I38:Z38"/>
    <mergeCell ref="J37:Z37"/>
    <mergeCell ref="I39:Z39"/>
    <mergeCell ref="C40:G40"/>
    <mergeCell ref="I40:Z40"/>
    <mergeCell ref="C41:G41"/>
    <mergeCell ref="C42:G42"/>
    <mergeCell ref="I42:Z42"/>
    <mergeCell ref="C43:G43"/>
    <mergeCell ref="I43:Z43"/>
    <mergeCell ref="I44:Z44"/>
    <mergeCell ref="I45:Z45"/>
    <mergeCell ref="I46:Z46"/>
  </mergeCells>
  <conditionalFormatting sqref="I9:N9">
    <cfRule type="cellIs" dxfId="51" priority="27" stopIfTrue="1" operator="between">
      <formula>1</formula>
      <formula>300</formula>
    </cfRule>
    <cfRule type="cellIs" dxfId="50" priority="28" stopIfTrue="1" operator="lessThanOrEqual">
      <formula>0</formula>
    </cfRule>
  </conditionalFormatting>
  <conditionalFormatting sqref="I11:N11">
    <cfRule type="cellIs" dxfId="49" priority="25" stopIfTrue="1" operator="between">
      <formula>1</formula>
      <formula>300</formula>
    </cfRule>
    <cfRule type="cellIs" dxfId="48" priority="26" stopIfTrue="1" operator="lessThanOrEqual">
      <formula>0</formula>
    </cfRule>
  </conditionalFormatting>
  <conditionalFormatting sqref="I13:N13">
    <cfRule type="cellIs" dxfId="47" priority="23" stopIfTrue="1" operator="between">
      <formula>1</formula>
      <formula>300</formula>
    </cfRule>
    <cfRule type="cellIs" dxfId="46" priority="24" stopIfTrue="1" operator="lessThanOrEqual">
      <formula>0</formula>
    </cfRule>
  </conditionalFormatting>
  <conditionalFormatting sqref="I15:N15">
    <cfRule type="cellIs" dxfId="45" priority="21" stopIfTrue="1" operator="between">
      <formula>1</formula>
      <formula>300</formula>
    </cfRule>
    <cfRule type="cellIs" dxfId="44" priority="22" stopIfTrue="1" operator="lessThanOrEqual">
      <formula>0</formula>
    </cfRule>
  </conditionalFormatting>
  <conditionalFormatting sqref="I17:N17">
    <cfRule type="cellIs" dxfId="43" priority="19" stopIfTrue="1" operator="between">
      <formula>1</formula>
      <formula>300</formula>
    </cfRule>
    <cfRule type="cellIs" dxfId="42" priority="20" stopIfTrue="1" operator="lessThanOrEqual">
      <formula>0</formula>
    </cfRule>
  </conditionalFormatting>
  <conditionalFormatting sqref="I19:N19">
    <cfRule type="cellIs" dxfId="41" priority="17" stopIfTrue="1" operator="between">
      <formula>1</formula>
      <formula>300</formula>
    </cfRule>
    <cfRule type="cellIs" dxfId="40" priority="18" stopIfTrue="1" operator="lessThanOrEqual">
      <formula>0</formula>
    </cfRule>
  </conditionalFormatting>
  <conditionalFormatting sqref="I21:N21">
    <cfRule type="cellIs" dxfId="39" priority="15" stopIfTrue="1" operator="between">
      <formula>1</formula>
      <formula>300</formula>
    </cfRule>
    <cfRule type="cellIs" dxfId="38" priority="16" stopIfTrue="1" operator="lessThanOrEqual">
      <formula>0</formula>
    </cfRule>
  </conditionalFormatting>
  <conditionalFormatting sqref="I23:N23">
    <cfRule type="cellIs" dxfId="37" priority="13" stopIfTrue="1" operator="between">
      <formula>1</formula>
      <formula>300</formula>
    </cfRule>
    <cfRule type="cellIs" dxfId="36" priority="14" stopIfTrue="1" operator="lessThanOrEqual">
      <formula>0</formula>
    </cfRule>
  </conditionalFormatting>
  <conditionalFormatting sqref="I25:N25">
    <cfRule type="cellIs" dxfId="35" priority="11" stopIfTrue="1" operator="between">
      <formula>1</formula>
      <formula>300</formula>
    </cfRule>
    <cfRule type="cellIs" dxfId="34" priority="12" stopIfTrue="1" operator="lessThanOrEqual">
      <formula>0</formula>
    </cfRule>
  </conditionalFormatting>
  <conditionalFormatting sqref="I27:N27">
    <cfRule type="cellIs" dxfId="33" priority="9" stopIfTrue="1" operator="between">
      <formula>1</formula>
      <formula>300</formula>
    </cfRule>
    <cfRule type="cellIs" dxfId="32" priority="10" stopIfTrue="1" operator="lessThanOrEqual">
      <formula>0</formula>
    </cfRule>
  </conditionalFormatting>
  <conditionalFormatting sqref="I29:N29">
    <cfRule type="cellIs" dxfId="31" priority="7" stopIfTrue="1" operator="between">
      <formula>1</formula>
      <formula>300</formula>
    </cfRule>
    <cfRule type="cellIs" dxfId="30" priority="8" stopIfTrue="1" operator="lessThanOrEqual">
      <formula>0</formula>
    </cfRule>
  </conditionalFormatting>
  <conditionalFormatting sqref="I31:N31">
    <cfRule type="cellIs" dxfId="29" priority="5" stopIfTrue="1" operator="between">
      <formula>1</formula>
      <formula>300</formula>
    </cfRule>
    <cfRule type="cellIs" dxfId="28" priority="6" stopIfTrue="1" operator="lessThanOrEqual">
      <formula>0</formula>
    </cfRule>
  </conditionalFormatting>
  <dataValidations count="3">
    <dataValidation type="list" allowBlank="1" showInputMessage="1" showErrorMessage="1" errorTitle="Feil_i_vektklasse" error="Feil verddi i vektklasse" sqref="A9 A11 A25 A15 A17 A19 A29 A23 A21 A27 A31 A13">
      <formula1>"40,45,49,55,59,64,71,76,81,+81,81+,87,+87,87+,49,55,61,67,73,81,89,96,102,+102,102+,109,+109,109+"</formula1>
    </dataValidation>
    <dataValidation type="list" allowBlank="1" showInputMessage="1" showErrorMessage="1" errorTitle="Feil_i_kat.v.løft" error="Feil verdi i kategori vektløfting" sqref="C9 C29 C27 C19 C13 C17 C25 C21 C23 C11 C15 C31">
      <formula1>"UM,JM,SM,UK,JK,SK,M1,M2,M3,M4,M5,M6,M7,M8,M9,M10,K1,K2,K3,K4,K5,K6,K7,K8,K9,K10"</formula1>
    </dataValidation>
    <dataValidation type="list" allowBlank="1" showInputMessage="1" showErrorMessage="1" errorTitle="Feil_i_kat. 5-kamp" error="Feil verdi i kategori 5-kamp" sqref="D9 D11 D13 D15 D17 D19 D21 D23 D25 D27 D29 D31">
      <formula1>"11-12,13-14,15-16,17-18,19-23,+23,23+"</formula1>
    </dataValidation>
  </dataValidations>
  <pageMargins left="0.27559055118110198" right="0.27559055118110198" top="0.27559055118110198" bottom="0.27559055118110198" header="0.511811023622047" footer="0.511811023622047"/>
  <pageSetup paperSize="9" scale="65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54"/>
  <sheetViews>
    <sheetView showGridLines="0" showRowColHeaders="0" showZeros="0" zoomScaleNormal="100" workbookViewId="0">
      <selection activeCell="A6" sqref="A6"/>
    </sheetView>
  </sheetViews>
  <sheetFormatPr defaultColWidth="9.140625" defaultRowHeight="12.75"/>
  <cols>
    <col min="1" max="1" width="7" style="7" customWidth="1"/>
    <col min="2" max="2" width="8" style="7" customWidth="1"/>
    <col min="3" max="3" width="5.85546875" style="7" customWidth="1"/>
    <col min="4" max="4" width="7.7109375" style="7" customWidth="1"/>
    <col min="5" max="5" width="10.7109375" style="7" customWidth="1"/>
    <col min="6" max="6" width="4.28515625" style="7" customWidth="1"/>
    <col min="7" max="7" width="27.85546875" customWidth="1"/>
    <col min="8" max="8" width="20.7109375" customWidth="1"/>
    <col min="9" max="17" width="6.85546875" style="7" customWidth="1"/>
    <col min="18" max="21" width="8" style="7" customWidth="1"/>
    <col min="22" max="22" width="9" style="7" customWidth="1"/>
    <col min="23" max="24" width="8" style="7" customWidth="1"/>
    <col min="25" max="25" width="4.7109375" style="7" customWidth="1"/>
    <col min="26" max="26" width="5" style="7" customWidth="1"/>
    <col min="27" max="27" width="9.28515625" hidden="1" customWidth="1"/>
    <col min="28" max="33" width="9.140625" hidden="1" customWidth="1"/>
  </cols>
  <sheetData>
    <row r="1" spans="1:33" ht="12.95" customHeight="1">
      <c r="H1" s="7"/>
      <c r="Z1"/>
    </row>
    <row r="2" spans="1:33" ht="72.75" customHeight="1">
      <c r="G2" s="268" t="s">
        <v>52</v>
      </c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U2" s="82" t="s">
        <v>57</v>
      </c>
      <c r="Z2"/>
    </row>
    <row r="3" spans="1:33" ht="27">
      <c r="E3" s="83"/>
      <c r="G3" s="269" t="s">
        <v>22</v>
      </c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53" t="s">
        <v>58</v>
      </c>
      <c r="T3" s="253"/>
      <c r="U3" s="253"/>
      <c r="V3" s="253"/>
      <c r="W3" s="253"/>
      <c r="X3" s="253"/>
      <c r="Y3" s="253"/>
      <c r="Z3" s="253"/>
    </row>
    <row r="4" spans="1:33">
      <c r="H4" s="7"/>
      <c r="Z4"/>
    </row>
    <row r="5" spans="1:33" ht="15" customHeight="1">
      <c r="A5" s="263" t="s">
        <v>21</v>
      </c>
      <c r="B5" s="263"/>
      <c r="C5" s="264" t="s">
        <v>102</v>
      </c>
      <c r="D5" s="264"/>
      <c r="E5" s="264"/>
      <c r="F5" s="264"/>
      <c r="G5" s="264"/>
      <c r="H5" s="211" t="s">
        <v>0</v>
      </c>
      <c r="I5" s="254" t="s">
        <v>169</v>
      </c>
      <c r="J5" s="254"/>
      <c r="K5" s="254"/>
      <c r="L5" s="254"/>
      <c r="M5" s="254"/>
      <c r="N5" s="254"/>
      <c r="O5" s="211" t="s">
        <v>1</v>
      </c>
      <c r="P5" s="255" t="s">
        <v>168</v>
      </c>
      <c r="Q5" s="255"/>
      <c r="R5" s="255"/>
      <c r="S5" s="255"/>
      <c r="T5" s="255"/>
      <c r="U5" s="85" t="s">
        <v>2</v>
      </c>
      <c r="V5" s="256">
        <v>44373</v>
      </c>
      <c r="W5" s="256"/>
      <c r="X5" s="86" t="s">
        <v>20</v>
      </c>
      <c r="Y5" s="87">
        <v>4</v>
      </c>
      <c r="Z5"/>
    </row>
    <row r="6" spans="1:33" ht="13.7" customHeight="1" thickBot="1">
      <c r="A6" s="9"/>
      <c r="B6" s="9"/>
      <c r="C6" s="9"/>
      <c r="D6" s="9"/>
      <c r="E6" s="9"/>
      <c r="F6" s="9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208" t="s">
        <v>163</v>
      </c>
      <c r="V6" s="256">
        <v>44374</v>
      </c>
      <c r="W6" s="256"/>
      <c r="X6" s="9"/>
      <c r="Y6" s="9"/>
      <c r="Z6"/>
      <c r="AB6" s="4"/>
      <c r="AC6" s="4"/>
      <c r="AD6" s="4"/>
      <c r="AE6" s="175" t="s">
        <v>65</v>
      </c>
      <c r="AF6" s="175" t="s">
        <v>65</v>
      </c>
      <c r="AG6" s="175" t="s">
        <v>65</v>
      </c>
    </row>
    <row r="7" spans="1:33" s="19" customFormat="1" ht="15" customHeight="1">
      <c r="A7" s="88" t="s">
        <v>3</v>
      </c>
      <c r="B7" s="163" t="s">
        <v>4</v>
      </c>
      <c r="C7" s="162" t="s">
        <v>23</v>
      </c>
      <c r="D7" s="91" t="s">
        <v>23</v>
      </c>
      <c r="E7" s="161" t="s">
        <v>5</v>
      </c>
      <c r="F7" s="161" t="s">
        <v>24</v>
      </c>
      <c r="G7" s="161" t="s">
        <v>6</v>
      </c>
      <c r="H7" s="161" t="s">
        <v>7</v>
      </c>
      <c r="I7" s="257" t="s">
        <v>8</v>
      </c>
      <c r="J7" s="258"/>
      <c r="K7" s="259"/>
      <c r="L7" s="257" t="s">
        <v>9</v>
      </c>
      <c r="M7" s="258"/>
      <c r="N7" s="259"/>
      <c r="O7" s="260" t="s">
        <v>25</v>
      </c>
      <c r="P7" s="261"/>
      <c r="Q7" s="261"/>
      <c r="R7" s="261"/>
      <c r="S7" s="93" t="s">
        <v>10</v>
      </c>
      <c r="T7" s="94" t="s">
        <v>59</v>
      </c>
      <c r="U7" s="94" t="s">
        <v>27</v>
      </c>
      <c r="V7" s="94" t="s">
        <v>28</v>
      </c>
      <c r="W7" s="161" t="s">
        <v>54</v>
      </c>
      <c r="X7" s="95" t="s">
        <v>29</v>
      </c>
      <c r="Y7" s="95" t="s">
        <v>30</v>
      </c>
      <c r="Z7" s="222" t="s">
        <v>167</v>
      </c>
      <c r="AB7" s="1"/>
      <c r="AC7" s="1"/>
      <c r="AD7" s="1"/>
      <c r="AE7" s="176" t="s">
        <v>66</v>
      </c>
      <c r="AF7" s="176" t="s">
        <v>66</v>
      </c>
      <c r="AG7" s="176" t="s">
        <v>66</v>
      </c>
    </row>
    <row r="8" spans="1:33" s="19" customFormat="1" ht="15" customHeight="1" thickBot="1">
      <c r="A8" s="96" t="s">
        <v>11</v>
      </c>
      <c r="B8" s="97" t="s">
        <v>12</v>
      </c>
      <c r="C8" s="98" t="s">
        <v>31</v>
      </c>
      <c r="D8" s="99" t="s">
        <v>29</v>
      </c>
      <c r="E8" s="100" t="s">
        <v>19</v>
      </c>
      <c r="F8" s="100" t="s">
        <v>60</v>
      </c>
      <c r="G8" s="164"/>
      <c r="H8" s="164"/>
      <c r="I8" s="265"/>
      <c r="J8" s="266"/>
      <c r="K8" s="267"/>
      <c r="L8" s="265"/>
      <c r="M8" s="266"/>
      <c r="N8" s="267"/>
      <c r="O8" s="102" t="s">
        <v>8</v>
      </c>
      <c r="P8" s="97" t="s">
        <v>9</v>
      </c>
      <c r="Q8" s="103" t="s">
        <v>33</v>
      </c>
      <c r="R8" s="98" t="s">
        <v>10</v>
      </c>
      <c r="S8" s="102" t="s">
        <v>53</v>
      </c>
      <c r="T8" s="104" t="s">
        <v>10</v>
      </c>
      <c r="U8" s="104" t="s">
        <v>10</v>
      </c>
      <c r="V8" s="104" t="s">
        <v>10</v>
      </c>
      <c r="W8" s="100" t="s">
        <v>55</v>
      </c>
      <c r="X8" s="105" t="s">
        <v>34</v>
      </c>
      <c r="Y8" s="105"/>
      <c r="Z8" s="223"/>
      <c r="AB8" s="1" t="s">
        <v>67</v>
      </c>
      <c r="AC8" s="1" t="s">
        <v>56</v>
      </c>
      <c r="AD8" s="3" t="s">
        <v>53</v>
      </c>
      <c r="AE8" s="176" t="s">
        <v>68</v>
      </c>
      <c r="AF8" s="176" t="s">
        <v>69</v>
      </c>
      <c r="AG8" s="176" t="s">
        <v>70</v>
      </c>
    </row>
    <row r="9" spans="1:33" s="19" customFormat="1" ht="18" customHeight="1">
      <c r="A9" s="106" t="s">
        <v>124</v>
      </c>
      <c r="B9" s="107">
        <v>74.86</v>
      </c>
      <c r="C9" s="69" t="s">
        <v>138</v>
      </c>
      <c r="D9" s="108" t="s">
        <v>129</v>
      </c>
      <c r="E9" s="201">
        <v>37500</v>
      </c>
      <c r="F9" s="69"/>
      <c r="G9" s="70" t="s">
        <v>139</v>
      </c>
      <c r="H9" s="70" t="s">
        <v>162</v>
      </c>
      <c r="I9" s="150">
        <v>110</v>
      </c>
      <c r="J9" s="151">
        <v>-120</v>
      </c>
      <c r="K9" s="151" t="s">
        <v>132</v>
      </c>
      <c r="L9" s="151">
        <v>125</v>
      </c>
      <c r="M9" s="151">
        <v>130</v>
      </c>
      <c r="N9" s="151" t="s">
        <v>132</v>
      </c>
      <c r="O9" s="109">
        <f>IF(MAX(I9:K9)&gt;0,IF(MAX(I9:K9)&lt;0,0,TRUNC(MAX(I9:K9)/1)*1),"")</f>
        <v>110</v>
      </c>
      <c r="P9" s="110">
        <f>IF(MAX(L9:N9)&gt;0,IF(MAX(L9:N9)&lt;0,0,TRUNC(MAX(L9:N9)/1)*1),"")</f>
        <v>130</v>
      </c>
      <c r="Q9" s="111">
        <f>IF(O9="","",IF(P9="","",IF(SUM(O9:P9)=0,"",SUM(O9:P9))))</f>
        <v>240</v>
      </c>
      <c r="R9" s="112">
        <f>IF(Q9="","",IF(C9="","",IF((AB9="k"),IF(B9&gt;153.655,Q9,IF(B9&lt;28,10^(0.783497476*LOG10(28/153.655)^2)*Q9,10^(0.783497476*LOG10(B9/153.655)^2)*Q9)),IF(B9&gt;175.508,Q9,IF(B9&lt;32,10^(0.75194503*LOG10(32/175.508)^2)*Q9,10^(0.75194503*LOG10(B9/175.508)^2)*Q9)))))</f>
        <v>304.21366845729165</v>
      </c>
      <c r="S9" s="113" t="str">
        <f>IF(AD9=1,R9*AG9,"")</f>
        <v/>
      </c>
      <c r="T9" s="71">
        <v>9.61</v>
      </c>
      <c r="U9" s="71">
        <v>12.38</v>
      </c>
      <c r="V9" s="71">
        <v>5.86</v>
      </c>
      <c r="W9" s="114"/>
      <c r="X9" s="115"/>
      <c r="Y9" s="116"/>
      <c r="Z9" s="203"/>
      <c r="AA9" s="117">
        <f>V5</f>
        <v>44373</v>
      </c>
      <c r="AB9" s="165" t="str">
        <f>IF(ISNUMBER(FIND("M",C9)),"m",IF(ISNUMBER(FIND("K",C9)),"k"))</f>
        <v>m</v>
      </c>
      <c r="AC9" s="166">
        <f>IF(OR(E9="",AA9=""),0,(YEAR(AA9)-YEAR(E9)))</f>
        <v>19</v>
      </c>
      <c r="AD9" s="167" t="str">
        <f>IF(AC9&gt;34,1,"")</f>
        <v/>
      </c>
      <c r="AE9" s="168" t="b">
        <f>IF(AD9=1,LOOKUP(AC9,'Meltzer-Faber'!A3:A63,'Meltzer-Faber'!B3:B63))</f>
        <v>0</v>
      </c>
      <c r="AF9" s="168" t="b">
        <f>IF(AD9=1,LOOKUP(AC9,'Meltzer-Faber'!A3:A63,'Meltzer-Faber'!C3:C63))</f>
        <v>0</v>
      </c>
      <c r="AG9" s="168" t="b">
        <f>IF(AB9="m",AE9,IF(AB9="k",AF9,""))</f>
        <v>0</v>
      </c>
    </row>
    <row r="10" spans="1:33" s="19" customFormat="1" ht="18" customHeight="1">
      <c r="A10" s="118"/>
      <c r="B10" s="119"/>
      <c r="C10" s="120"/>
      <c r="D10" s="121"/>
      <c r="E10" s="202"/>
      <c r="F10" s="122"/>
      <c r="G10" s="72"/>
      <c r="H10" s="123"/>
      <c r="I10" s="250"/>
      <c r="J10" s="251"/>
      <c r="K10" s="252"/>
      <c r="L10" s="250"/>
      <c r="M10" s="251"/>
      <c r="N10" s="252"/>
      <c r="O10" s="120"/>
      <c r="P10" s="124"/>
      <c r="Q10" s="246">
        <f>IF(R9="","",R9*1.2)</f>
        <v>365.05640214874995</v>
      </c>
      <c r="R10" s="246"/>
      <c r="S10" s="125"/>
      <c r="T10" s="126">
        <f>IF(T9="","",T9*20)</f>
        <v>192.2</v>
      </c>
      <c r="U10" s="126">
        <f>IF(U9="","",U9*13)</f>
        <v>160.94</v>
      </c>
      <c r="V10" s="75">
        <f>IF(V9="","",IF((80+(8-ROUNDUP(V9,1))*40)&lt;0,0,80+(8-ROUNDUP(V9,1))*40))</f>
        <v>164.00000000000003</v>
      </c>
      <c r="W10" s="75">
        <f>IF(SUM(T10,U10,V10)&gt;0,SUM(T10,U10,V10),"")</f>
        <v>517.14</v>
      </c>
      <c r="X10" s="127">
        <f>IF(OR(Q10="",T10="",U10="",V10=""),"",SUM(Q10,T10,U10,V10))</f>
        <v>882.19640214874994</v>
      </c>
      <c r="Y10" s="76"/>
      <c r="Z10" s="204"/>
      <c r="AA10" s="117"/>
      <c r="AB10" s="165"/>
      <c r="AC10" s="166"/>
      <c r="AD10" s="167"/>
      <c r="AE10" s="168"/>
      <c r="AF10" s="168"/>
      <c r="AG10" s="168"/>
    </row>
    <row r="11" spans="1:33" s="19" customFormat="1" ht="18" customHeight="1">
      <c r="A11" s="106" t="s">
        <v>124</v>
      </c>
      <c r="B11" s="107">
        <v>75.930000000000007</v>
      </c>
      <c r="C11" s="69" t="s">
        <v>138</v>
      </c>
      <c r="D11" s="108" t="s">
        <v>129</v>
      </c>
      <c r="E11" s="201">
        <v>37160</v>
      </c>
      <c r="F11" s="69"/>
      <c r="G11" s="70" t="s">
        <v>140</v>
      </c>
      <c r="H11" s="70" t="s">
        <v>88</v>
      </c>
      <c r="I11" s="150">
        <v>93</v>
      </c>
      <c r="J11" s="151">
        <v>-97</v>
      </c>
      <c r="K11" s="151">
        <v>97</v>
      </c>
      <c r="L11" s="151">
        <v>123</v>
      </c>
      <c r="M11" s="151">
        <v>127</v>
      </c>
      <c r="N11" s="151">
        <v>-131</v>
      </c>
      <c r="O11" s="109">
        <f>IF(MAX(I11:K11)&gt;0,IF(MAX(I11:K11)&lt;0,0,TRUNC(MAX(I11:K11)/1)*1),"")</f>
        <v>97</v>
      </c>
      <c r="P11" s="110">
        <f>IF(MAX(L11:N11)&gt;0,IF(MAX(L11:N11)&lt;0,0,TRUNC(MAX(L11:N11)/1)*1),"")</f>
        <v>127</v>
      </c>
      <c r="Q11" s="111">
        <f>IF(O11="","",IF(P11="","",IF(SUM(O11:P11)=0,"",SUM(O11:P11))))</f>
        <v>224</v>
      </c>
      <c r="R11" s="112">
        <f>IF(Q11="","",IF(C11="","",IF((AB11="k"),IF(B11&gt;153.655,Q11,IF(B11&lt;28,10^(0.783497476*LOG10(28/153.655)^2)*Q11,10^(0.783497476*LOG10(B11/153.655)^2)*Q11)),IF(B11&gt;175.508,Q11,IF(B11&lt;32,10^(0.75194503*LOG10(32/175.508)^2)*Q11,10^(0.75194503*LOG10(B11/175.508)^2)*Q11)))))</f>
        <v>281.71759537608034</v>
      </c>
      <c r="S11" s="113" t="str">
        <f>IF(AD11=1,R11*AG11,"")</f>
        <v/>
      </c>
      <c r="T11" s="71">
        <v>8.0299999999999994</v>
      </c>
      <c r="U11" s="71">
        <v>10.18</v>
      </c>
      <c r="V11" s="71">
        <v>6.39</v>
      </c>
      <c r="W11" s="114"/>
      <c r="X11" s="115"/>
      <c r="Y11" s="128"/>
      <c r="Z11" s="205"/>
      <c r="AA11" s="117">
        <f>V5</f>
        <v>44373</v>
      </c>
      <c r="AB11" s="165" t="str">
        <f t="shared" ref="AB11" si="0">IF(ISNUMBER(FIND("M",C11)),"m",IF(ISNUMBER(FIND("K",C11)),"k"))</f>
        <v>m</v>
      </c>
      <c r="AC11" s="166">
        <f t="shared" ref="AC11" si="1">IF(OR(E11="",AA11=""),0,(YEAR(AA11)-YEAR(E11)))</f>
        <v>20</v>
      </c>
      <c r="AD11" s="167" t="str">
        <f t="shared" ref="AD11:AD31" si="2">IF(AC11&gt;34,1,"")</f>
        <v/>
      </c>
      <c r="AE11" s="168" t="b">
        <f>IF(AD11=1,LOOKUP(AC11,'Meltzer-Faber'!A3:A63,'Meltzer-Faber'!B3:B63))</f>
        <v>0</v>
      </c>
      <c r="AF11" s="168" t="b">
        <f>IF(AD11=1,LOOKUP(AC11,'Meltzer-Faber'!A3:A63,'Meltzer-Faber'!C3:C63))</f>
        <v>0</v>
      </c>
      <c r="AG11" s="168" t="b">
        <f t="shared" ref="AG11" si="3">IF(AB11="m",AE11,IF(AB11="k",AF11,""))</f>
        <v>0</v>
      </c>
    </row>
    <row r="12" spans="1:33" s="19" customFormat="1" ht="18" customHeight="1">
      <c r="A12" s="118"/>
      <c r="B12" s="119"/>
      <c r="C12" s="120"/>
      <c r="D12" s="121"/>
      <c r="E12" s="202"/>
      <c r="F12" s="122"/>
      <c r="G12" s="72"/>
      <c r="H12" s="123"/>
      <c r="I12" s="250"/>
      <c r="J12" s="251"/>
      <c r="K12" s="252"/>
      <c r="L12" s="250"/>
      <c r="M12" s="251"/>
      <c r="N12" s="252"/>
      <c r="O12" s="120"/>
      <c r="P12" s="124"/>
      <c r="Q12" s="246">
        <f>IF(R11="","",R11*1.2)</f>
        <v>338.06111445129642</v>
      </c>
      <c r="R12" s="246"/>
      <c r="S12" s="125"/>
      <c r="T12" s="126">
        <f>IF(T11="","",T11*20)</f>
        <v>160.6</v>
      </c>
      <c r="U12" s="126">
        <f>IF(U11="","",U11*13)</f>
        <v>132.34</v>
      </c>
      <c r="V12" s="75">
        <f>IF(V11="","",IF((80+(8-ROUNDUP(V11,1))*40)&lt;0,0,80+(8-ROUNDUP(V11,1))*40))</f>
        <v>144.00000000000003</v>
      </c>
      <c r="W12" s="75">
        <f>IF(SUM(T12,U12,V12)&gt;0,SUM(T12,U12,V12),"")</f>
        <v>436.94000000000005</v>
      </c>
      <c r="X12" s="127">
        <f>IF(OR(Q12="",W12=""),"",Q12+W12)</f>
        <v>775.00111445129642</v>
      </c>
      <c r="Y12" s="76"/>
      <c r="Z12" s="204"/>
      <c r="AA12" s="117"/>
    </row>
    <row r="13" spans="1:33" s="19" customFormat="1" ht="18" customHeight="1">
      <c r="A13" s="106" t="s">
        <v>124</v>
      </c>
      <c r="B13" s="107">
        <v>78.7</v>
      </c>
      <c r="C13" s="219" t="s">
        <v>138</v>
      </c>
      <c r="D13" s="108" t="s">
        <v>129</v>
      </c>
      <c r="E13" s="201">
        <v>37140</v>
      </c>
      <c r="F13" s="69"/>
      <c r="G13" s="70" t="s">
        <v>146</v>
      </c>
      <c r="H13" s="70" t="s">
        <v>162</v>
      </c>
      <c r="I13" s="150">
        <v>75</v>
      </c>
      <c r="J13" s="151">
        <v>85</v>
      </c>
      <c r="K13" s="151">
        <v>91</v>
      </c>
      <c r="L13" s="151">
        <v>110</v>
      </c>
      <c r="M13" s="151">
        <v>117</v>
      </c>
      <c r="N13" s="151">
        <v>122</v>
      </c>
      <c r="O13" s="109">
        <f>IF(MAX(I13:K13)&gt;0,IF(MAX(I13:K13)&lt;0,0,TRUNC(MAX(I13:K13)/1)*1),"")</f>
        <v>91</v>
      </c>
      <c r="P13" s="110">
        <f>IF(MAX(L13:N13)&gt;0,IF(MAX(L13:N13)&lt;0,0,TRUNC(MAX(L13:N13)/1)*1),"")</f>
        <v>122</v>
      </c>
      <c r="Q13" s="111">
        <f>IF(O13="","",IF(P13="","",IF(SUM(O13:P13)=0,"",SUM(O13:P13))))</f>
        <v>213</v>
      </c>
      <c r="R13" s="112">
        <f>IF(Q13="","",IF(C13="","",IF((AB19="k"),IF(B13&gt;153.655,Q13,IF(B13&lt;28,10^(0.783497476*LOG10(28/153.655)^2)*Q13,10^(0.783497476*LOG10(B13/153.655)^2)*Q13)),IF(B13&gt;175.508,Q13,IF(B13&lt;32,10^(0.75194503*LOG10(32/175.508)^2)*Q13,10^(0.75194503*LOG10(B13/175.508)^2)*Q13)))))</f>
        <v>262.79182386711187</v>
      </c>
      <c r="S13" s="113" t="str">
        <f>IF(AD19=1,R13*AG19,"")</f>
        <v/>
      </c>
      <c r="T13" s="71" t="str">
        <f>IF('K4'!G19="","",'K4'!G19)</f>
        <v/>
      </c>
      <c r="U13" s="71" t="str">
        <f>IF('K4'!K19="","",'K4'!K19)</f>
        <v/>
      </c>
      <c r="V13" s="71" t="str">
        <f>IF('K4'!N19="","",'K4'!N19)</f>
        <v/>
      </c>
      <c r="W13" s="114"/>
      <c r="X13" s="115"/>
      <c r="Y13" s="128"/>
      <c r="Z13" s="205"/>
      <c r="AA13" s="117">
        <f>V5</f>
        <v>44373</v>
      </c>
      <c r="AB13" s="165" t="str">
        <f>IF(ISNUMBER(FIND("M",C15)),"m",IF(ISNUMBER(FIND("K",C15)),"k"))</f>
        <v>m</v>
      </c>
      <c r="AC13" s="166">
        <f>IF(OR(E15="",AA13=""),0,(YEAR(AA13)-YEAR(E15)))</f>
        <v>20</v>
      </c>
      <c r="AD13" s="167" t="str">
        <f t="shared" si="2"/>
        <v/>
      </c>
      <c r="AE13" s="168" t="b">
        <f>IF(AD13=1,LOOKUP(AC13,'Meltzer-Faber'!A3:A63,'Meltzer-Faber'!B3:B63))</f>
        <v>0</v>
      </c>
      <c r="AF13" s="168" t="b">
        <f>IF(AD13=1,LOOKUP(AC13,'Meltzer-Faber'!A3:A63,'Meltzer-Faber'!C3:C63))</f>
        <v>0</v>
      </c>
      <c r="AG13" s="168" t="b">
        <f t="shared" ref="AG13" si="4">IF(AB13="m",AE13,IF(AB13="k",AF13,""))</f>
        <v>0</v>
      </c>
    </row>
    <row r="14" spans="1:33" s="19" customFormat="1" ht="18" customHeight="1">
      <c r="A14" s="118"/>
      <c r="B14" s="119"/>
      <c r="C14" s="120"/>
      <c r="D14" s="121"/>
      <c r="E14" s="202"/>
      <c r="F14" s="122"/>
      <c r="G14" s="72"/>
      <c r="H14" s="123"/>
      <c r="I14" s="250"/>
      <c r="J14" s="251"/>
      <c r="K14" s="252"/>
      <c r="L14" s="250"/>
      <c r="M14" s="251"/>
      <c r="N14" s="252"/>
      <c r="O14" s="120"/>
      <c r="P14" s="124"/>
      <c r="Q14" s="246">
        <f>IF(R13="","",R13*1.2)</f>
        <v>315.35018864053421</v>
      </c>
      <c r="R14" s="246"/>
      <c r="S14" s="125"/>
      <c r="T14" s="126" t="str">
        <f>IF(T13="","",T13*20)</f>
        <v/>
      </c>
      <c r="U14" s="126" t="str">
        <f>IF(U13="","",U13*13)</f>
        <v/>
      </c>
      <c r="V14" s="75" t="str">
        <f>IF(V13="","",IF((80+(8-ROUNDUP(V13,1))*40)&lt;0,0,80+(8-ROUNDUP(V13,1))*40))</f>
        <v/>
      </c>
      <c r="W14" s="75" t="str">
        <f>IF(SUM(T14,U14,V14)&gt;0,SUM(T14,U14,V14),"")</f>
        <v/>
      </c>
      <c r="X14" s="127" t="str">
        <f>IF(OR(Q14="",T14="",U14="",V14=""),"",SUM(Q14,T14,U14,V14))</f>
        <v/>
      </c>
      <c r="Y14" s="76"/>
      <c r="Z14" s="204"/>
      <c r="AA14" s="117"/>
    </row>
    <row r="15" spans="1:33" s="19" customFormat="1" ht="18" customHeight="1">
      <c r="A15" s="106" t="s">
        <v>141</v>
      </c>
      <c r="B15" s="107">
        <v>83.3</v>
      </c>
      <c r="C15" s="69" t="s">
        <v>138</v>
      </c>
      <c r="D15" s="108" t="s">
        <v>129</v>
      </c>
      <c r="E15" s="201">
        <v>37217</v>
      </c>
      <c r="F15" s="69"/>
      <c r="G15" s="70" t="s">
        <v>142</v>
      </c>
      <c r="H15" s="70" t="s">
        <v>88</v>
      </c>
      <c r="I15" s="150">
        <v>98</v>
      </c>
      <c r="J15" s="151">
        <v>103</v>
      </c>
      <c r="K15" s="151">
        <v>-106</v>
      </c>
      <c r="L15" s="151">
        <v>124</v>
      </c>
      <c r="M15" s="151">
        <v>-128</v>
      </c>
      <c r="N15" s="151" t="s">
        <v>132</v>
      </c>
      <c r="O15" s="109">
        <f>IF(MAX(I15:K15)&gt;0,IF(MAX(I15:K15)&lt;0,0,TRUNC(MAX(I15:K15)/1)*1),"")</f>
        <v>103</v>
      </c>
      <c r="P15" s="110">
        <f>IF(MAX(L15:N15)&gt;0,IF(MAX(L15:N15)&lt;0,0,TRUNC(MAX(L15:N15)/1)*1),"")</f>
        <v>124</v>
      </c>
      <c r="Q15" s="111">
        <f>IF(O15="","",IF(P15="","",IF(SUM(O15:P15)=0,"",SUM(O15:P15))))</f>
        <v>227</v>
      </c>
      <c r="R15" s="112">
        <f>IF(Q15="","",IF(C15="","",IF((AB13="k"),IF(B15&gt;153.655,Q15,IF(B15&lt;28,10^(0.783497476*LOG10(28/153.655)^2)*Q15,10^(0.783497476*LOG10(B15/153.655)^2)*Q15)),IF(B15&gt;175.508,Q15,IF(B15&lt;32,10^(0.75194503*LOG10(32/175.508)^2)*Q15,10^(0.75194503*LOG10(B15/175.508)^2)*Q15)))))</f>
        <v>272.14008879310813</v>
      </c>
      <c r="S15" s="113" t="str">
        <f>IF(AD13=1,R15*AG13,"")</f>
        <v/>
      </c>
      <c r="T15" s="71">
        <v>9.09</v>
      </c>
      <c r="U15" s="71">
        <v>12.67</v>
      </c>
      <c r="V15" s="71">
        <v>5.91</v>
      </c>
      <c r="W15" s="114"/>
      <c r="X15" s="115"/>
      <c r="Y15" s="128"/>
      <c r="Z15" s="205"/>
      <c r="AA15" s="117">
        <f>V5</f>
        <v>44373</v>
      </c>
      <c r="AB15" s="165" t="str">
        <f>IF(ISNUMBER(FIND("M",C17)),"m",IF(ISNUMBER(FIND("K",C17)),"k"))</f>
        <v>m</v>
      </c>
      <c r="AC15" s="166">
        <f>IF(OR(E17="",AA15=""),0,(YEAR(AA15)-YEAR(E17)))</f>
        <v>25</v>
      </c>
      <c r="AD15" s="167" t="str">
        <f t="shared" si="2"/>
        <v/>
      </c>
      <c r="AE15" s="168" t="b">
        <f>IF(AD15=1,LOOKUP(AC15,'Meltzer-Faber'!A3:A63,'Meltzer-Faber'!B3:B63))</f>
        <v>0</v>
      </c>
      <c r="AF15" s="168" t="b">
        <f>IF(AD15=1,LOOKUP(AC15,'Meltzer-Faber'!A3:A63,'Meltzer-Faber'!C3:C63))</f>
        <v>0</v>
      </c>
      <c r="AG15" s="168" t="b">
        <f t="shared" ref="AG15" si="5">IF(AB15="m",AE15,IF(AB15="k",AF15,""))</f>
        <v>0</v>
      </c>
    </row>
    <row r="16" spans="1:33" s="19" customFormat="1" ht="18" customHeight="1">
      <c r="A16" s="118"/>
      <c r="B16" s="119"/>
      <c r="C16" s="120"/>
      <c r="D16" s="121"/>
      <c r="E16" s="202"/>
      <c r="F16" s="122"/>
      <c r="G16" s="72"/>
      <c r="H16" s="123"/>
      <c r="I16" s="250"/>
      <c r="J16" s="251"/>
      <c r="K16" s="252"/>
      <c r="L16" s="250"/>
      <c r="M16" s="251"/>
      <c r="N16" s="252"/>
      <c r="O16" s="120"/>
      <c r="P16" s="124"/>
      <c r="Q16" s="246">
        <f>IF(R15="","",R15*1.2)</f>
        <v>326.56810655172973</v>
      </c>
      <c r="R16" s="246"/>
      <c r="S16" s="125"/>
      <c r="T16" s="126">
        <f>IF(T15="","",T15*20)</f>
        <v>181.8</v>
      </c>
      <c r="U16" s="126">
        <f>IF(U15="","",U15*13)</f>
        <v>164.71</v>
      </c>
      <c r="V16" s="75">
        <f>IF(V15="","",IF((80+(8-ROUNDUP(V15,1))*40)&lt;0,0,80+(8-ROUNDUP(V15,1))*40))</f>
        <v>160</v>
      </c>
      <c r="W16" s="75">
        <f>IF(SUM(T16,U16,V16)&gt;0,SUM(T16,U16,V16),"")</f>
        <v>506.51</v>
      </c>
      <c r="X16" s="127">
        <f>IF(OR(Q16="",T16="",U16="",V16=""),"",SUM(Q16,T16,U16,V16))</f>
        <v>833.07810655172977</v>
      </c>
      <c r="Y16" s="76"/>
      <c r="Z16" s="204"/>
      <c r="AA16" s="117"/>
    </row>
    <row r="17" spans="1:33" s="19" customFormat="1" ht="18" customHeight="1">
      <c r="A17" s="106" t="s">
        <v>116</v>
      </c>
      <c r="B17" s="107">
        <v>66.599999999999994</v>
      </c>
      <c r="C17" s="69" t="s">
        <v>143</v>
      </c>
      <c r="D17" s="108" t="s">
        <v>104</v>
      </c>
      <c r="E17" s="201">
        <v>35172</v>
      </c>
      <c r="F17" s="69"/>
      <c r="G17" s="70" t="s">
        <v>144</v>
      </c>
      <c r="H17" s="70" t="s">
        <v>93</v>
      </c>
      <c r="I17" s="150">
        <v>85</v>
      </c>
      <c r="J17" s="151">
        <v>-90</v>
      </c>
      <c r="K17" s="151">
        <v>-92</v>
      </c>
      <c r="L17" s="151">
        <v>110</v>
      </c>
      <c r="M17" s="151">
        <v>115</v>
      </c>
      <c r="N17" s="151">
        <v>-120</v>
      </c>
      <c r="O17" s="109">
        <f>IF(MAX(I17:K17)&gt;0,IF(MAX(I17:K17)&lt;0,0,TRUNC(MAX(I17:K17)/1)*1),"")</f>
        <v>85</v>
      </c>
      <c r="P17" s="110">
        <f>IF(MAX(L17:N17)&gt;0,IF(MAX(L17:N17)&lt;0,0,TRUNC(MAX(L17:N17)/1)*1),"")</f>
        <v>115</v>
      </c>
      <c r="Q17" s="111">
        <f>IF(O17="","",IF(P17="","",IF(SUM(O17:P17)=0,"",SUM(O17:P17))))</f>
        <v>200</v>
      </c>
      <c r="R17" s="112">
        <f>IF(Q17="","",IF(C17="","",IF((AB15="k"),IF(B17&gt;153.655,Q17,IF(B17&lt;28,10^(0.783497476*LOG10(28/153.655)^2)*Q17,10^(0.783497476*LOG10(B17/153.655)^2)*Q17)),IF(B17&gt;175.508,Q17,IF(B17&lt;32,10^(0.75194503*LOG10(32/175.508)^2)*Q17,10^(0.75194503*LOG10(B17/175.508)^2)*Q17)))))</f>
        <v>271.76482560623867</v>
      </c>
      <c r="S17" s="113" t="str">
        <f>IF(AD15=1,R17*AG15,"")</f>
        <v/>
      </c>
      <c r="T17" s="71"/>
      <c r="U17" s="71"/>
      <c r="V17" s="71"/>
      <c r="W17" s="114"/>
      <c r="X17" s="115"/>
      <c r="Y17" s="128"/>
      <c r="Z17" s="205"/>
      <c r="AA17" s="117">
        <f>V5</f>
        <v>44373</v>
      </c>
      <c r="AB17" s="165" t="str">
        <f>IF(ISNUMBER(FIND("M",C19)),"m",IF(ISNUMBER(FIND("K",C19)),"k"))</f>
        <v>m</v>
      </c>
      <c r="AC17" s="166">
        <f>IF(OR(E19="",AA17=""),0,(YEAR(AA17)-YEAR(E19)))</f>
        <v>33</v>
      </c>
      <c r="AD17" s="167" t="str">
        <f t="shared" si="2"/>
        <v/>
      </c>
      <c r="AE17" s="168" t="b">
        <f>IF(AD17=1,LOOKUP(AC17,'Meltzer-Faber'!A3:A63,'Meltzer-Faber'!B3:B63))</f>
        <v>0</v>
      </c>
      <c r="AF17" s="168" t="b">
        <f>IF(AD17=1,LOOKUP(AC17,'Meltzer-Faber'!A3:A63,'Meltzer-Faber'!C3:C63))</f>
        <v>0</v>
      </c>
      <c r="AG17" s="168" t="b">
        <f t="shared" ref="AG17" si="6">IF(AB17="m",AE17,IF(AB17="k",AF17,""))</f>
        <v>0</v>
      </c>
    </row>
    <row r="18" spans="1:33" s="19" customFormat="1" ht="18" customHeight="1">
      <c r="A18" s="118"/>
      <c r="B18" s="119"/>
      <c r="C18" s="120"/>
      <c r="D18" s="121"/>
      <c r="E18" s="202"/>
      <c r="F18" s="122"/>
      <c r="G18" s="72"/>
      <c r="H18" s="123"/>
      <c r="I18" s="250"/>
      <c r="J18" s="251"/>
      <c r="K18" s="252"/>
      <c r="L18" s="250"/>
      <c r="M18" s="251"/>
      <c r="N18" s="252"/>
      <c r="O18" s="120"/>
      <c r="P18" s="124"/>
      <c r="Q18" s="246">
        <f>IF(R17="","",R17*1.2)</f>
        <v>326.11779072748641</v>
      </c>
      <c r="R18" s="246"/>
      <c r="S18" s="125"/>
      <c r="T18" s="126" t="str">
        <f>IF(T17="","",T17*20)</f>
        <v/>
      </c>
      <c r="U18" s="126" t="str">
        <f>IF(U17="","",U17*13)</f>
        <v/>
      </c>
      <c r="V18" s="75" t="str">
        <f>IF(V17="","",IF((80+(8-ROUNDUP(V17,1))*40)&lt;0,0,80+(8-ROUNDUP(V17,1))*40))</f>
        <v/>
      </c>
      <c r="W18" s="75" t="str">
        <f>IF(SUM(T18,U18,V18)&gt;0,SUM(T18,U18,V18),"")</f>
        <v/>
      </c>
      <c r="X18" s="127" t="str">
        <f>IF(OR(Q18="",T18="",U18="",V18=""),"",SUM(Q18,T18,U18,V18))</f>
        <v/>
      </c>
      <c r="Y18" s="76"/>
      <c r="Z18" s="204"/>
      <c r="AA18" s="117"/>
    </row>
    <row r="19" spans="1:33" s="19" customFormat="1" ht="18" customHeight="1">
      <c r="A19" s="106" t="s">
        <v>116</v>
      </c>
      <c r="B19" s="107">
        <v>65.459999999999994</v>
      </c>
      <c r="C19" s="69" t="s">
        <v>143</v>
      </c>
      <c r="D19" s="108" t="s">
        <v>104</v>
      </c>
      <c r="E19" s="201">
        <v>32383</v>
      </c>
      <c r="F19" s="69"/>
      <c r="G19" s="70" t="s">
        <v>145</v>
      </c>
      <c r="H19" s="70" t="s">
        <v>162</v>
      </c>
      <c r="I19" s="150">
        <v>77</v>
      </c>
      <c r="J19" s="151">
        <v>80</v>
      </c>
      <c r="K19" s="151">
        <v>83</v>
      </c>
      <c r="L19" s="151">
        <v>88</v>
      </c>
      <c r="M19" s="151">
        <v>92</v>
      </c>
      <c r="N19" s="151">
        <v>-95</v>
      </c>
      <c r="O19" s="109">
        <f>IF(MAX(I19:K19)&gt;0,IF(MAX(I19:K19)&lt;0,0,TRUNC(MAX(I19:K19)/1)*1),"")</f>
        <v>83</v>
      </c>
      <c r="P19" s="110">
        <f>IF(MAX(L19:N19)&gt;0,IF(MAX(L19:N19)&lt;0,0,TRUNC(MAX(L19:N19)/1)*1),"")</f>
        <v>92</v>
      </c>
      <c r="Q19" s="111">
        <f>IF(O19="","",IF(P19="","",IF(SUM(O19:P19)=0,"",SUM(O19:P19))))</f>
        <v>175</v>
      </c>
      <c r="R19" s="112">
        <f>IF(Q19="","",IF(C19="","",IF((AB17="k"),IF(B19&gt;153.655,Q19,IF(B19&lt;28,10^(0.783497476*LOG10(28/153.655)^2)*Q19,10^(0.783497476*LOG10(B19/153.655)^2)*Q19)),IF(B19&gt;175.508,Q19,IF(B19&lt;32,10^(0.75194503*LOG10(32/175.508)^2)*Q19,10^(0.75194503*LOG10(B19/175.508)^2)*Q19)))))</f>
        <v>240.43018303987154</v>
      </c>
      <c r="S19" s="113" t="str">
        <f>IF(AD17=1,R19*AG17,"")</f>
        <v/>
      </c>
      <c r="T19" s="71" t="str">
        <f>IF('K4'!G15="","",'K4'!G15)</f>
        <v/>
      </c>
      <c r="U19" s="71" t="str">
        <f>IF('K4'!K15="","",'K4'!K15)</f>
        <v/>
      </c>
      <c r="V19" s="71" t="str">
        <f>IF('K4'!N15="","",'K4'!N15)</f>
        <v/>
      </c>
      <c r="W19" s="114"/>
      <c r="X19" s="115"/>
      <c r="Y19" s="128"/>
      <c r="Z19" s="205"/>
      <c r="AA19" s="117">
        <f>V5</f>
        <v>44373</v>
      </c>
      <c r="AB19" s="165" t="str">
        <f>IF(ISNUMBER(FIND("M",C13)),"m",IF(ISNUMBER(FIND("K",C13)),"k"))</f>
        <v>m</v>
      </c>
      <c r="AC19" s="166">
        <f>IF(OR(E13="",AA19=""),0,(YEAR(AA19)-YEAR(E13)))</f>
        <v>20</v>
      </c>
      <c r="AD19" s="167" t="str">
        <f t="shared" si="2"/>
        <v/>
      </c>
      <c r="AE19" s="168" t="b">
        <f>IF(AD19=1,LOOKUP(AC19,'Meltzer-Faber'!A3:A63,'Meltzer-Faber'!B3:B63))</f>
        <v>0</v>
      </c>
      <c r="AF19" s="168" t="b">
        <f>IF(AD19=1,LOOKUP(AC19,'Meltzer-Faber'!A3:A63,'Meltzer-Faber'!C3:C63))</f>
        <v>0</v>
      </c>
      <c r="AG19" s="168" t="b">
        <f t="shared" ref="AG19" si="7">IF(AB19="m",AE19,IF(AB19="k",AF19,""))</f>
        <v>0</v>
      </c>
    </row>
    <row r="20" spans="1:33" s="19" customFormat="1" ht="18" customHeight="1">
      <c r="A20" s="118"/>
      <c r="B20" s="119"/>
      <c r="C20" s="120"/>
      <c r="D20" s="121"/>
      <c r="E20" s="202"/>
      <c r="F20" s="122"/>
      <c r="G20" s="72"/>
      <c r="H20" s="123"/>
      <c r="I20" s="250"/>
      <c r="J20" s="251"/>
      <c r="K20" s="252"/>
      <c r="L20" s="250"/>
      <c r="M20" s="251"/>
      <c r="N20" s="252"/>
      <c r="O20" s="120"/>
      <c r="P20" s="124"/>
      <c r="Q20" s="246">
        <f>IF(R19="","",R19*1.2)</f>
        <v>288.51621964784584</v>
      </c>
      <c r="R20" s="246"/>
      <c r="S20" s="125"/>
      <c r="T20" s="126" t="str">
        <f>IF(T19="","",T19*20)</f>
        <v/>
      </c>
      <c r="U20" s="126" t="str">
        <f>IF(U19="","",U19*13)</f>
        <v/>
      </c>
      <c r="V20" s="75" t="str">
        <f>IF(V19="","",IF((80+(8-ROUNDUP(V19,1))*40)&lt;0,0,80+(8-ROUNDUP(V19,1))*40))</f>
        <v/>
      </c>
      <c r="W20" s="75" t="str">
        <f>IF(SUM(T20,U20,V20)&gt;0,SUM(T20,U20,V20),"")</f>
        <v/>
      </c>
      <c r="X20" s="127" t="str">
        <f>IF(OR(Q20="",T20="",U20="",V20=""),"",SUM(Q20,T20,U20,V20))</f>
        <v/>
      </c>
      <c r="Y20" s="76"/>
      <c r="Z20" s="204"/>
      <c r="AA20" s="117"/>
    </row>
    <row r="21" spans="1:33" s="19" customFormat="1" ht="18" customHeight="1">
      <c r="A21" s="106" t="s">
        <v>124</v>
      </c>
      <c r="B21" s="107">
        <v>80.900000000000006</v>
      </c>
      <c r="C21" s="69" t="s">
        <v>143</v>
      </c>
      <c r="D21" s="108" t="s">
        <v>104</v>
      </c>
      <c r="E21" s="201">
        <v>35622</v>
      </c>
      <c r="F21" s="69"/>
      <c r="G21" s="70" t="s">
        <v>147</v>
      </c>
      <c r="H21" s="70" t="s">
        <v>93</v>
      </c>
      <c r="I21" s="150">
        <v>80</v>
      </c>
      <c r="J21" s="151">
        <v>-85</v>
      </c>
      <c r="K21" s="151">
        <v>85</v>
      </c>
      <c r="L21" s="151">
        <v>-95</v>
      </c>
      <c r="M21" s="151">
        <v>100</v>
      </c>
      <c r="N21" s="151">
        <v>-105</v>
      </c>
      <c r="O21" s="109">
        <f>IF(MAX(I21:K21)&gt;0,IF(MAX(I21:K21)&lt;0,0,TRUNC(MAX(I21:K21)/1)*1),"")</f>
        <v>85</v>
      </c>
      <c r="P21" s="110">
        <f>IF(MAX(L21:N21)&gt;0,IF(MAX(L21:N21)&lt;0,0,TRUNC(MAX(L21:N21)/1)*1),"")</f>
        <v>100</v>
      </c>
      <c r="Q21" s="111">
        <f>IF(O21="","",IF(P21="","",IF(SUM(O21:P21)=0,"",SUM(O21:P21))))</f>
        <v>185</v>
      </c>
      <c r="R21" s="112">
        <f>IF(Q21="","",IF(C21="","",IF((AB21="k"),IF(B21&gt;153.655,Q21,IF(B21&lt;28,10^(0.783497476*LOG10(28/153.655)^2)*Q21,10^(0.783497476*LOG10(B21/153.655)^2)*Q21)),IF(B21&gt;175.508,Q21,IF(B21&lt;32,10^(0.75194503*LOG10(32/175.508)^2)*Q21,10^(0.75194503*LOG10(B21/175.508)^2)*Q21)))))</f>
        <v>225.0294986244032</v>
      </c>
      <c r="S21" s="113" t="str">
        <f>IF(AD21=1,R21*AG21,"")</f>
        <v/>
      </c>
      <c r="T21" s="71" t="str">
        <f>IF('K4'!G21="","",'K4'!G21)</f>
        <v/>
      </c>
      <c r="U21" s="71" t="str">
        <f>IF('K4'!K21="","",'K4'!K21)</f>
        <v/>
      </c>
      <c r="V21" s="71" t="str">
        <f>IF('K4'!N21="","",'K4'!N21)</f>
        <v/>
      </c>
      <c r="W21" s="114"/>
      <c r="X21" s="115"/>
      <c r="Y21" s="128"/>
      <c r="Z21" s="205"/>
      <c r="AA21" s="117">
        <f>V5</f>
        <v>44373</v>
      </c>
      <c r="AB21" s="165" t="str">
        <f>IF(ISNUMBER(FIND("M",C21)),"m",IF(ISNUMBER(FIND("K",C21)),"k"))</f>
        <v>m</v>
      </c>
      <c r="AC21" s="166">
        <f>IF(OR(E21="",AA21=""),0,(YEAR(AA21)-YEAR(E21)))</f>
        <v>24</v>
      </c>
      <c r="AD21" s="167" t="str">
        <f t="shared" si="2"/>
        <v/>
      </c>
      <c r="AE21" s="168" t="b">
        <f>IF(AD21=1,LOOKUP(AC21,'Meltzer-Faber'!A3:A63,'Meltzer-Faber'!B3:B63))</f>
        <v>0</v>
      </c>
      <c r="AF21" s="168" t="b">
        <f>IF(AD21=1,LOOKUP(AC21,'Meltzer-Faber'!A3:A63,'Meltzer-Faber'!C3:C63))</f>
        <v>0</v>
      </c>
      <c r="AG21" s="168" t="b">
        <f t="shared" ref="AG21" si="8">IF(AB21="m",AE21,IF(AB21="k",AF21,""))</f>
        <v>0</v>
      </c>
    </row>
    <row r="22" spans="1:33" s="19" customFormat="1" ht="18" customHeight="1">
      <c r="A22" s="118"/>
      <c r="B22" s="119"/>
      <c r="C22" s="120"/>
      <c r="D22" s="121"/>
      <c r="E22" s="202"/>
      <c r="F22" s="122"/>
      <c r="G22" s="72"/>
      <c r="H22" s="123"/>
      <c r="I22" s="250"/>
      <c r="J22" s="251"/>
      <c r="K22" s="252"/>
      <c r="L22" s="250"/>
      <c r="M22" s="251"/>
      <c r="N22" s="252"/>
      <c r="O22" s="120"/>
      <c r="P22" s="124"/>
      <c r="Q22" s="246">
        <f>IF(R21="","",R21*1.2)</f>
        <v>270.03539834928381</v>
      </c>
      <c r="R22" s="246"/>
      <c r="S22" s="125"/>
      <c r="T22" s="126" t="str">
        <f>IF(T21="","",T21*20)</f>
        <v/>
      </c>
      <c r="U22" s="126" t="str">
        <f>IF(U21="","",U21*13)</f>
        <v/>
      </c>
      <c r="V22" s="75" t="str">
        <f>IF(V21="","",IF((80+(8-ROUNDUP(V21,1))*40)&lt;0,0,80+(8-ROUNDUP(V21,1))*40))</f>
        <v/>
      </c>
      <c r="W22" s="75" t="str">
        <f>IF(SUM(T22,U22,V22)&gt;0,SUM(T22,U22,V22),"")</f>
        <v/>
      </c>
      <c r="X22" s="127" t="str">
        <f>IF(OR(Q22="",T22="",U22="",V22=""),"",SUM(Q22,T22,U22,V22))</f>
        <v/>
      </c>
      <c r="Y22" s="76"/>
      <c r="Z22" s="204"/>
      <c r="AA22" s="117"/>
    </row>
    <row r="23" spans="1:33" s="19" customFormat="1" ht="18" customHeight="1">
      <c r="A23" s="106" t="s">
        <v>124</v>
      </c>
      <c r="B23" s="107">
        <v>80.8</v>
      </c>
      <c r="C23" s="69" t="s">
        <v>143</v>
      </c>
      <c r="D23" s="108" t="s">
        <v>104</v>
      </c>
      <c r="E23" s="201">
        <v>34506</v>
      </c>
      <c r="F23" s="69"/>
      <c r="G23" s="70" t="s">
        <v>148</v>
      </c>
      <c r="H23" s="70" t="s">
        <v>93</v>
      </c>
      <c r="I23" s="150">
        <v>-80</v>
      </c>
      <c r="J23" s="151">
        <v>-80</v>
      </c>
      <c r="K23" s="151">
        <v>85</v>
      </c>
      <c r="L23" s="151">
        <v>100</v>
      </c>
      <c r="M23" s="151">
        <v>105</v>
      </c>
      <c r="N23" s="151">
        <v>-110</v>
      </c>
      <c r="O23" s="109">
        <f>IF(MAX(I23:K23)&gt;0,IF(MAX(I23:K23)&lt;0,0,TRUNC(MAX(I23:K23)/1)*1),"")</f>
        <v>85</v>
      </c>
      <c r="P23" s="110">
        <f>IF(MAX(L23:N23)&gt;0,IF(MAX(L23:N23)&lt;0,0,TRUNC(MAX(L23:N23)/1)*1),"")</f>
        <v>105</v>
      </c>
      <c r="Q23" s="111">
        <f>IF(O23="","",IF(P23="","",IF(SUM(O23:P23)=0,"",SUM(O23:P23))))</f>
        <v>190</v>
      </c>
      <c r="R23" s="112">
        <f>IF(Q23="","",IF(C23="","",IF((AB23="k"),IF(B23&gt;153.655,Q23,IF(B23&lt;28,10^(0.783497476*LOG10(28/153.655)^2)*Q23,10^(0.783497476*LOG10(B23/153.655)^2)*Q23)),IF(B23&gt;175.508,Q23,IF(B23&lt;32,10^(0.75194503*LOG10(32/175.508)^2)*Q23,10^(0.75194503*LOG10(B23/175.508)^2)*Q23)))))</f>
        <v>231.25613058488904</v>
      </c>
      <c r="S23" s="113" t="str">
        <f>IF(AD23=1,R23*AG23,"")</f>
        <v/>
      </c>
      <c r="T23" s="71" t="str">
        <f>IF('K4'!G23="","",'K4'!G23)</f>
        <v/>
      </c>
      <c r="U23" s="71" t="str">
        <f>IF('K4'!K23="","",'K4'!K23)</f>
        <v/>
      </c>
      <c r="V23" s="71" t="str">
        <f>IF('K4'!N23="","",'K4'!N23)</f>
        <v/>
      </c>
      <c r="W23" s="114"/>
      <c r="X23" s="115"/>
      <c r="Y23" s="128"/>
      <c r="Z23" s="205"/>
      <c r="AA23" s="117">
        <f>V5</f>
        <v>44373</v>
      </c>
      <c r="AB23" s="165" t="str">
        <f>IF(ISNUMBER(FIND("M",C23)),"m",IF(ISNUMBER(FIND("K",C23)),"k"))</f>
        <v>m</v>
      </c>
      <c r="AC23" s="166">
        <f>IF(OR(E23="",AA23=""),0,(YEAR(AA23)-YEAR(E23)))</f>
        <v>27</v>
      </c>
      <c r="AD23" s="167" t="str">
        <f t="shared" si="2"/>
        <v/>
      </c>
      <c r="AE23" s="168" t="b">
        <f>IF(AD23=1,LOOKUP(AC23,'Meltzer-Faber'!A3:A63,'Meltzer-Faber'!B3:B63))</f>
        <v>0</v>
      </c>
      <c r="AF23" s="168" t="b">
        <f>IF(AD23=1,LOOKUP(AC23,'Meltzer-Faber'!A3:A63,'Meltzer-Faber'!C3:C63))</f>
        <v>0</v>
      </c>
      <c r="AG23" s="168" t="b">
        <f t="shared" ref="AG23" si="9">IF(AB23="m",AE23,IF(AB23="k",AF23,""))</f>
        <v>0</v>
      </c>
    </row>
    <row r="24" spans="1:33" s="19" customFormat="1" ht="18" customHeight="1">
      <c r="A24" s="118"/>
      <c r="B24" s="119"/>
      <c r="C24" s="120"/>
      <c r="D24" s="121"/>
      <c r="E24" s="202"/>
      <c r="F24" s="122"/>
      <c r="G24" s="72"/>
      <c r="H24" s="123"/>
      <c r="I24" s="250"/>
      <c r="J24" s="251"/>
      <c r="K24" s="252"/>
      <c r="L24" s="250"/>
      <c r="M24" s="251"/>
      <c r="N24" s="252"/>
      <c r="O24" s="120"/>
      <c r="P24" s="124"/>
      <c r="Q24" s="246">
        <f>IF(R23="","",R23*1.2)</f>
        <v>277.50735670186685</v>
      </c>
      <c r="R24" s="246"/>
      <c r="S24" s="125"/>
      <c r="T24" s="126" t="str">
        <f>IF(T23="","",T23*20)</f>
        <v/>
      </c>
      <c r="U24" s="126" t="str">
        <f>IF(U23="","",U23*13)</f>
        <v/>
      </c>
      <c r="V24" s="75" t="str">
        <f>IF(V23="","",IF((80+(8-ROUNDUP(V23,1))*40)&lt;0,0,80+(8-ROUNDUP(V23,1))*40))</f>
        <v/>
      </c>
      <c r="W24" s="75" t="str">
        <f>IF(SUM(T24,U24,V24)&gt;0,SUM(T24,U24,V24),"")</f>
        <v/>
      </c>
      <c r="X24" s="127" t="str">
        <f>IF(OR(Q24="",T24="",U24="",V24=""),"",SUM(Q24,T24,U24,V24))</f>
        <v/>
      </c>
      <c r="Y24" s="76"/>
      <c r="Z24" s="204"/>
      <c r="AA24" s="117"/>
    </row>
    <row r="25" spans="1:33" s="19" customFormat="1" ht="18" customHeight="1">
      <c r="A25" s="106" t="s">
        <v>124</v>
      </c>
      <c r="B25" s="107">
        <v>77.7</v>
      </c>
      <c r="C25" s="69" t="s">
        <v>143</v>
      </c>
      <c r="D25" s="108" t="s">
        <v>104</v>
      </c>
      <c r="E25" s="201">
        <v>35506</v>
      </c>
      <c r="F25" s="69"/>
      <c r="G25" s="70" t="s">
        <v>149</v>
      </c>
      <c r="H25" s="70" t="s">
        <v>101</v>
      </c>
      <c r="I25" s="150">
        <v>94</v>
      </c>
      <c r="J25" s="151">
        <v>98</v>
      </c>
      <c r="K25" s="151">
        <v>-101</v>
      </c>
      <c r="L25" s="151">
        <v>128</v>
      </c>
      <c r="M25" s="151">
        <v>-134</v>
      </c>
      <c r="N25" s="151">
        <v>-134</v>
      </c>
      <c r="O25" s="109">
        <f>IF(MAX(I25:K25)&gt;0,IF(MAX(I25:K25)&lt;0,0,TRUNC(MAX(I25:K25)/1)*1),"")</f>
        <v>98</v>
      </c>
      <c r="P25" s="110">
        <f>IF(MAX(L25:N25)&gt;0,IF(MAX(L25:N25)&lt;0,0,TRUNC(MAX(L25:N25)/1)*1),"")</f>
        <v>128</v>
      </c>
      <c r="Q25" s="111">
        <f>IF(O25="","",IF(P25="","",IF(SUM(O25:P25)=0,"",SUM(O25:P25))))</f>
        <v>226</v>
      </c>
      <c r="R25" s="112">
        <f>IF(Q25="","",IF(C25="","",IF((AB25="k"),IF(B25&gt;153.655,Q25,IF(B25&lt;28,10^(0.783497476*LOG10(28/153.655)^2)*Q25,10^(0.783497476*LOG10(B25/153.655)^2)*Q25)),IF(B25&gt;175.508,Q25,IF(B25&lt;32,10^(0.75194503*LOG10(32/175.508)^2)*Q25,10^(0.75194503*LOG10(B25/175.508)^2)*Q25)))))</f>
        <v>280.71985138330643</v>
      </c>
      <c r="S25" s="113" t="str">
        <f>IF(AD25=1,R25*AG25,"")</f>
        <v/>
      </c>
      <c r="T25" s="71">
        <v>8.1199999999999992</v>
      </c>
      <c r="U25" s="71">
        <v>12.61</v>
      </c>
      <c r="V25" s="71">
        <v>6.23</v>
      </c>
      <c r="W25" s="114"/>
      <c r="X25" s="115"/>
      <c r="Y25" s="128"/>
      <c r="Z25" s="205"/>
      <c r="AA25" s="117">
        <f>V5</f>
        <v>44373</v>
      </c>
      <c r="AB25" s="165" t="str">
        <f>IF(ISNUMBER(FIND("M",C25)),"m",IF(ISNUMBER(FIND("K",C25)),"k"))</f>
        <v>m</v>
      </c>
      <c r="AC25" s="166">
        <f>IF(OR(E25="",AA25=""),0,(YEAR(AA25)-YEAR(E25)))</f>
        <v>24</v>
      </c>
      <c r="AD25" s="167" t="str">
        <f t="shared" si="2"/>
        <v/>
      </c>
      <c r="AE25" s="168" t="b">
        <f>IF(AD25=1,LOOKUP(AC25,'Meltzer-Faber'!A3:A63,'Meltzer-Faber'!B3:B63))</f>
        <v>0</v>
      </c>
      <c r="AF25" s="168" t="b">
        <f>IF(AD25=1,LOOKUP(AC25,'Meltzer-Faber'!A3:A63,'Meltzer-Faber'!C3:C63))</f>
        <v>0</v>
      </c>
      <c r="AG25" s="168" t="b">
        <f t="shared" ref="AG25" si="10">IF(AB25="m",AE25,IF(AB25="k",AF25,""))</f>
        <v>0</v>
      </c>
    </row>
    <row r="26" spans="1:33" s="19" customFormat="1" ht="18" customHeight="1">
      <c r="A26" s="118"/>
      <c r="B26" s="119"/>
      <c r="C26" s="129"/>
      <c r="D26" s="121"/>
      <c r="E26" s="202"/>
      <c r="F26" s="122"/>
      <c r="G26" s="72"/>
      <c r="H26" s="123"/>
      <c r="I26" s="250"/>
      <c r="J26" s="251"/>
      <c r="K26" s="252"/>
      <c r="L26" s="250"/>
      <c r="M26" s="251"/>
      <c r="N26" s="252"/>
      <c r="O26" s="120"/>
      <c r="P26" s="124"/>
      <c r="Q26" s="246">
        <f>IF(R25="","",R25*1.2)</f>
        <v>336.8638216599677</v>
      </c>
      <c r="R26" s="246"/>
      <c r="S26" s="125"/>
      <c r="T26" s="126">
        <f>IF(T25="","",T25*20)</f>
        <v>162.39999999999998</v>
      </c>
      <c r="U26" s="126">
        <f>IF(U25="","",U25*13)</f>
        <v>163.93</v>
      </c>
      <c r="V26" s="75">
        <f>IF(V25="","",IF((80+(8-ROUNDUP(V25,1))*40)&lt;0,0,80+(8-ROUNDUP(V25,1))*40))</f>
        <v>148</v>
      </c>
      <c r="W26" s="75">
        <f>IF(SUM(T26,U26,V26)&gt;0,SUM(T26,U26,V26),"")</f>
        <v>474.33</v>
      </c>
      <c r="X26" s="127">
        <f>IF(OR(Q26="",T26="",U26="",V26=""),"",SUM(Q26,T26,U26,V26))</f>
        <v>811.19382165996763</v>
      </c>
      <c r="Y26" s="76"/>
      <c r="Z26" s="204"/>
      <c r="AA26" s="117"/>
    </row>
    <row r="27" spans="1:33" s="19" customFormat="1" ht="18" customHeight="1">
      <c r="A27" s="106" t="s">
        <v>141</v>
      </c>
      <c r="B27" s="107">
        <v>85.5</v>
      </c>
      <c r="C27" s="69" t="s">
        <v>143</v>
      </c>
      <c r="D27" s="108" t="s">
        <v>104</v>
      </c>
      <c r="E27" s="201">
        <v>35671</v>
      </c>
      <c r="F27" s="69"/>
      <c r="G27" s="70" t="s">
        <v>150</v>
      </c>
      <c r="H27" s="70" t="s">
        <v>93</v>
      </c>
      <c r="I27" s="150">
        <v>-100</v>
      </c>
      <c r="J27" s="151">
        <v>102</v>
      </c>
      <c r="K27" s="151">
        <v>-110</v>
      </c>
      <c r="L27" s="151">
        <v>122</v>
      </c>
      <c r="M27" s="151">
        <v>131</v>
      </c>
      <c r="N27" s="151">
        <v>-135</v>
      </c>
      <c r="O27" s="109">
        <f>IF(MAX(I27:K27)&gt;0,IF(MAX(I27:K27)&lt;0,0,TRUNC(MAX(I27:K27)/1)*1),"")</f>
        <v>102</v>
      </c>
      <c r="P27" s="110">
        <f>IF(MAX(L27:N27)&gt;0,IF(MAX(L27:N27)&lt;0,0,TRUNC(MAX(L27:N27)/1)*1),"")</f>
        <v>131</v>
      </c>
      <c r="Q27" s="111">
        <f>IF(O27="","",IF(P27="","",IF(SUM(O27:P27)=0,"",SUM(O27:P27))))</f>
        <v>233</v>
      </c>
      <c r="R27" s="112">
        <f>IF(Q27="","",IF(C27="","",IF((AB27="k"),IF(B27&gt;153.655,Q27,IF(B27&lt;28,10^(0.783497476*LOG10(28/153.655)^2)*Q27,10^(0.783497476*LOG10(B27/153.655)^2)*Q27)),IF(B27&gt;175.508,Q27,IF(B27&lt;32,10^(0.75194503*LOG10(32/175.508)^2)*Q27,10^(0.75194503*LOG10(B27/175.508)^2)*Q27)))))</f>
        <v>275.87259327834869</v>
      </c>
      <c r="S27" s="113" t="str">
        <f>IF(AD27=1,R27*AG27,"")</f>
        <v/>
      </c>
      <c r="T27" s="71" t="str">
        <f>IF('K4'!G25="","",'K4'!G25)</f>
        <v/>
      </c>
      <c r="U27" s="71" t="str">
        <f>IF('K4'!K25="","",'K4'!K25)</f>
        <v/>
      </c>
      <c r="V27" s="71" t="str">
        <f>IF('K4'!N25="","",'K4'!N25)</f>
        <v/>
      </c>
      <c r="W27" s="114"/>
      <c r="X27" s="115"/>
      <c r="Y27" s="128"/>
      <c r="Z27" s="205"/>
      <c r="AA27" s="117">
        <f>V5</f>
        <v>44373</v>
      </c>
      <c r="AB27" s="165" t="str">
        <f>IF(ISNUMBER(FIND("M",C27)),"m",IF(ISNUMBER(FIND("K",C27)),"k"))</f>
        <v>m</v>
      </c>
      <c r="AC27" s="166">
        <f>IF(OR(E27="",AA27=""),0,(YEAR(AA27)-YEAR(E27)))</f>
        <v>24</v>
      </c>
      <c r="AD27" s="167" t="str">
        <f t="shared" si="2"/>
        <v/>
      </c>
      <c r="AE27" s="168" t="b">
        <f>IF(AD27=1,LOOKUP(AC27,'Meltzer-Faber'!A3:A63,'Meltzer-Faber'!B3:B63))</f>
        <v>0</v>
      </c>
      <c r="AF27" s="168" t="b">
        <f>IF(AD27=1,LOOKUP(AC27,'Meltzer-Faber'!A3:A63,'Meltzer-Faber'!C3:C63))</f>
        <v>0</v>
      </c>
      <c r="AG27" s="168" t="b">
        <f t="shared" ref="AG27" si="11">IF(AB27="m",AE27,IF(AB27="k",AF27,""))</f>
        <v>0</v>
      </c>
    </row>
    <row r="28" spans="1:33" s="19" customFormat="1" ht="18" customHeight="1">
      <c r="A28" s="118"/>
      <c r="B28" s="119"/>
      <c r="C28" s="120"/>
      <c r="D28" s="121"/>
      <c r="E28" s="202"/>
      <c r="F28" s="122"/>
      <c r="G28" s="72"/>
      <c r="H28" s="123"/>
      <c r="I28" s="250"/>
      <c r="J28" s="251"/>
      <c r="K28" s="252"/>
      <c r="L28" s="250"/>
      <c r="M28" s="251"/>
      <c r="N28" s="252"/>
      <c r="O28" s="120"/>
      <c r="P28" s="124"/>
      <c r="Q28" s="246">
        <f>IF(R27="","",R27*1.2)</f>
        <v>331.0471119340184</v>
      </c>
      <c r="R28" s="246"/>
      <c r="S28" s="125"/>
      <c r="T28" s="126" t="str">
        <f>IF(T27="","",T27*20)</f>
        <v/>
      </c>
      <c r="U28" s="126" t="str">
        <f>IF(U27="","",U27*13)</f>
        <v/>
      </c>
      <c r="V28" s="75" t="str">
        <f>IF(V27="","",IF((80+(8-ROUNDUP(V27,1))*40)&lt;0,0,80+(8-ROUNDUP(V27,1))*40))</f>
        <v/>
      </c>
      <c r="W28" s="75" t="str">
        <f>IF(SUM(T28,U28,V28)&gt;0,SUM(T28,U28,V28),"")</f>
        <v/>
      </c>
      <c r="X28" s="127" t="str">
        <f>IF(OR(Q28="",T28="",U28="",V28=""),"",SUM(Q28,T28,U28,V28))</f>
        <v/>
      </c>
      <c r="Y28" s="76"/>
      <c r="Z28" s="204"/>
      <c r="AA28" s="117"/>
    </row>
    <row r="29" spans="1:33" s="19" customFormat="1" ht="18" customHeight="1">
      <c r="A29" s="106" t="s">
        <v>151</v>
      </c>
      <c r="B29" s="107">
        <v>98.7</v>
      </c>
      <c r="C29" s="69" t="s">
        <v>143</v>
      </c>
      <c r="D29" s="108" t="s">
        <v>104</v>
      </c>
      <c r="E29" s="201">
        <v>32167</v>
      </c>
      <c r="F29" s="69"/>
      <c r="G29" s="70" t="s">
        <v>152</v>
      </c>
      <c r="H29" s="70" t="s">
        <v>162</v>
      </c>
      <c r="I29" s="150">
        <v>60</v>
      </c>
      <c r="J29" s="151">
        <v>65</v>
      </c>
      <c r="K29" s="151">
        <v>71</v>
      </c>
      <c r="L29" s="151">
        <v>60</v>
      </c>
      <c r="M29" s="151">
        <v>70</v>
      </c>
      <c r="N29" s="151">
        <v>-80</v>
      </c>
      <c r="O29" s="109">
        <f>IF(MAX(I29:K29)&gt;0,IF(MAX(I29:K29)&lt;0,0,TRUNC(MAX(I29:K29)/1)*1),"")</f>
        <v>71</v>
      </c>
      <c r="P29" s="110">
        <f>IF(MAX(L29:N29)&gt;0,IF(MAX(L29:N29)&lt;0,0,TRUNC(MAX(L29:N29)/1)*1),"")</f>
        <v>70</v>
      </c>
      <c r="Q29" s="111">
        <f>IF(O29="","",IF(P29="","",IF(SUM(O29:P29)=0,"",SUM(O29:P29))))</f>
        <v>141</v>
      </c>
      <c r="R29" s="112">
        <f>IF(Q29="","",IF(C29="","",IF((AB29="k"),IF(B29&gt;153.655,Q29,IF(B29&lt;28,10^(0.783497476*LOG10(28/153.655)^2)*Q29,10^(0.783497476*LOG10(B29/153.655)^2)*Q29)),IF(B29&gt;175.508,Q29,IF(B29&lt;32,10^(0.75194503*LOG10(32/175.508)^2)*Q29,10^(0.75194503*LOG10(B29/175.508)^2)*Q29)))))</f>
        <v>157.1115341395909</v>
      </c>
      <c r="S29" s="113" t="str">
        <f>IF(AD29=1,R29*AG29,"")</f>
        <v/>
      </c>
      <c r="T29" s="71" t="str">
        <f>IF('K4'!G27="","",'K4'!G27)</f>
        <v/>
      </c>
      <c r="U29" s="71" t="str">
        <f>IF('K4'!K27="","",'K4'!K27)</f>
        <v/>
      </c>
      <c r="V29" s="71" t="str">
        <f>IF('K4'!N27="","",'K4'!N27)</f>
        <v/>
      </c>
      <c r="W29" s="114"/>
      <c r="X29" s="115"/>
      <c r="Y29" s="128"/>
      <c r="Z29" s="205"/>
      <c r="AA29" s="117">
        <f>V5</f>
        <v>44373</v>
      </c>
      <c r="AB29" s="165" t="str">
        <f>IF(ISNUMBER(FIND("M",C29)),"m",IF(ISNUMBER(FIND("K",C29)),"k"))</f>
        <v>m</v>
      </c>
      <c r="AC29" s="166">
        <f>IF(OR(E29="",AA29=""),0,(YEAR(AA29)-YEAR(E29)))</f>
        <v>33</v>
      </c>
      <c r="AD29" s="167" t="str">
        <f t="shared" si="2"/>
        <v/>
      </c>
      <c r="AE29" s="168" t="b">
        <f>IF(AD29=1,LOOKUP(AC29,'Meltzer-Faber'!A3:A63,'Meltzer-Faber'!B3:B63))</f>
        <v>0</v>
      </c>
      <c r="AF29" s="168" t="b">
        <f>IF(AD29=1,LOOKUP(AC29,'Meltzer-Faber'!A3:A63,'Meltzer-Faber'!C3:C63))</f>
        <v>0</v>
      </c>
      <c r="AG29" s="168" t="b">
        <f t="shared" ref="AG29" si="12">IF(AB29="m",AE29,IF(AB29="k",AF29,""))</f>
        <v>0</v>
      </c>
    </row>
    <row r="30" spans="1:33" s="19" customFormat="1" ht="18" customHeight="1">
      <c r="A30" s="118"/>
      <c r="B30" s="119"/>
      <c r="C30" s="120"/>
      <c r="D30" s="121"/>
      <c r="E30" s="202"/>
      <c r="F30" s="122"/>
      <c r="G30" s="72"/>
      <c r="H30" s="123"/>
      <c r="I30" s="250"/>
      <c r="J30" s="251"/>
      <c r="K30" s="252"/>
      <c r="L30" s="250"/>
      <c r="M30" s="251"/>
      <c r="N30" s="252"/>
      <c r="O30" s="120"/>
      <c r="P30" s="124"/>
      <c r="Q30" s="246">
        <f>IF(R29="","",R29*1.2)</f>
        <v>188.53384096750906</v>
      </c>
      <c r="R30" s="246"/>
      <c r="S30" s="125"/>
      <c r="T30" s="126" t="str">
        <f>IF(T29="","",T29*20)</f>
        <v/>
      </c>
      <c r="U30" s="126" t="str">
        <f>IF(U29="","",U29*13)</f>
        <v/>
      </c>
      <c r="V30" s="75" t="str">
        <f>IF(V29="","",IF((80+(8-ROUNDUP(V29,1))*40)&lt;0,0,80+(8-ROUNDUP(V29,1))*40))</f>
        <v/>
      </c>
      <c r="W30" s="75" t="str">
        <f>IF(SUM(T30,U30,V30)&gt;0,SUM(T30,U30,V30),"")</f>
        <v/>
      </c>
      <c r="X30" s="127" t="str">
        <f>IF(OR(Q30="",T30="",U30="",V30=""),"",SUM(Q30,T30,U30,V30))</f>
        <v/>
      </c>
      <c r="Y30" s="76"/>
      <c r="Z30" s="204"/>
      <c r="AA30" s="117"/>
    </row>
    <row r="31" spans="1:33" s="19" customFormat="1" ht="18" customHeight="1">
      <c r="A31" s="106" t="s">
        <v>151</v>
      </c>
      <c r="B31" s="107">
        <v>100.06</v>
      </c>
      <c r="C31" s="69" t="s">
        <v>143</v>
      </c>
      <c r="D31" s="108" t="s">
        <v>129</v>
      </c>
      <c r="E31" s="201">
        <v>36497</v>
      </c>
      <c r="F31" s="69"/>
      <c r="G31" s="70" t="s">
        <v>153</v>
      </c>
      <c r="H31" s="70" t="s">
        <v>101</v>
      </c>
      <c r="I31" s="150">
        <v>111</v>
      </c>
      <c r="J31" s="151">
        <v>116</v>
      </c>
      <c r="K31" s="151">
        <v>121</v>
      </c>
      <c r="L31" s="151">
        <v>127</v>
      </c>
      <c r="M31" s="151">
        <v>133</v>
      </c>
      <c r="N31" s="151">
        <v>-138</v>
      </c>
      <c r="O31" s="109">
        <f>IF(MAX(I31:K31)&gt;0,IF(MAX(I31:K31)&lt;0,0,TRUNC(MAX(I31:K31)/1)*1),"")</f>
        <v>121</v>
      </c>
      <c r="P31" s="110">
        <f>IF(MAX(L31:N31)&gt;0,IF(MAX(L31:N31)&lt;0,0,TRUNC(MAX(L31:N31)/1)*1),"")</f>
        <v>133</v>
      </c>
      <c r="Q31" s="111">
        <f>IF(O31="","",IF(P31="","",IF(SUM(O31:P31)=0,"",SUM(O31:P31))))</f>
        <v>254</v>
      </c>
      <c r="R31" s="112">
        <f>IF(Q31="","",IF(C31="","",IF((AB31="k"),IF(B31&gt;153.655,Q31,IF(B31&lt;28,10^(0.783497476*LOG10(28/153.655)^2)*Q31,10^(0.783497476*LOG10(B31/153.655)^2)*Q31)),IF(B31&gt;175.508,Q31,IF(B31&lt;32,10^(0.75194503*LOG10(32/175.508)^2)*Q31,10^(0.75194503*LOG10(B31/175.508)^2)*Q31)))))</f>
        <v>281.58847819881339</v>
      </c>
      <c r="S31" s="113" t="str">
        <f>IF(AD31=1,R31*AG31,"")</f>
        <v/>
      </c>
      <c r="T31" s="71">
        <v>7.85</v>
      </c>
      <c r="U31" s="71">
        <v>11.95</v>
      </c>
      <c r="V31" s="71">
        <v>6.69</v>
      </c>
      <c r="W31" s="114"/>
      <c r="X31" s="115"/>
      <c r="Y31" s="128"/>
      <c r="Z31" s="205"/>
      <c r="AA31" s="117">
        <f>V5</f>
        <v>44373</v>
      </c>
      <c r="AB31" s="165" t="str">
        <f>IF(ISNUMBER(FIND("M",C35)),"m",IF(ISNUMBER(FIND("K",C35)),"k"))</f>
        <v>m</v>
      </c>
      <c r="AC31" s="166">
        <f>IF(OR(E35="",AA31=""),0,(YEAR(AA31)-YEAR(E35)))</f>
        <v>28</v>
      </c>
      <c r="AD31" s="167" t="str">
        <f t="shared" si="2"/>
        <v/>
      </c>
      <c r="AE31" s="168" t="b">
        <f>IF(AD31=1,LOOKUP(AC31,'Meltzer-Faber'!A3:A63,'Meltzer-Faber'!B3:B63))</f>
        <v>0</v>
      </c>
      <c r="AF31" s="168" t="b">
        <f>IF(AD31=1,LOOKUP(AC31,'Meltzer-Faber'!A3:A63,'Meltzer-Faber'!C3:C63))</f>
        <v>0</v>
      </c>
      <c r="AG31" s="168" t="b">
        <f t="shared" ref="AG31" si="13">IF(AB31="m",AE31,IF(AB31="k",AF31,""))</f>
        <v>0</v>
      </c>
    </row>
    <row r="32" spans="1:33" s="19" customFormat="1" ht="18" customHeight="1">
      <c r="A32" s="118"/>
      <c r="B32" s="119"/>
      <c r="C32" s="120"/>
      <c r="D32" s="121"/>
      <c r="E32" s="202"/>
      <c r="F32" s="122"/>
      <c r="G32" s="72"/>
      <c r="H32" s="123"/>
      <c r="I32" s="250"/>
      <c r="J32" s="251"/>
      <c r="K32" s="252"/>
      <c r="L32" s="250"/>
      <c r="M32" s="251"/>
      <c r="N32" s="252"/>
      <c r="O32" s="120"/>
      <c r="P32" s="124"/>
      <c r="Q32" s="246">
        <f>IF(R31="","",R31*1.2)</f>
        <v>337.90617383857608</v>
      </c>
      <c r="R32" s="246"/>
      <c r="S32" s="125"/>
      <c r="T32" s="126">
        <f>IF(T31="","",T31*20)</f>
        <v>157</v>
      </c>
      <c r="U32" s="126">
        <f>IF(U31="","",U31*13)</f>
        <v>155.35</v>
      </c>
      <c r="V32" s="75">
        <f>IF(V31="","",IF((80+(8-ROUNDUP(V31,1))*40)&lt;0,0,80+(8-ROUNDUP(V31,1))*40))</f>
        <v>132.00000000000003</v>
      </c>
      <c r="W32" s="75">
        <f>IF(SUM(T32,U32,V32)&gt;0,SUM(T32,U32,V32),"")</f>
        <v>444.35</v>
      </c>
      <c r="X32" s="127">
        <f>IF(OR(Q32="",T32="",U32="",V32=""),"",SUM(Q32,T32,U32,V32))</f>
        <v>782.25617383857605</v>
      </c>
      <c r="Y32" s="76"/>
      <c r="Z32" s="204"/>
      <c r="AA32" s="117"/>
    </row>
    <row r="33" spans="1:26" s="19" customFormat="1" ht="15.75">
      <c r="A33" s="106" t="s">
        <v>154</v>
      </c>
      <c r="B33" s="107">
        <v>104.5</v>
      </c>
      <c r="C33" s="69" t="s">
        <v>143</v>
      </c>
      <c r="D33" s="108" t="s">
        <v>104</v>
      </c>
      <c r="E33" s="201">
        <v>34345</v>
      </c>
      <c r="F33" s="69"/>
      <c r="G33" s="70" t="s">
        <v>155</v>
      </c>
      <c r="H33" s="70" t="s">
        <v>93</v>
      </c>
      <c r="I33" s="150">
        <v>100</v>
      </c>
      <c r="J33" s="151">
        <v>-110</v>
      </c>
      <c r="K33" s="151">
        <v>-110</v>
      </c>
      <c r="L33" s="151">
        <v>-125</v>
      </c>
      <c r="M33" s="151">
        <v>-132</v>
      </c>
      <c r="N33" s="151">
        <v>-138</v>
      </c>
      <c r="O33" s="109">
        <f>IF(MAX(I33:K33)&gt;0,IF(MAX(I33:K33)&lt;0,0,TRUNC(MAX(I33:K33)/1)*1),"")</f>
        <v>100</v>
      </c>
      <c r="P33" s="110" t="str">
        <f>IF(MAX(L33:N33)&gt;0,IF(MAX(L33:N33)&lt;0,0,TRUNC(MAX(L33:N33)/1)*1),"")</f>
        <v/>
      </c>
      <c r="Q33" s="111" t="str">
        <f>IF(O33="","",IF(P33="","",IF(SUM(O33:P33)=0,"",SUM(O33:P33))))</f>
        <v/>
      </c>
      <c r="R33" s="112" t="str">
        <f>IF(Q33="","",IF(C33="","",IF((AB33="k"),IF(B33&gt;153.655,Q33,IF(B33&lt;28,10^(0.783497476*LOG10(28/153.655)^2)*Q33,10^(0.783497476*LOG10(B33/153.655)^2)*Q33)),IF(B33&gt;175.508,Q33,IF(B33&lt;32,10^(0.75194503*LOG10(32/175.508)^2)*Q33,10^(0.75194503*LOG10(B33/175.508)^2)*Q33)))))</f>
        <v/>
      </c>
      <c r="S33" s="113" t="str">
        <f>IF(AD33=1,R33*AG33,"")</f>
        <v/>
      </c>
      <c r="T33" s="71" t="str">
        <f>IF('K4'!G31="","",'K4'!G31)</f>
        <v/>
      </c>
      <c r="U33" s="71" t="str">
        <f>IF('K4'!K31="","",'K4'!K31)</f>
        <v/>
      </c>
      <c r="V33" s="71" t="str">
        <f>IF('K4'!N31="","",'K4'!N31)</f>
        <v/>
      </c>
      <c r="W33" s="114"/>
      <c r="X33" s="115"/>
      <c r="Y33" s="128"/>
      <c r="Z33" s="205"/>
    </row>
    <row r="34" spans="1:26" s="160" customFormat="1" ht="15.75">
      <c r="A34" s="118"/>
      <c r="B34" s="119"/>
      <c r="C34" s="120"/>
      <c r="D34" s="121"/>
      <c r="E34" s="202"/>
      <c r="F34" s="122"/>
      <c r="G34" s="72"/>
      <c r="H34" s="123"/>
      <c r="I34" s="250"/>
      <c r="J34" s="251"/>
      <c r="K34" s="252"/>
      <c r="L34" s="250"/>
      <c r="M34" s="251"/>
      <c r="N34" s="252"/>
      <c r="O34" s="120"/>
      <c r="P34" s="124"/>
      <c r="Q34" s="246" t="str">
        <f>IF(R33="","",R33*1.2)</f>
        <v/>
      </c>
      <c r="R34" s="246"/>
      <c r="S34" s="125"/>
      <c r="T34" s="126" t="str">
        <f>IF(T33="","",T33*20)</f>
        <v/>
      </c>
      <c r="U34" s="126" t="str">
        <f>IF(U33="","",U33*13)</f>
        <v/>
      </c>
      <c r="V34" s="75" t="str">
        <f>IF(V33="","",IF((80+(8-ROUNDUP(V33,1))*40)&lt;0,0,80+(8-ROUNDUP(V33,1))*40))</f>
        <v/>
      </c>
      <c r="W34" s="75" t="str">
        <f>IF(SUM(T34,U34,V34)&gt;0,SUM(T34,U34,V34),"")</f>
        <v/>
      </c>
      <c r="X34" s="127" t="str">
        <f>IF(OR(Q34="",T34="",U34="",V34=""),"",SUM(Q34,T34,U34,V34))</f>
        <v/>
      </c>
      <c r="Y34" s="76"/>
      <c r="Z34" s="204"/>
    </row>
    <row r="35" spans="1:26" s="160" customFormat="1" ht="15.75">
      <c r="A35" s="106" t="s">
        <v>106</v>
      </c>
      <c r="B35" s="107">
        <v>91.74</v>
      </c>
      <c r="C35" s="69" t="s">
        <v>143</v>
      </c>
      <c r="D35" s="108" t="s">
        <v>104</v>
      </c>
      <c r="E35" s="201">
        <v>34330</v>
      </c>
      <c r="F35" s="69"/>
      <c r="G35" s="70" t="s">
        <v>156</v>
      </c>
      <c r="H35" s="70" t="s">
        <v>157</v>
      </c>
      <c r="I35" s="150">
        <v>95</v>
      </c>
      <c r="J35" s="151">
        <v>105</v>
      </c>
      <c r="K35" s="151">
        <v>110</v>
      </c>
      <c r="L35" s="151">
        <v>130</v>
      </c>
      <c r="M35" s="151">
        <v>140</v>
      </c>
      <c r="N35" s="151" t="s">
        <v>132</v>
      </c>
      <c r="O35" s="109">
        <f>IF(MAX(I35:K35)&gt;0,IF(MAX(I35:K35)&lt;0,0,TRUNC(MAX(I35:K35)/1)*1),"")</f>
        <v>110</v>
      </c>
      <c r="P35" s="110">
        <f>IF(MAX(L35:N35)&gt;0,IF(MAX(L35:N35)&lt;0,0,TRUNC(MAX(L35:N35)/1)*1),"")</f>
        <v>140</v>
      </c>
      <c r="Q35" s="111">
        <f>IF(O35="","",IF(P35="","",IF(SUM(O35:P35)=0,"",SUM(O35:P35))))</f>
        <v>250</v>
      </c>
      <c r="R35" s="112">
        <f>IF(Q35="","",IF(C35="","",IF((AB35="k"),IF(B35&gt;153.655,Q35,IF(B35&lt;28,10^(0.783497476*LOG10(28/153.655)^2)*Q35,10^(0.783497476*LOG10(B35/153.655)^2)*Q35)),IF(B35&gt;175.508,Q35,IF(B35&lt;32,10^(0.75194503*LOG10(32/175.508)^2)*Q35,10^(0.75194503*LOG10(B35/175.508)^2)*Q35)))))</f>
        <v>286.83140505286832</v>
      </c>
      <c r="S35" s="113" t="str">
        <f>IF(AD35=1,R35*AG35,"")</f>
        <v/>
      </c>
      <c r="T35" s="71" t="str">
        <f>IF('K4'!G33="","",'K4'!G33)</f>
        <v/>
      </c>
      <c r="U35" s="71" t="str">
        <f>IF('K4'!K33="","",'K4'!K33)</f>
        <v/>
      </c>
      <c r="V35" s="71" t="str">
        <f>IF('K4'!N33="","",'K4'!N33)</f>
        <v/>
      </c>
      <c r="W35" s="114"/>
      <c r="X35" s="115"/>
      <c r="Y35" s="128" t="s">
        <v>158</v>
      </c>
      <c r="Z35" s="205"/>
    </row>
    <row r="36" spans="1:26" s="160" customFormat="1" ht="15.75">
      <c r="A36" s="118"/>
      <c r="B36" s="119"/>
      <c r="C36" s="120"/>
      <c r="D36" s="121"/>
      <c r="E36" s="202"/>
      <c r="F36" s="122"/>
      <c r="G36" s="72"/>
      <c r="H36" s="123"/>
      <c r="I36" s="250"/>
      <c r="J36" s="251"/>
      <c r="K36" s="252"/>
      <c r="L36" s="250"/>
      <c r="M36" s="251"/>
      <c r="N36" s="252"/>
      <c r="O36" s="199"/>
      <c r="P36" s="200"/>
      <c r="Q36" s="246">
        <f>IF(R35="","",R35*1.2)</f>
        <v>344.19768606344195</v>
      </c>
      <c r="R36" s="246"/>
      <c r="S36" s="125"/>
      <c r="T36" s="126" t="str">
        <f>IF(T35="","",T35*20)</f>
        <v/>
      </c>
      <c r="U36" s="126" t="str">
        <f>IF(U35="","",U35*13)</f>
        <v/>
      </c>
      <c r="V36" s="75" t="str">
        <f>IF(V35="","",IF((80+(8-ROUNDUP(V35,1))*40)&lt;0,0,80+(8-ROUNDUP(V35,1))*40))</f>
        <v/>
      </c>
      <c r="W36" s="75" t="str">
        <f>IF(SUM(T36,U36,V36)&gt;0,SUM(T36,U36,V36),"")</f>
        <v/>
      </c>
      <c r="X36" s="127" t="str">
        <f>IF(OR(Q36="",T36="",U36="",V36=""),"",SUM(Q36,T36,U36,V36))</f>
        <v/>
      </c>
      <c r="Y36" s="76"/>
      <c r="Z36" s="77"/>
    </row>
    <row r="37" spans="1:26" s="4" customFormat="1" ht="15">
      <c r="A37" s="130"/>
      <c r="B37" s="130"/>
      <c r="C37" s="130"/>
      <c r="D37" s="131"/>
      <c r="E37" s="132"/>
      <c r="F37" s="132"/>
      <c r="G37" s="133"/>
      <c r="H37" s="133"/>
      <c r="I37" s="134"/>
      <c r="J37" s="134"/>
      <c r="K37" s="134"/>
      <c r="L37" s="134"/>
      <c r="M37" s="134"/>
      <c r="N37" s="134"/>
      <c r="O37" s="130"/>
      <c r="P37" s="130"/>
      <c r="Q37" s="130"/>
      <c r="R37" s="130"/>
      <c r="S37" s="130"/>
      <c r="T37" s="134"/>
      <c r="U37" s="134"/>
      <c r="V37" s="135"/>
      <c r="W37" s="135"/>
      <c r="X37" s="136"/>
      <c r="Y37" s="137"/>
      <c r="Z37" s="169"/>
    </row>
    <row r="38" spans="1:26" s="4" customFormat="1" ht="15">
      <c r="A38" s="215" t="s">
        <v>13</v>
      </c>
      <c r="B38" s="215"/>
      <c r="C38" s="247" t="s">
        <v>159</v>
      </c>
      <c r="D38" s="247"/>
      <c r="E38" s="247"/>
      <c r="F38" s="247"/>
      <c r="G38" s="247"/>
      <c r="H38" s="212" t="s">
        <v>14</v>
      </c>
      <c r="I38" s="139">
        <v>1</v>
      </c>
      <c r="J38" s="247" t="s">
        <v>159</v>
      </c>
      <c r="K38" s="247"/>
      <c r="L38" s="247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</row>
    <row r="39" spans="1:26" s="4" customFormat="1" ht="15">
      <c r="A39"/>
      <c r="B39" s="215"/>
      <c r="C39" s="262"/>
      <c r="D39" s="262"/>
      <c r="E39" s="262"/>
      <c r="F39" s="262"/>
      <c r="G39" s="262"/>
      <c r="H39" s="213"/>
      <c r="I39" s="139">
        <v>2</v>
      </c>
      <c r="J39" s="247" t="s">
        <v>161</v>
      </c>
      <c r="K39" s="247"/>
      <c r="L39" s="247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</row>
    <row r="40" spans="1:26" s="4" customFormat="1" ht="15">
      <c r="A40" s="215" t="s">
        <v>47</v>
      </c>
      <c r="B40" s="215"/>
      <c r="C40" s="247"/>
      <c r="D40" s="247"/>
      <c r="E40" s="247"/>
      <c r="F40" s="247"/>
      <c r="G40" s="247"/>
      <c r="H40" s="212"/>
      <c r="I40" s="215">
        <v>3</v>
      </c>
      <c r="J40" s="247" t="s">
        <v>160</v>
      </c>
      <c r="K40" s="247"/>
      <c r="L40" s="247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</row>
    <row r="41" spans="1:26" s="4" customFormat="1" ht="15">
      <c r="A41"/>
      <c r="B41" s="214"/>
      <c r="C41" s="247"/>
      <c r="D41" s="247"/>
      <c r="E41" s="247"/>
      <c r="F41" s="247"/>
      <c r="G41" s="247"/>
      <c r="H41" s="212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49"/>
      <c r="W41" s="249"/>
      <c r="X41" s="249"/>
      <c r="Y41" s="249"/>
      <c r="Z41" s="249"/>
    </row>
    <row r="42" spans="1:26" s="4" customFormat="1" ht="15">
      <c r="A42"/>
      <c r="B42" s="215"/>
      <c r="C42" s="247"/>
      <c r="D42" s="247"/>
      <c r="E42" s="247"/>
      <c r="F42" s="247"/>
      <c r="G42" s="247"/>
      <c r="H42" s="141" t="s">
        <v>48</v>
      </c>
      <c r="I42" s="248"/>
      <c r="J42" s="248"/>
      <c r="K42" s="248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8"/>
      <c r="Y42" s="248"/>
      <c r="Z42" s="248"/>
    </row>
    <row r="43" spans="1:26" s="4" customFormat="1" ht="15">
      <c r="A43" s="1"/>
      <c r="B43" s="1"/>
      <c r="C43" s="216"/>
      <c r="D43" s="3"/>
      <c r="E43" s="3"/>
      <c r="F43" s="3"/>
      <c r="H43" s="141" t="s">
        <v>49</v>
      </c>
      <c r="I43" s="248" t="s">
        <v>160</v>
      </c>
      <c r="J43" s="248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8"/>
      <c r="W43" s="248"/>
      <c r="X43" s="248"/>
      <c r="Y43" s="248"/>
      <c r="Z43" s="248"/>
    </row>
    <row r="44" spans="1:26" s="4" customFormat="1" ht="15">
      <c r="A44" s="215" t="s">
        <v>15</v>
      </c>
      <c r="B44" s="215"/>
      <c r="C44" s="247" t="s">
        <v>160</v>
      </c>
      <c r="D44" s="247"/>
      <c r="E44" s="247"/>
      <c r="F44" s="247"/>
      <c r="G44" s="247"/>
      <c r="H44" s="141" t="s">
        <v>50</v>
      </c>
      <c r="I44" s="248" t="s">
        <v>161</v>
      </c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</row>
    <row r="45" spans="1:26" s="4" customFormat="1" ht="15">
      <c r="A45" s="1"/>
      <c r="B45" s="1"/>
      <c r="C45" s="247"/>
      <c r="D45" s="247"/>
      <c r="E45" s="247"/>
      <c r="F45" s="247"/>
      <c r="G45" s="247"/>
      <c r="H45" s="212"/>
      <c r="I45" s="141"/>
      <c r="J45" s="215"/>
      <c r="K45" s="142"/>
      <c r="L45" s="1"/>
      <c r="M45" s="1"/>
      <c r="N45" s="1"/>
      <c r="O45" s="1"/>
      <c r="P45" s="1"/>
      <c r="Q45" s="1"/>
      <c r="R45" s="1"/>
      <c r="S45" s="1"/>
      <c r="T45" s="8"/>
      <c r="U45" s="8"/>
      <c r="V45" s="8"/>
      <c r="W45" s="8"/>
    </row>
    <row r="46" spans="1:26" s="4" customFormat="1" ht="15">
      <c r="A46" s="215" t="s">
        <v>51</v>
      </c>
      <c r="B46" s="215"/>
      <c r="C46" s="247" t="s">
        <v>159</v>
      </c>
      <c r="D46" s="247"/>
      <c r="E46" s="247"/>
      <c r="F46" s="247"/>
      <c r="G46" s="247"/>
      <c r="H46" s="141" t="s">
        <v>18</v>
      </c>
      <c r="I46" s="248"/>
      <c r="J46" s="248"/>
      <c r="K46" s="248"/>
      <c r="L46" s="248"/>
      <c r="M46" s="248"/>
      <c r="N46" s="248"/>
      <c r="O46" s="248"/>
      <c r="P46" s="248"/>
      <c r="Q46" s="248"/>
      <c r="R46" s="248"/>
      <c r="S46" s="248"/>
      <c r="T46" s="248"/>
      <c r="U46" s="248"/>
      <c r="V46" s="248"/>
      <c r="W46" s="248"/>
      <c r="X46" s="248"/>
      <c r="Y46" s="248"/>
      <c r="Z46" s="248"/>
    </row>
    <row r="47" spans="1:26" ht="15">
      <c r="A47" s="1"/>
      <c r="B47" s="1"/>
      <c r="C47" s="247"/>
      <c r="D47" s="247"/>
      <c r="E47" s="247"/>
      <c r="F47" s="247"/>
      <c r="G47" s="247"/>
      <c r="H47" s="159"/>
      <c r="I47" s="248"/>
      <c r="J47" s="248"/>
      <c r="K47" s="248"/>
      <c r="L47" s="248"/>
      <c r="M47" s="248"/>
      <c r="N47" s="248"/>
      <c r="O47" s="248"/>
      <c r="P47" s="248"/>
      <c r="Q47" s="248"/>
      <c r="R47" s="248"/>
      <c r="S47" s="248"/>
      <c r="T47" s="248"/>
      <c r="U47" s="248"/>
      <c r="V47" s="248"/>
      <c r="W47" s="248"/>
      <c r="X47" s="248"/>
      <c r="Y47" s="248"/>
      <c r="Z47" s="248"/>
    </row>
    <row r="48" spans="1:26">
      <c r="A48" s="143" t="s">
        <v>17</v>
      </c>
      <c r="B48" s="144" t="s">
        <v>61</v>
      </c>
      <c r="C48" s="144"/>
      <c r="D48" s="145"/>
      <c r="E48" s="145"/>
      <c r="F48" s="145"/>
      <c r="G48" s="146"/>
      <c r="H48" s="146"/>
      <c r="I48" s="245"/>
      <c r="J48" s="245"/>
      <c r="K48" s="245"/>
      <c r="L48" s="245"/>
      <c r="M48" s="245"/>
      <c r="N48" s="245"/>
      <c r="O48" s="245"/>
      <c r="P48" s="245"/>
      <c r="Q48" s="245"/>
      <c r="R48" s="245"/>
      <c r="S48" s="245"/>
      <c r="T48" s="245"/>
      <c r="U48" s="245"/>
      <c r="V48" s="245"/>
      <c r="W48" s="245"/>
      <c r="X48" s="245"/>
      <c r="Y48" s="245"/>
      <c r="Z48" s="245"/>
    </row>
    <row r="49" spans="1:26">
      <c r="A49" s="1"/>
      <c r="B49" s="1"/>
      <c r="C49" s="144"/>
      <c r="D49" s="3"/>
      <c r="E49" s="3"/>
      <c r="F49" s="3"/>
      <c r="G49" s="4"/>
      <c r="H49" s="4"/>
      <c r="I49" s="245"/>
      <c r="J49" s="245"/>
      <c r="K49" s="245"/>
      <c r="L49" s="245"/>
      <c r="M49" s="245"/>
      <c r="N49" s="245"/>
      <c r="O49" s="245"/>
      <c r="P49" s="245"/>
      <c r="Q49" s="245"/>
      <c r="R49" s="245"/>
      <c r="S49" s="245"/>
      <c r="T49" s="245"/>
      <c r="U49" s="245"/>
      <c r="V49" s="245"/>
      <c r="W49" s="245"/>
      <c r="X49" s="245"/>
      <c r="Y49" s="245"/>
      <c r="Z49" s="245"/>
    </row>
    <row r="50" spans="1:26">
      <c r="A50" s="1"/>
      <c r="B50" s="1"/>
      <c r="C50" s="2"/>
      <c r="D50" s="3"/>
      <c r="E50" s="3"/>
      <c r="F50" s="3"/>
      <c r="G50" s="4"/>
      <c r="H50" s="4"/>
      <c r="I50" s="245"/>
      <c r="J50" s="245"/>
      <c r="K50" s="245"/>
      <c r="L50" s="245"/>
      <c r="M50" s="245"/>
      <c r="N50" s="245"/>
      <c r="O50" s="245"/>
      <c r="P50" s="245"/>
      <c r="Q50" s="245"/>
      <c r="R50" s="245"/>
      <c r="S50" s="245"/>
      <c r="T50" s="245"/>
      <c r="U50" s="245"/>
      <c r="V50" s="245"/>
      <c r="W50" s="245"/>
      <c r="X50" s="245"/>
      <c r="Y50" s="245"/>
      <c r="Z50" s="245"/>
    </row>
    <row r="51" spans="1:26">
      <c r="K51" s="147"/>
    </row>
    <row r="52" spans="1:26">
      <c r="K52" s="1"/>
    </row>
    <row r="53" spans="1:26">
      <c r="K53" s="1"/>
    </row>
    <row r="54" spans="1:26">
      <c r="K54" s="1"/>
    </row>
  </sheetData>
  <mergeCells count="77">
    <mergeCell ref="V6:W6"/>
    <mergeCell ref="I10:K10"/>
    <mergeCell ref="L10:N10"/>
    <mergeCell ref="Q10:R10"/>
    <mergeCell ref="I8:K8"/>
    <mergeCell ref="L8:N8"/>
    <mergeCell ref="S3:Z3"/>
    <mergeCell ref="A5:B5"/>
    <mergeCell ref="C5:G5"/>
    <mergeCell ref="I5:N5"/>
    <mergeCell ref="P5:T5"/>
    <mergeCell ref="V5:W5"/>
    <mergeCell ref="G2:R2"/>
    <mergeCell ref="G3:R3"/>
    <mergeCell ref="I7:K7"/>
    <mergeCell ref="L7:N7"/>
    <mergeCell ref="O7:R7"/>
    <mergeCell ref="Q12:R12"/>
    <mergeCell ref="I16:K16"/>
    <mergeCell ref="L16:N16"/>
    <mergeCell ref="Q16:R16"/>
    <mergeCell ref="I18:K18"/>
    <mergeCell ref="L18:N18"/>
    <mergeCell ref="Q18:R18"/>
    <mergeCell ref="I12:K12"/>
    <mergeCell ref="L12:N12"/>
    <mergeCell ref="I20:K20"/>
    <mergeCell ref="L20:N20"/>
    <mergeCell ref="Q20:R20"/>
    <mergeCell ref="I14:K14"/>
    <mergeCell ref="L14:N14"/>
    <mergeCell ref="Q14:R14"/>
    <mergeCell ref="C38:G38"/>
    <mergeCell ref="J38:Z38"/>
    <mergeCell ref="I22:K22"/>
    <mergeCell ref="L22:N22"/>
    <mergeCell ref="Q22:R22"/>
    <mergeCell ref="I24:K24"/>
    <mergeCell ref="L24:N24"/>
    <mergeCell ref="Q24:R24"/>
    <mergeCell ref="I32:K32"/>
    <mergeCell ref="L32:N32"/>
    <mergeCell ref="Q32:R32"/>
    <mergeCell ref="I34:K34"/>
    <mergeCell ref="L34:N34"/>
    <mergeCell ref="Q34:R34"/>
    <mergeCell ref="C40:G40"/>
    <mergeCell ref="J40:Z40"/>
    <mergeCell ref="I26:K26"/>
    <mergeCell ref="L26:N26"/>
    <mergeCell ref="Q26:R26"/>
    <mergeCell ref="C39:G39"/>
    <mergeCell ref="J39:Z39"/>
    <mergeCell ref="I28:K28"/>
    <mergeCell ref="L28:N28"/>
    <mergeCell ref="Q28:R28"/>
    <mergeCell ref="I30:K30"/>
    <mergeCell ref="L30:N30"/>
    <mergeCell ref="Q30:R30"/>
    <mergeCell ref="I36:K36"/>
    <mergeCell ref="L36:N36"/>
    <mergeCell ref="Q36:R36"/>
    <mergeCell ref="C41:G41"/>
    <mergeCell ref="C42:G42"/>
    <mergeCell ref="I42:Z42"/>
    <mergeCell ref="J41:Z41"/>
    <mergeCell ref="I43:Z43"/>
    <mergeCell ref="C44:G44"/>
    <mergeCell ref="I44:Z44"/>
    <mergeCell ref="C45:G45"/>
    <mergeCell ref="C46:G46"/>
    <mergeCell ref="I46:Z46"/>
    <mergeCell ref="C47:G47"/>
    <mergeCell ref="I47:Z47"/>
    <mergeCell ref="I48:Z48"/>
    <mergeCell ref="I49:Z49"/>
    <mergeCell ref="I50:Z50"/>
  </mergeCells>
  <conditionalFormatting sqref="I9:N9">
    <cfRule type="cellIs" dxfId="27" priority="33" stopIfTrue="1" operator="between">
      <formula>1</formula>
      <formula>300</formula>
    </cfRule>
    <cfRule type="cellIs" dxfId="26" priority="34" stopIfTrue="1" operator="lessThanOrEqual">
      <formula>0</formula>
    </cfRule>
  </conditionalFormatting>
  <conditionalFormatting sqref="I11:N11">
    <cfRule type="cellIs" dxfId="25" priority="31" stopIfTrue="1" operator="between">
      <formula>1</formula>
      <formula>300</formula>
    </cfRule>
    <cfRule type="cellIs" dxfId="24" priority="32" stopIfTrue="1" operator="lessThanOrEqual">
      <formula>0</formula>
    </cfRule>
  </conditionalFormatting>
  <conditionalFormatting sqref="I15:N15">
    <cfRule type="cellIs" dxfId="23" priority="29" stopIfTrue="1" operator="between">
      <formula>1</formula>
      <formula>300</formula>
    </cfRule>
    <cfRule type="cellIs" dxfId="22" priority="30" stopIfTrue="1" operator="lessThanOrEqual">
      <formula>0</formula>
    </cfRule>
  </conditionalFormatting>
  <conditionalFormatting sqref="I17:N17">
    <cfRule type="cellIs" dxfId="21" priority="27" stopIfTrue="1" operator="between">
      <formula>1</formula>
      <formula>300</formula>
    </cfRule>
    <cfRule type="cellIs" dxfId="20" priority="28" stopIfTrue="1" operator="lessThanOrEqual">
      <formula>0</formula>
    </cfRule>
  </conditionalFormatting>
  <conditionalFormatting sqref="I19:N19">
    <cfRule type="cellIs" dxfId="19" priority="25" stopIfTrue="1" operator="between">
      <formula>1</formula>
      <formula>300</formula>
    </cfRule>
    <cfRule type="cellIs" dxfId="18" priority="26" stopIfTrue="1" operator="lessThanOrEqual">
      <formula>0</formula>
    </cfRule>
  </conditionalFormatting>
  <conditionalFormatting sqref="I13:N13">
    <cfRule type="cellIs" dxfId="17" priority="23" stopIfTrue="1" operator="between">
      <formula>1</formula>
      <formula>300</formula>
    </cfRule>
    <cfRule type="cellIs" dxfId="16" priority="24" stopIfTrue="1" operator="lessThanOrEqual">
      <formula>0</formula>
    </cfRule>
  </conditionalFormatting>
  <conditionalFormatting sqref="I21:N21">
    <cfRule type="cellIs" dxfId="15" priority="21" stopIfTrue="1" operator="between">
      <formula>1</formula>
      <formula>300</formula>
    </cfRule>
    <cfRule type="cellIs" dxfId="14" priority="22" stopIfTrue="1" operator="lessThanOrEqual">
      <formula>0</formula>
    </cfRule>
  </conditionalFormatting>
  <conditionalFormatting sqref="I23:N23">
    <cfRule type="cellIs" dxfId="13" priority="19" stopIfTrue="1" operator="between">
      <formula>1</formula>
      <formula>300</formula>
    </cfRule>
    <cfRule type="cellIs" dxfId="12" priority="20" stopIfTrue="1" operator="lessThanOrEqual">
      <formula>0</formula>
    </cfRule>
  </conditionalFormatting>
  <conditionalFormatting sqref="I25:N25">
    <cfRule type="cellIs" dxfId="11" priority="17" stopIfTrue="1" operator="between">
      <formula>1</formula>
      <formula>300</formula>
    </cfRule>
    <cfRule type="cellIs" dxfId="10" priority="18" stopIfTrue="1" operator="lessThanOrEqual">
      <formula>0</formula>
    </cfRule>
  </conditionalFormatting>
  <conditionalFormatting sqref="I27:N27">
    <cfRule type="cellIs" dxfId="9" priority="15" stopIfTrue="1" operator="between">
      <formula>1</formula>
      <formula>300</formula>
    </cfRule>
    <cfRule type="cellIs" dxfId="8" priority="16" stopIfTrue="1" operator="lessThanOrEqual">
      <formula>0</formula>
    </cfRule>
  </conditionalFormatting>
  <conditionalFormatting sqref="I29:N29">
    <cfRule type="cellIs" dxfId="7" priority="13" stopIfTrue="1" operator="between">
      <formula>1</formula>
      <formula>300</formula>
    </cfRule>
    <cfRule type="cellIs" dxfId="6" priority="14" stopIfTrue="1" operator="lessThanOrEqual">
      <formula>0</formula>
    </cfRule>
  </conditionalFormatting>
  <conditionalFormatting sqref="I31:N31">
    <cfRule type="cellIs" dxfId="5" priority="5" stopIfTrue="1" operator="between">
      <formula>1</formula>
      <formula>300</formula>
    </cfRule>
    <cfRule type="cellIs" dxfId="4" priority="6" stopIfTrue="1" operator="lessThanOrEqual">
      <formula>0</formula>
    </cfRule>
  </conditionalFormatting>
  <conditionalFormatting sqref="I33:N33">
    <cfRule type="cellIs" dxfId="3" priority="3" stopIfTrue="1" operator="between">
      <formula>1</formula>
      <formula>300</formula>
    </cfRule>
    <cfRule type="cellIs" dxfId="2" priority="4" stopIfTrue="1" operator="lessThanOrEqual">
      <formula>0</formula>
    </cfRule>
  </conditionalFormatting>
  <conditionalFormatting sqref="I35:N35">
    <cfRule type="cellIs" dxfId="1" priority="1" stopIfTrue="1" operator="between">
      <formula>1</formula>
      <formula>300</formula>
    </cfRule>
    <cfRule type="cellIs" dxfId="0" priority="2" stopIfTrue="1" operator="lessThanOrEqual">
      <formula>0</formula>
    </cfRule>
  </conditionalFormatting>
  <dataValidations count="3">
    <dataValidation type="list" allowBlank="1" showInputMessage="1" showErrorMessage="1" errorTitle="Feil_i_kat.v.løft" error="Feil verdi i kategori vektløfting" sqref="C9 C29 C27 C13 C15 C19 C25 C21 C23 C11 C17 C33 C31 C35">
      <formula1>"UM,JM,SM,UK,JK,SK,M1,M2,M3,M4,M5,M6,M7,M8,M9,M10,K1,K2,K3,K4,K5,K6,K7,K8,K9,K10"</formula1>
    </dataValidation>
    <dataValidation type="list" allowBlank="1" showInputMessage="1" showErrorMessage="1" errorTitle="Feil_i_vektklasse" error="Feil verddi i vektklasse" sqref="A9 A11 A25 A17 A19 A13 A29 A23 A21 A27 A33 A15 A31 A35">
      <formula1>"40,45,49,55,59,64,71,76,81,+81,81+,87,+87,87+,49,55,61,67,73,81,89,96,102,+102,102+,109,+109,109+"</formula1>
    </dataValidation>
    <dataValidation type="list" allowBlank="1" showInputMessage="1" showErrorMessage="1" errorTitle="Feil_i_kat. 5-kamp" error="Feil verdi i kategori 5-kamp" sqref="D9 D11 D15 D17 D19 D13 D21 D23 D25 D27 D29 D33 D31 D35">
      <formula1>"11-12,13-14,15-16,17-18,19-23,+23,23+"</formula1>
    </dataValidation>
  </dataValidations>
  <pageMargins left="0.27559055118110198" right="0.27559055118110198" top="0.27559055118110198" bottom="0.27559055118110198" header="0.511811023622047" footer="0.511811023622047"/>
  <pageSetup paperSize="9" scale="64" orientation="landscape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zoomScaleNormal="100" zoomScalePageLayoutView="120" workbookViewId="0">
      <selection activeCell="A3" sqref="A3"/>
    </sheetView>
  </sheetViews>
  <sheetFormatPr defaultColWidth="8.85546875" defaultRowHeight="12.75"/>
  <cols>
    <col min="1" max="1" width="5.28515625" customWidth="1"/>
    <col min="2" max="2" width="7" customWidth="1"/>
    <col min="3" max="4" width="7.7109375" customWidth="1"/>
    <col min="5" max="5" width="10.28515625" customWidth="1"/>
    <col min="6" max="6" width="27.7109375" customWidth="1"/>
    <col min="7" max="7" width="20.7109375" customWidth="1"/>
    <col min="8" max="9" width="6.85546875" customWidth="1"/>
    <col min="10" max="10" width="8" customWidth="1"/>
    <col min="11" max="11" width="9.28515625" bestFit="1" customWidth="1"/>
    <col min="12" max="12" width="4.7109375" customWidth="1"/>
  </cols>
  <sheetData>
    <row r="1" spans="1:13" ht="30.75" thickBot="1">
      <c r="A1" s="270" t="s">
        <v>164</v>
      </c>
      <c r="B1" s="271"/>
      <c r="C1" s="271"/>
      <c r="D1" s="271"/>
      <c r="E1" s="271"/>
      <c r="F1" s="271"/>
      <c r="G1" s="271"/>
      <c r="H1" s="271"/>
      <c r="I1" s="271"/>
      <c r="J1" s="271"/>
      <c r="K1" s="272"/>
    </row>
    <row r="2" spans="1:13" s="68" customFormat="1" ht="24" customHeight="1" thickBot="1">
      <c r="A2" s="273" t="str">
        <f>IF('P1'!I5&gt;0,'P1'!I5,"")</f>
        <v>Nidelv IL - Online-stevne</v>
      </c>
      <c r="B2" s="274"/>
      <c r="C2" s="274"/>
      <c r="D2" s="274"/>
      <c r="E2" s="274"/>
      <c r="F2" s="275" t="str">
        <f>IF('P1'!P5&gt;0,'P1'!P5,"")</f>
        <v xml:space="preserve">Tempebanen &amp; livestream.com/nvf   </v>
      </c>
      <c r="G2" s="276"/>
      <c r="H2" s="276"/>
      <c r="I2" s="276"/>
      <c r="J2" s="283" t="s">
        <v>170</v>
      </c>
      <c r="K2" s="283"/>
    </row>
    <row r="3" spans="1:13" s="19" customFormat="1" ht="13.5" thickBot="1">
      <c r="A3" s="65" t="s">
        <v>36</v>
      </c>
      <c r="B3" s="65" t="s">
        <v>76</v>
      </c>
      <c r="C3" s="67" t="s">
        <v>37</v>
      </c>
      <c r="D3" s="67" t="s">
        <v>38</v>
      </c>
      <c r="E3" s="65" t="s">
        <v>40</v>
      </c>
      <c r="F3" s="66" t="s">
        <v>6</v>
      </c>
      <c r="G3" s="66" t="s">
        <v>32</v>
      </c>
      <c r="H3" s="65" t="s">
        <v>8</v>
      </c>
      <c r="I3" s="65" t="s">
        <v>9</v>
      </c>
      <c r="J3" s="65" t="s">
        <v>77</v>
      </c>
      <c r="K3" s="65" t="s">
        <v>78</v>
      </c>
    </row>
    <row r="4" spans="1:13" ht="21" thickBot="1">
      <c r="A4" s="277" t="s">
        <v>35</v>
      </c>
      <c r="B4" s="278"/>
      <c r="C4" s="278"/>
      <c r="D4" s="278"/>
      <c r="E4" s="278"/>
      <c r="F4" s="278"/>
      <c r="G4" s="278"/>
      <c r="H4" s="278"/>
      <c r="I4" s="278"/>
      <c r="J4" s="278"/>
      <c r="K4" s="279"/>
    </row>
    <row r="5" spans="1:13" s="19" customFormat="1" ht="15.75">
      <c r="A5" s="192"/>
      <c r="B5" s="198" t="s">
        <v>171</v>
      </c>
      <c r="C5" s="198" t="s">
        <v>171</v>
      </c>
      <c r="D5" s="193" t="s">
        <v>171</v>
      </c>
      <c r="E5" s="194" t="s">
        <v>171</v>
      </c>
      <c r="F5" s="195" t="s">
        <v>171</v>
      </c>
      <c r="G5" s="195" t="s">
        <v>171</v>
      </c>
      <c r="H5" s="197" t="s">
        <v>171</v>
      </c>
      <c r="I5" s="197" t="s">
        <v>171</v>
      </c>
      <c r="J5" s="197" t="s">
        <v>171</v>
      </c>
      <c r="K5" s="198" t="s">
        <v>171</v>
      </c>
    </row>
    <row r="6" spans="1:13" s="19" customFormat="1" ht="15.75">
      <c r="A6" s="192">
        <v>1</v>
      </c>
      <c r="B6" s="197">
        <v>55</v>
      </c>
      <c r="C6" s="198">
        <v>54.43</v>
      </c>
      <c r="D6" s="193" t="s">
        <v>90</v>
      </c>
      <c r="E6" s="194">
        <v>38084</v>
      </c>
      <c r="F6" s="195" t="s">
        <v>172</v>
      </c>
      <c r="G6" s="195" t="s">
        <v>88</v>
      </c>
      <c r="H6" s="197">
        <v>70</v>
      </c>
      <c r="I6" s="197">
        <v>82</v>
      </c>
      <c r="J6" s="197">
        <v>152</v>
      </c>
      <c r="K6" s="198">
        <v>219.28</v>
      </c>
      <c r="L6" s="228" t="s">
        <v>176</v>
      </c>
      <c r="M6" s="227" t="s">
        <v>177</v>
      </c>
    </row>
    <row r="7" spans="1:13" s="19" customFormat="1" ht="15.75">
      <c r="A7" s="192"/>
      <c r="B7" s="198"/>
      <c r="C7" s="198"/>
      <c r="D7" s="193"/>
      <c r="E7" s="194"/>
      <c r="F7" s="195"/>
      <c r="G7" s="195"/>
      <c r="H7" s="197"/>
      <c r="I7" s="197"/>
      <c r="J7" s="197"/>
      <c r="K7" s="198"/>
    </row>
    <row r="8" spans="1:13" s="19" customFormat="1" ht="15.75">
      <c r="A8" s="192">
        <v>1</v>
      </c>
      <c r="B8" s="197">
        <v>59</v>
      </c>
      <c r="C8" s="198">
        <v>58.14</v>
      </c>
      <c r="D8" s="193" t="s">
        <v>90</v>
      </c>
      <c r="E8" s="194">
        <v>38256</v>
      </c>
      <c r="F8" s="195" t="s">
        <v>173</v>
      </c>
      <c r="G8" s="195" t="s">
        <v>88</v>
      </c>
      <c r="H8" s="197">
        <v>57</v>
      </c>
      <c r="I8" s="197">
        <v>77</v>
      </c>
      <c r="J8" s="197">
        <v>134</v>
      </c>
      <c r="K8" s="198">
        <v>184.79</v>
      </c>
      <c r="L8" s="228" t="s">
        <v>176</v>
      </c>
      <c r="M8" s="227" t="s">
        <v>177</v>
      </c>
    </row>
    <row r="9" spans="1:13" s="19" customFormat="1" ht="15.75">
      <c r="A9" s="192">
        <v>2</v>
      </c>
      <c r="B9" s="197">
        <v>59</v>
      </c>
      <c r="C9" s="198">
        <v>55.8</v>
      </c>
      <c r="D9" s="193" t="s">
        <v>90</v>
      </c>
      <c r="E9" s="194">
        <v>38927</v>
      </c>
      <c r="F9" s="195" t="s">
        <v>92</v>
      </c>
      <c r="G9" s="195" t="s">
        <v>93</v>
      </c>
      <c r="H9" s="197">
        <v>20</v>
      </c>
      <c r="I9" s="197">
        <v>37</v>
      </c>
      <c r="J9" s="197">
        <v>57</v>
      </c>
      <c r="K9" s="198">
        <v>80.819999999999993</v>
      </c>
    </row>
    <row r="10" spans="1:13" s="19" customFormat="1" ht="15.75">
      <c r="A10" s="192"/>
      <c r="B10" s="197" t="s">
        <v>171</v>
      </c>
      <c r="C10" s="198" t="s">
        <v>171</v>
      </c>
      <c r="D10" s="193" t="s">
        <v>171</v>
      </c>
      <c r="E10" s="194" t="s">
        <v>171</v>
      </c>
      <c r="F10" s="195" t="s">
        <v>171</v>
      </c>
      <c r="G10" s="195" t="s">
        <v>171</v>
      </c>
      <c r="H10" s="197" t="s">
        <v>171</v>
      </c>
      <c r="I10" s="197" t="s">
        <v>171</v>
      </c>
      <c r="J10" s="197" t="s">
        <v>171</v>
      </c>
      <c r="K10" s="198" t="s">
        <v>171</v>
      </c>
    </row>
    <row r="11" spans="1:13" s="19" customFormat="1" ht="15.75">
      <c r="A11" s="192">
        <v>1</v>
      </c>
      <c r="B11" s="197">
        <v>64</v>
      </c>
      <c r="C11" s="198">
        <v>62.2</v>
      </c>
      <c r="D11" s="193" t="s">
        <v>90</v>
      </c>
      <c r="E11" s="194">
        <v>38256</v>
      </c>
      <c r="F11" s="195" t="s">
        <v>96</v>
      </c>
      <c r="G11" s="195" t="s">
        <v>93</v>
      </c>
      <c r="H11" s="197">
        <v>26</v>
      </c>
      <c r="I11" s="197">
        <v>45</v>
      </c>
      <c r="J11" s="197">
        <v>71</v>
      </c>
      <c r="K11" s="198">
        <v>93.78</v>
      </c>
    </row>
    <row r="12" spans="1:13" s="19" customFormat="1" ht="15.75">
      <c r="A12" s="192"/>
      <c r="B12" s="197" t="s">
        <v>171</v>
      </c>
      <c r="C12" s="198" t="s">
        <v>171</v>
      </c>
      <c r="D12" s="193" t="s">
        <v>171</v>
      </c>
      <c r="E12" s="194" t="s">
        <v>171</v>
      </c>
      <c r="F12" s="195" t="s">
        <v>171</v>
      </c>
      <c r="G12" s="195" t="s">
        <v>171</v>
      </c>
      <c r="H12" s="197" t="s">
        <v>171</v>
      </c>
      <c r="I12" s="197" t="s">
        <v>171</v>
      </c>
      <c r="J12" s="197" t="s">
        <v>171</v>
      </c>
      <c r="K12" s="198" t="s">
        <v>171</v>
      </c>
    </row>
    <row r="13" spans="1:13" s="19" customFormat="1" ht="15.75">
      <c r="A13" s="192">
        <v>1</v>
      </c>
      <c r="B13" s="197">
        <v>71</v>
      </c>
      <c r="C13" s="198">
        <v>69.5</v>
      </c>
      <c r="D13" s="193" t="s">
        <v>90</v>
      </c>
      <c r="E13" s="194">
        <v>39284</v>
      </c>
      <c r="F13" s="195" t="s">
        <v>98</v>
      </c>
      <c r="G13" s="195" t="s">
        <v>93</v>
      </c>
      <c r="H13" s="197">
        <v>40</v>
      </c>
      <c r="I13" s="197">
        <v>63</v>
      </c>
      <c r="J13" s="197">
        <v>103</v>
      </c>
      <c r="K13" s="198">
        <v>127.6</v>
      </c>
    </row>
    <row r="14" spans="1:13" s="19" customFormat="1" ht="15.75">
      <c r="A14" s="192"/>
      <c r="B14" s="197" t="s">
        <v>171</v>
      </c>
      <c r="C14" s="198" t="s">
        <v>171</v>
      </c>
      <c r="D14" s="193" t="s">
        <v>171</v>
      </c>
      <c r="E14" s="194" t="s">
        <v>171</v>
      </c>
      <c r="F14" s="195" t="s">
        <v>171</v>
      </c>
      <c r="G14" s="195" t="s">
        <v>171</v>
      </c>
      <c r="H14" s="197" t="s">
        <v>171</v>
      </c>
      <c r="I14" s="197" t="s">
        <v>171</v>
      </c>
      <c r="J14" s="197" t="s">
        <v>171</v>
      </c>
      <c r="K14" s="198" t="s">
        <v>171</v>
      </c>
    </row>
    <row r="15" spans="1:13" s="19" customFormat="1" ht="15.75">
      <c r="A15" s="192">
        <v>1</v>
      </c>
      <c r="B15" s="197">
        <v>76</v>
      </c>
      <c r="C15" s="198">
        <v>71.52</v>
      </c>
      <c r="D15" s="193" t="s">
        <v>90</v>
      </c>
      <c r="E15" s="194">
        <v>38072</v>
      </c>
      <c r="F15" s="195" t="s">
        <v>100</v>
      </c>
      <c r="G15" s="195" t="s">
        <v>101</v>
      </c>
      <c r="H15" s="197">
        <v>50</v>
      </c>
      <c r="I15" s="197">
        <v>67</v>
      </c>
      <c r="J15" s="197">
        <v>117</v>
      </c>
      <c r="K15" s="198">
        <v>142.76</v>
      </c>
    </row>
    <row r="16" spans="1:13" s="19" customFormat="1" ht="15.75">
      <c r="A16" s="192"/>
      <c r="B16" s="197"/>
      <c r="C16" s="198"/>
      <c r="D16" s="193"/>
      <c r="E16" s="194"/>
      <c r="F16" s="195"/>
      <c r="G16" s="195"/>
      <c r="H16" s="197"/>
      <c r="I16" s="197"/>
      <c r="J16" s="197"/>
      <c r="K16" s="198"/>
    </row>
    <row r="17" spans="1:13" s="19" customFormat="1" ht="15.75">
      <c r="A17" s="192">
        <v>1</v>
      </c>
      <c r="B17" s="197">
        <v>81</v>
      </c>
      <c r="C17" s="198">
        <v>80.44</v>
      </c>
      <c r="D17" s="193" t="s">
        <v>90</v>
      </c>
      <c r="E17" s="194">
        <v>38540</v>
      </c>
      <c r="F17" s="195" t="s">
        <v>174</v>
      </c>
      <c r="G17" s="195" t="s">
        <v>175</v>
      </c>
      <c r="H17" s="197">
        <v>65</v>
      </c>
      <c r="I17" s="197">
        <v>95</v>
      </c>
      <c r="J17" s="197">
        <v>160</v>
      </c>
      <c r="K17" s="198">
        <v>184.51</v>
      </c>
      <c r="L17" s="228" t="s">
        <v>176</v>
      </c>
      <c r="M17" s="227" t="s">
        <v>177</v>
      </c>
    </row>
    <row r="18" spans="1:13" s="19" customFormat="1" ht="15.75">
      <c r="A18" s="192"/>
      <c r="B18" s="197"/>
      <c r="C18" s="198"/>
      <c r="D18" s="193"/>
      <c r="E18" s="194"/>
      <c r="F18" s="195"/>
      <c r="G18" s="195"/>
      <c r="H18" s="197"/>
      <c r="I18" s="197"/>
      <c r="J18" s="197"/>
      <c r="K18" s="198"/>
    </row>
    <row r="19" spans="1:13" s="19" customFormat="1" ht="15.75">
      <c r="A19" s="192">
        <v>1</v>
      </c>
      <c r="B19" s="197">
        <v>55</v>
      </c>
      <c r="C19" s="198">
        <v>54.9</v>
      </c>
      <c r="D19" s="193" t="s">
        <v>126</v>
      </c>
      <c r="E19" s="194">
        <v>36307</v>
      </c>
      <c r="F19" s="195" t="s">
        <v>127</v>
      </c>
      <c r="G19" s="195" t="s">
        <v>162</v>
      </c>
      <c r="H19" s="197">
        <v>38</v>
      </c>
      <c r="I19" s="197">
        <v>54</v>
      </c>
      <c r="J19" s="197">
        <v>92</v>
      </c>
      <c r="K19" s="198">
        <v>131.91999999999999</v>
      </c>
    </row>
    <row r="20" spans="1:13" s="19" customFormat="1" ht="15.75">
      <c r="A20" s="192"/>
      <c r="B20" s="198"/>
      <c r="C20" s="198"/>
      <c r="D20" s="193"/>
      <c r="E20" s="194"/>
      <c r="F20" s="195"/>
      <c r="G20" s="195"/>
      <c r="H20" s="197"/>
      <c r="I20" s="197"/>
      <c r="J20" s="197"/>
      <c r="K20" s="198"/>
    </row>
    <row r="21" spans="1:13" s="19" customFormat="1" ht="15.75">
      <c r="A21" s="192">
        <v>1</v>
      </c>
      <c r="B21" s="197">
        <v>64</v>
      </c>
      <c r="C21" s="198">
        <v>59.3</v>
      </c>
      <c r="D21" s="193" t="s">
        <v>126</v>
      </c>
      <c r="E21" s="194">
        <v>33830</v>
      </c>
      <c r="F21" s="195" t="s">
        <v>128</v>
      </c>
      <c r="G21" s="195" t="s">
        <v>162</v>
      </c>
      <c r="H21" s="197">
        <v>86</v>
      </c>
      <c r="I21" s="197">
        <v>103</v>
      </c>
      <c r="J21" s="197">
        <v>189</v>
      </c>
      <c r="K21" s="198">
        <v>257.28874243394137</v>
      </c>
    </row>
    <row r="22" spans="1:13" s="19" customFormat="1" ht="15.75">
      <c r="A22" s="192"/>
      <c r="B22" s="198"/>
      <c r="C22" s="198"/>
      <c r="D22" s="193"/>
      <c r="E22" s="194"/>
      <c r="F22" s="195"/>
      <c r="G22" s="195"/>
      <c r="H22" s="197"/>
      <c r="I22" s="197"/>
      <c r="J22" s="197"/>
      <c r="K22" s="198"/>
    </row>
    <row r="23" spans="1:13" s="19" customFormat="1" ht="15.75">
      <c r="A23" s="192">
        <v>1</v>
      </c>
      <c r="B23" s="197">
        <v>71</v>
      </c>
      <c r="C23" s="198">
        <v>70.599999999999994</v>
      </c>
      <c r="D23" s="193" t="s">
        <v>126</v>
      </c>
      <c r="E23" s="194">
        <v>36430</v>
      </c>
      <c r="F23" s="195" t="s">
        <v>181</v>
      </c>
      <c r="G23" s="195" t="s">
        <v>101</v>
      </c>
      <c r="H23" s="197">
        <v>76</v>
      </c>
      <c r="I23" s="197">
        <v>84</v>
      </c>
      <c r="J23" s="197">
        <v>160</v>
      </c>
      <c r="K23" s="198">
        <v>196.55915210249174</v>
      </c>
    </row>
    <row r="24" spans="1:13" s="19" customFormat="1" ht="15.75">
      <c r="A24" s="192"/>
      <c r="B24" s="197"/>
      <c r="C24" s="198"/>
      <c r="D24" s="193"/>
      <c r="E24" s="194"/>
      <c r="F24" s="195"/>
      <c r="G24" s="195"/>
      <c r="H24" s="197"/>
      <c r="I24" s="197"/>
      <c r="J24" s="197"/>
      <c r="K24" s="198"/>
    </row>
    <row r="25" spans="1:13" s="19" customFormat="1" ht="15.75">
      <c r="A25" s="192">
        <v>1</v>
      </c>
      <c r="B25" s="197">
        <v>81</v>
      </c>
      <c r="C25" s="198">
        <v>77.040000000000006</v>
      </c>
      <c r="D25" s="193" t="s">
        <v>126</v>
      </c>
      <c r="E25" s="194">
        <v>34566</v>
      </c>
      <c r="F25" s="195" t="s">
        <v>133</v>
      </c>
      <c r="G25" s="195" t="s">
        <v>162</v>
      </c>
      <c r="H25" s="197">
        <v>51</v>
      </c>
      <c r="I25" s="197">
        <v>66</v>
      </c>
      <c r="J25" s="197">
        <v>117</v>
      </c>
      <c r="K25" s="198">
        <v>137.60079375466779</v>
      </c>
    </row>
    <row r="26" spans="1:13" ht="15.75">
      <c r="A26" s="192">
        <v>2</v>
      </c>
      <c r="B26" s="197">
        <v>81</v>
      </c>
      <c r="C26" s="198">
        <v>79</v>
      </c>
      <c r="D26" s="193" t="s">
        <v>126</v>
      </c>
      <c r="E26" s="194">
        <v>32678</v>
      </c>
      <c r="F26" s="195" t="s">
        <v>130</v>
      </c>
      <c r="G26" s="195" t="s">
        <v>162</v>
      </c>
      <c r="H26" s="197">
        <v>37</v>
      </c>
      <c r="I26" s="197">
        <v>40</v>
      </c>
      <c r="J26" s="197">
        <v>77</v>
      </c>
      <c r="K26" s="198">
        <v>89.51438153563204</v>
      </c>
    </row>
    <row r="27" spans="1:13" s="19" customFormat="1" ht="15.75">
      <c r="A27" s="210" t="s">
        <v>132</v>
      </c>
      <c r="B27" s="197">
        <v>81</v>
      </c>
      <c r="C27" s="198">
        <v>78.86</v>
      </c>
      <c r="D27" s="193" t="s">
        <v>126</v>
      </c>
      <c r="E27" s="194">
        <v>31888</v>
      </c>
      <c r="F27" s="195" t="s">
        <v>131</v>
      </c>
      <c r="G27" s="195" t="s">
        <v>162</v>
      </c>
      <c r="H27" s="197">
        <v>74</v>
      </c>
      <c r="I27" s="207" t="s">
        <v>132</v>
      </c>
      <c r="J27" s="207" t="s">
        <v>132</v>
      </c>
      <c r="K27" s="209" t="s">
        <v>132</v>
      </c>
    </row>
    <row r="28" spans="1:13" s="19" customFormat="1" ht="15.75">
      <c r="A28" s="192"/>
      <c r="B28" s="197"/>
      <c r="C28" s="198"/>
      <c r="D28" s="193"/>
      <c r="E28" s="194"/>
      <c r="F28" s="195"/>
      <c r="G28" s="195"/>
      <c r="H28" s="197"/>
      <c r="I28" s="197"/>
      <c r="J28" s="197"/>
      <c r="K28" s="198"/>
    </row>
    <row r="29" spans="1:13" s="19" customFormat="1" ht="15.75">
      <c r="A29" s="192">
        <v>1</v>
      </c>
      <c r="B29" s="197">
        <v>87</v>
      </c>
      <c r="C29" s="198">
        <v>84.3</v>
      </c>
      <c r="D29" s="193" t="s">
        <v>126</v>
      </c>
      <c r="E29" s="194">
        <v>34457</v>
      </c>
      <c r="F29" s="195" t="s">
        <v>135</v>
      </c>
      <c r="G29" s="195" t="s">
        <v>93</v>
      </c>
      <c r="H29" s="197">
        <v>45</v>
      </c>
      <c r="I29" s="197">
        <v>60</v>
      </c>
      <c r="J29" s="197">
        <v>105</v>
      </c>
      <c r="K29" s="198">
        <v>118.69901566525854</v>
      </c>
    </row>
    <row r="30" spans="1:13" s="19" customFormat="1" ht="15.75">
      <c r="A30" s="192"/>
      <c r="B30" s="198"/>
      <c r="C30" s="198"/>
      <c r="D30" s="193"/>
      <c r="E30" s="194"/>
      <c r="F30" s="195"/>
      <c r="G30" s="195"/>
      <c r="H30" s="197"/>
      <c r="I30" s="197"/>
      <c r="J30" s="197"/>
      <c r="K30" s="198"/>
    </row>
    <row r="31" spans="1:13" s="19" customFormat="1" ht="15.75">
      <c r="A31" s="192">
        <v>1</v>
      </c>
      <c r="B31" s="209" t="s">
        <v>137</v>
      </c>
      <c r="C31" s="198">
        <v>101.62</v>
      </c>
      <c r="D31" s="193" t="s">
        <v>126</v>
      </c>
      <c r="E31" s="194">
        <v>32933</v>
      </c>
      <c r="F31" s="195" t="s">
        <v>136</v>
      </c>
      <c r="G31" s="195" t="s">
        <v>101</v>
      </c>
      <c r="H31" s="197">
        <v>51</v>
      </c>
      <c r="I31" s="197">
        <v>58</v>
      </c>
      <c r="J31" s="197">
        <v>109</v>
      </c>
      <c r="K31" s="198">
        <v>115.52872328626303</v>
      </c>
    </row>
    <row r="32" spans="1:13" s="19" customFormat="1" ht="15.75">
      <c r="A32" s="192"/>
      <c r="B32" s="198" t="s">
        <v>171</v>
      </c>
      <c r="C32" s="198" t="s">
        <v>171</v>
      </c>
      <c r="D32" s="198" t="s">
        <v>171</v>
      </c>
      <c r="E32" s="194" t="s">
        <v>171</v>
      </c>
      <c r="F32" s="195" t="s">
        <v>171</v>
      </c>
      <c r="G32" s="195" t="s">
        <v>171</v>
      </c>
      <c r="H32" s="197" t="s">
        <v>171</v>
      </c>
      <c r="I32" s="197" t="s">
        <v>171</v>
      </c>
      <c r="J32" s="197" t="s">
        <v>171</v>
      </c>
      <c r="K32" s="198" t="s">
        <v>171</v>
      </c>
    </row>
    <row r="33" spans="1:11" s="19" customFormat="1" ht="15.75">
      <c r="A33" s="192">
        <v>1</v>
      </c>
      <c r="B33" s="197">
        <v>59</v>
      </c>
      <c r="C33" s="198">
        <v>58.4</v>
      </c>
      <c r="D33" s="193" t="s">
        <v>103</v>
      </c>
      <c r="E33" s="194">
        <v>29955</v>
      </c>
      <c r="F33" s="195" t="s">
        <v>105</v>
      </c>
      <c r="G33" s="195" t="s">
        <v>162</v>
      </c>
      <c r="H33" s="197">
        <v>56</v>
      </c>
      <c r="I33" s="197">
        <v>70</v>
      </c>
      <c r="J33" s="197">
        <v>126</v>
      </c>
      <c r="K33" s="198">
        <v>173.24775100190189</v>
      </c>
    </row>
    <row r="34" spans="1:11" s="19" customFormat="1" ht="15.75">
      <c r="A34" s="192"/>
      <c r="B34" s="198" t="s">
        <v>171</v>
      </c>
      <c r="C34" s="198" t="s">
        <v>171</v>
      </c>
      <c r="D34" s="198" t="s">
        <v>171</v>
      </c>
      <c r="E34" s="194" t="s">
        <v>171</v>
      </c>
      <c r="F34" s="195" t="s">
        <v>171</v>
      </c>
      <c r="G34" s="195" t="s">
        <v>171</v>
      </c>
      <c r="H34" s="197" t="s">
        <v>171</v>
      </c>
      <c r="I34" s="197" t="s">
        <v>171</v>
      </c>
      <c r="J34" s="197" t="s">
        <v>171</v>
      </c>
      <c r="K34" s="198" t="s">
        <v>171</v>
      </c>
    </row>
    <row r="35" spans="1:11" s="19" customFormat="1" ht="16.5" thickBot="1">
      <c r="A35" s="192"/>
      <c r="B35" s="198" t="s">
        <v>171</v>
      </c>
      <c r="C35" s="198" t="s">
        <v>171</v>
      </c>
      <c r="D35" s="198" t="s">
        <v>171</v>
      </c>
      <c r="E35" s="194" t="s">
        <v>171</v>
      </c>
      <c r="F35" s="195" t="s">
        <v>171</v>
      </c>
      <c r="G35" s="195" t="s">
        <v>171</v>
      </c>
      <c r="H35" s="197" t="s">
        <v>171</v>
      </c>
      <c r="I35" s="197" t="s">
        <v>171</v>
      </c>
      <c r="J35" s="197" t="s">
        <v>171</v>
      </c>
      <c r="K35" s="198" t="s">
        <v>171</v>
      </c>
    </row>
    <row r="36" spans="1:11" ht="21" customHeight="1" thickBot="1">
      <c r="A36" s="280" t="s">
        <v>43</v>
      </c>
      <c r="B36" s="281"/>
      <c r="C36" s="281"/>
      <c r="D36" s="281"/>
      <c r="E36" s="281"/>
      <c r="F36" s="281"/>
      <c r="G36" s="281"/>
      <c r="H36" s="281"/>
      <c r="I36" s="281"/>
      <c r="J36" s="281"/>
      <c r="K36" s="282"/>
    </row>
    <row r="37" spans="1:11" ht="15.75" customHeight="1"/>
    <row r="38" spans="1:11" ht="15.75" customHeight="1">
      <c r="A38" s="192">
        <v>1</v>
      </c>
      <c r="B38" s="197">
        <v>55</v>
      </c>
      <c r="C38" s="198">
        <v>53.13</v>
      </c>
      <c r="D38" s="193" t="s">
        <v>85</v>
      </c>
      <c r="E38" s="194">
        <v>39168</v>
      </c>
      <c r="F38" s="195" t="s">
        <v>112</v>
      </c>
      <c r="G38" s="195" t="s">
        <v>88</v>
      </c>
      <c r="H38" s="197">
        <v>38</v>
      </c>
      <c r="I38" s="197">
        <v>54</v>
      </c>
      <c r="J38" s="197">
        <v>92</v>
      </c>
      <c r="K38" s="198">
        <v>146.66</v>
      </c>
    </row>
    <row r="39" spans="1:11" ht="15.75" customHeight="1">
      <c r="A39" s="192">
        <v>2</v>
      </c>
      <c r="B39" s="197">
        <v>55</v>
      </c>
      <c r="C39" s="198">
        <v>52.28</v>
      </c>
      <c r="D39" s="193" t="s">
        <v>85</v>
      </c>
      <c r="E39" s="194">
        <v>39994</v>
      </c>
      <c r="F39" s="195" t="s">
        <v>87</v>
      </c>
      <c r="G39" s="195" t="s">
        <v>88</v>
      </c>
      <c r="H39" s="197">
        <v>21</v>
      </c>
      <c r="I39" s="197">
        <v>30</v>
      </c>
      <c r="J39" s="197">
        <v>51</v>
      </c>
      <c r="K39" s="198">
        <v>82.34</v>
      </c>
    </row>
    <row r="40" spans="1:11" ht="15.75" customHeight="1">
      <c r="A40" s="192"/>
      <c r="B40" s="197"/>
      <c r="C40" s="198"/>
      <c r="D40" s="193"/>
      <c r="E40" s="194"/>
      <c r="F40" s="195"/>
      <c r="G40" s="195"/>
      <c r="H40" s="197"/>
      <c r="I40" s="197"/>
      <c r="J40" s="197"/>
      <c r="K40" s="198"/>
    </row>
    <row r="41" spans="1:11" ht="15.75" customHeight="1">
      <c r="A41" s="192">
        <v>1</v>
      </c>
      <c r="B41" s="197">
        <v>61</v>
      </c>
      <c r="C41" s="198">
        <v>59.64</v>
      </c>
      <c r="D41" s="193" t="s">
        <v>85</v>
      </c>
      <c r="E41" s="194">
        <v>38727</v>
      </c>
      <c r="F41" s="195" t="s">
        <v>115</v>
      </c>
      <c r="G41" s="195" t="s">
        <v>101</v>
      </c>
      <c r="H41" s="197">
        <v>45</v>
      </c>
      <c r="I41" s="197">
        <v>55</v>
      </c>
      <c r="J41" s="197">
        <v>100</v>
      </c>
      <c r="K41" s="198">
        <v>146.29</v>
      </c>
    </row>
    <row r="42" spans="1:11" ht="15.75" customHeight="1">
      <c r="A42" s="192">
        <v>2</v>
      </c>
      <c r="B42" s="197">
        <v>61</v>
      </c>
      <c r="C42" s="198">
        <v>57.17</v>
      </c>
      <c r="D42" s="193" t="s">
        <v>85</v>
      </c>
      <c r="E42" s="194">
        <v>39126</v>
      </c>
      <c r="F42" s="195" t="s">
        <v>114</v>
      </c>
      <c r="G42" s="195" t="s">
        <v>88</v>
      </c>
      <c r="H42" s="197">
        <v>38</v>
      </c>
      <c r="I42" s="197">
        <v>47</v>
      </c>
      <c r="J42" s="197">
        <v>85</v>
      </c>
      <c r="K42" s="198">
        <v>128.19</v>
      </c>
    </row>
    <row r="43" spans="1:11" ht="15.75" customHeight="1">
      <c r="A43" s="192"/>
      <c r="B43" s="197"/>
      <c r="C43" s="198"/>
      <c r="D43" s="193"/>
      <c r="E43" s="194"/>
      <c r="F43" s="195"/>
      <c r="G43" s="195"/>
      <c r="H43" s="197"/>
      <c r="I43" s="197"/>
      <c r="J43" s="197"/>
      <c r="K43" s="198"/>
    </row>
    <row r="44" spans="1:11" ht="15.75" customHeight="1">
      <c r="A44" s="192">
        <v>1</v>
      </c>
      <c r="B44" s="197">
        <v>67</v>
      </c>
      <c r="C44" s="198">
        <v>64.180000000000007</v>
      </c>
      <c r="D44" s="193" t="s">
        <v>85</v>
      </c>
      <c r="E44" s="194">
        <v>38405</v>
      </c>
      <c r="F44" s="195" t="s">
        <v>117</v>
      </c>
      <c r="G44" s="195" t="s">
        <v>101</v>
      </c>
      <c r="H44" s="197">
        <v>76</v>
      </c>
      <c r="I44" s="197">
        <v>97</v>
      </c>
      <c r="J44" s="197">
        <v>173</v>
      </c>
      <c r="K44" s="198">
        <v>240.76</v>
      </c>
    </row>
    <row r="45" spans="1:11" ht="15.75">
      <c r="A45" s="192">
        <v>2</v>
      </c>
      <c r="B45" s="197">
        <v>67</v>
      </c>
      <c r="C45" s="198">
        <v>65.16</v>
      </c>
      <c r="D45" s="193" t="s">
        <v>85</v>
      </c>
      <c r="E45" s="194">
        <v>37999</v>
      </c>
      <c r="F45" s="195" t="s">
        <v>122</v>
      </c>
      <c r="G45" s="195" t="s">
        <v>101</v>
      </c>
      <c r="H45" s="197">
        <v>77</v>
      </c>
      <c r="I45" s="197">
        <v>90</v>
      </c>
      <c r="J45" s="197">
        <v>167</v>
      </c>
      <c r="K45" s="198">
        <v>230.12</v>
      </c>
    </row>
    <row r="46" spans="1:11" ht="15.75">
      <c r="A46" s="192">
        <v>3</v>
      </c>
      <c r="B46" s="197">
        <v>67</v>
      </c>
      <c r="C46" s="198">
        <v>64.569999999999993</v>
      </c>
      <c r="D46" s="193" t="s">
        <v>85</v>
      </c>
      <c r="E46" s="194">
        <v>38365</v>
      </c>
      <c r="F46" s="195" t="s">
        <v>119</v>
      </c>
      <c r="G46" s="195" t="s">
        <v>88</v>
      </c>
      <c r="H46" s="197">
        <v>73</v>
      </c>
      <c r="I46" s="197">
        <v>94</v>
      </c>
      <c r="J46" s="197">
        <v>167</v>
      </c>
      <c r="K46" s="198">
        <v>231.49</v>
      </c>
    </row>
    <row r="47" spans="1:11" ht="15.75">
      <c r="A47" s="192">
        <v>4</v>
      </c>
      <c r="B47" s="197">
        <v>67</v>
      </c>
      <c r="C47" s="198">
        <v>65.400000000000006</v>
      </c>
      <c r="D47" s="193" t="s">
        <v>85</v>
      </c>
      <c r="E47" s="194">
        <v>38744</v>
      </c>
      <c r="F47" s="195" t="s">
        <v>165</v>
      </c>
      <c r="G47" s="195" t="s">
        <v>162</v>
      </c>
      <c r="H47" s="197">
        <v>69</v>
      </c>
      <c r="I47" s="197">
        <v>81</v>
      </c>
      <c r="J47" s="197">
        <v>150</v>
      </c>
      <c r="K47" s="198">
        <v>206.2</v>
      </c>
    </row>
    <row r="48" spans="1:11" ht="15.75">
      <c r="A48" s="192">
        <v>5</v>
      </c>
      <c r="B48" s="197">
        <v>67</v>
      </c>
      <c r="C48" s="198">
        <v>62.66</v>
      </c>
      <c r="D48" s="193" t="s">
        <v>85</v>
      </c>
      <c r="E48" s="194">
        <v>39013</v>
      </c>
      <c r="F48" s="195" t="s">
        <v>121</v>
      </c>
      <c r="G48" s="195" t="s">
        <v>101</v>
      </c>
      <c r="H48" s="197">
        <v>63</v>
      </c>
      <c r="I48" s="197">
        <v>72</v>
      </c>
      <c r="J48" s="197">
        <v>135</v>
      </c>
      <c r="K48" s="198">
        <v>190.89</v>
      </c>
    </row>
    <row r="49" spans="1:11" ht="15.75">
      <c r="A49" s="192"/>
      <c r="B49" s="197"/>
      <c r="C49" s="198"/>
      <c r="D49" s="193"/>
      <c r="E49" s="194"/>
      <c r="F49" s="195"/>
      <c r="G49" s="195"/>
      <c r="H49" s="197"/>
      <c r="I49" s="197"/>
      <c r="J49" s="197"/>
      <c r="K49" s="198"/>
    </row>
    <row r="50" spans="1:11" ht="15.75">
      <c r="A50" s="192">
        <v>1</v>
      </c>
      <c r="B50" s="197">
        <v>73</v>
      </c>
      <c r="C50" s="198">
        <v>67.38</v>
      </c>
      <c r="D50" s="193" t="s">
        <v>85</v>
      </c>
      <c r="E50" s="194">
        <v>38219</v>
      </c>
      <c r="F50" s="195" t="s">
        <v>123</v>
      </c>
      <c r="G50" s="195" t="s">
        <v>101</v>
      </c>
      <c r="H50" s="197">
        <v>68</v>
      </c>
      <c r="I50" s="197">
        <v>80</v>
      </c>
      <c r="J50" s="197">
        <v>148</v>
      </c>
      <c r="K50" s="198">
        <v>199.64</v>
      </c>
    </row>
    <row r="51" spans="1:11" ht="15.75">
      <c r="A51" s="192"/>
      <c r="B51" s="197"/>
      <c r="C51" s="198"/>
      <c r="D51" s="193"/>
      <c r="E51" s="194"/>
      <c r="F51" s="195"/>
      <c r="G51" s="195"/>
      <c r="H51" s="197"/>
      <c r="I51" s="197"/>
      <c r="J51" s="197"/>
      <c r="K51" s="198"/>
    </row>
    <row r="52" spans="1:11" ht="15.75">
      <c r="A52" s="192">
        <v>1</v>
      </c>
      <c r="B52" s="197">
        <v>81</v>
      </c>
      <c r="C52" s="198">
        <v>76.260000000000005</v>
      </c>
      <c r="D52" s="193" t="s">
        <v>85</v>
      </c>
      <c r="E52" s="194">
        <v>38870</v>
      </c>
      <c r="F52" s="195" t="s">
        <v>125</v>
      </c>
      <c r="G52" s="195" t="s">
        <v>101</v>
      </c>
      <c r="H52" s="197">
        <v>72</v>
      </c>
      <c r="I52" s="197">
        <v>85</v>
      </c>
      <c r="J52" s="197">
        <v>157</v>
      </c>
      <c r="K52" s="198">
        <v>196.99</v>
      </c>
    </row>
    <row r="53" spans="1:11" ht="15.75">
      <c r="A53" s="192"/>
      <c r="B53" s="198" t="s">
        <v>171</v>
      </c>
      <c r="C53" s="198" t="s">
        <v>171</v>
      </c>
      <c r="D53" s="193" t="s">
        <v>171</v>
      </c>
      <c r="E53" s="194" t="s">
        <v>171</v>
      </c>
      <c r="F53" s="195" t="s">
        <v>171</v>
      </c>
      <c r="G53" s="195" t="s">
        <v>171</v>
      </c>
      <c r="H53" s="197" t="s">
        <v>171</v>
      </c>
      <c r="I53" s="197" t="s">
        <v>171</v>
      </c>
      <c r="J53" s="197" t="s">
        <v>171</v>
      </c>
      <c r="K53" s="198" t="s">
        <v>171</v>
      </c>
    </row>
    <row r="54" spans="1:11" ht="15.75">
      <c r="A54" s="192">
        <v>1</v>
      </c>
      <c r="B54" s="197">
        <v>81</v>
      </c>
      <c r="C54" s="198">
        <v>74.86</v>
      </c>
      <c r="D54" s="193" t="s">
        <v>138</v>
      </c>
      <c r="E54" s="194">
        <v>37500</v>
      </c>
      <c r="F54" s="195" t="s">
        <v>139</v>
      </c>
      <c r="G54" s="195" t="s">
        <v>162</v>
      </c>
      <c r="H54" s="197">
        <v>110</v>
      </c>
      <c r="I54" s="197">
        <v>130</v>
      </c>
      <c r="J54" s="197">
        <v>240</v>
      </c>
      <c r="K54" s="198">
        <v>304.20999999999998</v>
      </c>
    </row>
    <row r="55" spans="1:11" ht="15.75">
      <c r="A55" s="192">
        <v>2</v>
      </c>
      <c r="B55" s="197">
        <v>81</v>
      </c>
      <c r="C55" s="198">
        <v>75.930000000000007</v>
      </c>
      <c r="D55" s="193" t="s">
        <v>138</v>
      </c>
      <c r="E55" s="194">
        <v>37160</v>
      </c>
      <c r="F55" s="195" t="s">
        <v>140</v>
      </c>
      <c r="G55" s="195" t="s">
        <v>88</v>
      </c>
      <c r="H55" s="197">
        <v>97</v>
      </c>
      <c r="I55" s="197">
        <v>127</v>
      </c>
      <c r="J55" s="197">
        <v>224</v>
      </c>
      <c r="K55" s="198">
        <v>281.72000000000003</v>
      </c>
    </row>
    <row r="56" spans="1:11" ht="15.75">
      <c r="A56" s="192">
        <v>3</v>
      </c>
      <c r="B56" s="197">
        <v>81</v>
      </c>
      <c r="C56" s="198">
        <v>78.7</v>
      </c>
      <c r="D56" s="193" t="s">
        <v>138</v>
      </c>
      <c r="E56" s="194">
        <v>37140</v>
      </c>
      <c r="F56" s="195" t="s">
        <v>146</v>
      </c>
      <c r="G56" s="195" t="s">
        <v>162</v>
      </c>
      <c r="H56" s="197">
        <v>91</v>
      </c>
      <c r="I56" s="197">
        <v>122</v>
      </c>
      <c r="J56" s="197">
        <v>213</v>
      </c>
      <c r="K56" s="198">
        <v>262.79000000000002</v>
      </c>
    </row>
    <row r="57" spans="1:11" ht="15.75">
      <c r="A57" s="192"/>
      <c r="B57" s="197"/>
      <c r="C57" s="198"/>
      <c r="D57" s="193"/>
      <c r="E57" s="194"/>
      <c r="F57" s="195"/>
      <c r="G57" s="195"/>
      <c r="H57" s="197"/>
      <c r="I57" s="197"/>
      <c r="J57" s="197"/>
      <c r="K57" s="198"/>
    </row>
    <row r="58" spans="1:11" ht="15.75">
      <c r="A58" s="192">
        <v>1</v>
      </c>
      <c r="B58" s="197">
        <v>89</v>
      </c>
      <c r="C58" s="198">
        <v>83.3</v>
      </c>
      <c r="D58" s="193" t="s">
        <v>138</v>
      </c>
      <c r="E58" s="194">
        <v>37217</v>
      </c>
      <c r="F58" s="195" t="s">
        <v>142</v>
      </c>
      <c r="G58" s="195" t="s">
        <v>88</v>
      </c>
      <c r="H58" s="197">
        <v>103</v>
      </c>
      <c r="I58" s="197">
        <v>124</v>
      </c>
      <c r="J58" s="197">
        <v>227</v>
      </c>
      <c r="K58" s="198">
        <v>272.14</v>
      </c>
    </row>
    <row r="59" spans="1:11" ht="15.75">
      <c r="A59" s="192"/>
      <c r="B59" s="197" t="s">
        <v>171</v>
      </c>
      <c r="C59" s="198" t="s">
        <v>171</v>
      </c>
      <c r="D59" s="193" t="s">
        <v>171</v>
      </c>
      <c r="E59" s="194" t="s">
        <v>171</v>
      </c>
      <c r="F59" s="195" t="s">
        <v>171</v>
      </c>
      <c r="G59" s="195" t="s">
        <v>171</v>
      </c>
      <c r="H59" s="197" t="s">
        <v>171</v>
      </c>
      <c r="I59" s="197" t="s">
        <v>171</v>
      </c>
      <c r="J59" s="197" t="s">
        <v>171</v>
      </c>
      <c r="K59" s="198" t="s">
        <v>171</v>
      </c>
    </row>
    <row r="60" spans="1:11" ht="15.75">
      <c r="A60" s="192">
        <v>1</v>
      </c>
      <c r="B60" s="197">
        <v>67</v>
      </c>
      <c r="C60" s="198">
        <v>66.599999999999994</v>
      </c>
      <c r="D60" s="193" t="s">
        <v>143</v>
      </c>
      <c r="E60" s="194">
        <v>35172</v>
      </c>
      <c r="F60" s="195" t="s">
        <v>144</v>
      </c>
      <c r="G60" s="195" t="s">
        <v>93</v>
      </c>
      <c r="H60" s="197">
        <v>85</v>
      </c>
      <c r="I60" s="197">
        <v>115</v>
      </c>
      <c r="J60" s="197">
        <v>200</v>
      </c>
      <c r="K60" s="198">
        <v>271.76</v>
      </c>
    </row>
    <row r="61" spans="1:11" ht="15.75">
      <c r="A61" s="192">
        <v>2</v>
      </c>
      <c r="B61" s="197">
        <v>67</v>
      </c>
      <c r="C61" s="198">
        <v>65.459999999999994</v>
      </c>
      <c r="D61" s="193" t="s">
        <v>143</v>
      </c>
      <c r="E61" s="194">
        <v>32383</v>
      </c>
      <c r="F61" s="195" t="s">
        <v>145</v>
      </c>
      <c r="G61" s="195" t="s">
        <v>162</v>
      </c>
      <c r="H61" s="197">
        <v>83</v>
      </c>
      <c r="I61" s="197">
        <v>92</v>
      </c>
      <c r="J61" s="197">
        <v>175</v>
      </c>
      <c r="K61" s="198">
        <v>240.43</v>
      </c>
    </row>
    <row r="62" spans="1:11" ht="15.75">
      <c r="A62" s="192"/>
      <c r="B62" s="197"/>
      <c r="C62" s="198"/>
      <c r="D62" s="193"/>
      <c r="E62" s="194"/>
      <c r="F62" s="195"/>
      <c r="G62" s="195"/>
      <c r="H62" s="197"/>
      <c r="I62" s="197"/>
      <c r="J62" s="197"/>
      <c r="K62" s="198"/>
    </row>
    <row r="63" spans="1:11" ht="15.75">
      <c r="A63" s="192">
        <v>1</v>
      </c>
      <c r="B63" s="197">
        <v>81</v>
      </c>
      <c r="C63" s="198">
        <v>77.7</v>
      </c>
      <c r="D63" s="193" t="s">
        <v>143</v>
      </c>
      <c r="E63" s="194">
        <v>35506</v>
      </c>
      <c r="F63" s="195" t="s">
        <v>149</v>
      </c>
      <c r="G63" s="195" t="s">
        <v>101</v>
      </c>
      <c r="H63" s="197">
        <v>98</v>
      </c>
      <c r="I63" s="197">
        <v>128</v>
      </c>
      <c r="J63" s="197">
        <v>226</v>
      </c>
      <c r="K63" s="198">
        <v>280.72000000000003</v>
      </c>
    </row>
    <row r="64" spans="1:11" ht="15.75">
      <c r="A64" s="192">
        <v>2</v>
      </c>
      <c r="B64" s="197">
        <v>81</v>
      </c>
      <c r="C64" s="198">
        <v>80.8</v>
      </c>
      <c r="D64" s="193" t="s">
        <v>143</v>
      </c>
      <c r="E64" s="194">
        <v>34506</v>
      </c>
      <c r="F64" s="195" t="s">
        <v>148</v>
      </c>
      <c r="G64" s="195" t="s">
        <v>93</v>
      </c>
      <c r="H64" s="197">
        <v>85</v>
      </c>
      <c r="I64" s="197">
        <v>105</v>
      </c>
      <c r="J64" s="197">
        <v>190</v>
      </c>
      <c r="K64" s="198">
        <v>231.26</v>
      </c>
    </row>
    <row r="65" spans="1:11" ht="15.75">
      <c r="A65" s="192">
        <v>3</v>
      </c>
      <c r="B65" s="197">
        <v>81</v>
      </c>
      <c r="C65" s="198">
        <v>80.900000000000006</v>
      </c>
      <c r="D65" s="193" t="s">
        <v>143</v>
      </c>
      <c r="E65" s="194">
        <v>35622</v>
      </c>
      <c r="F65" s="195" t="s">
        <v>147</v>
      </c>
      <c r="G65" s="195" t="s">
        <v>93</v>
      </c>
      <c r="H65" s="197">
        <v>85</v>
      </c>
      <c r="I65" s="197">
        <v>100</v>
      </c>
      <c r="J65" s="197">
        <v>185</v>
      </c>
      <c r="K65" s="198">
        <v>225.03</v>
      </c>
    </row>
    <row r="66" spans="1:11" ht="15.75">
      <c r="A66" s="192"/>
      <c r="B66" s="197"/>
      <c r="C66" s="198"/>
      <c r="D66" s="193"/>
      <c r="E66" s="194"/>
      <c r="F66" s="195"/>
      <c r="G66" s="195"/>
      <c r="H66" s="197"/>
      <c r="I66" s="197"/>
      <c r="J66" s="197"/>
      <c r="K66" s="198"/>
    </row>
    <row r="67" spans="1:11" ht="15.75">
      <c r="A67" s="192">
        <v>1</v>
      </c>
      <c r="B67" s="197">
        <v>89</v>
      </c>
      <c r="C67" s="198">
        <v>85.5</v>
      </c>
      <c r="D67" s="193" t="s">
        <v>143</v>
      </c>
      <c r="E67" s="194">
        <v>35671</v>
      </c>
      <c r="F67" s="195" t="s">
        <v>150</v>
      </c>
      <c r="G67" s="195" t="s">
        <v>93</v>
      </c>
      <c r="H67" s="197">
        <v>102</v>
      </c>
      <c r="I67" s="197">
        <v>131</v>
      </c>
      <c r="J67" s="197">
        <v>233</v>
      </c>
      <c r="K67" s="198">
        <v>275.87</v>
      </c>
    </row>
    <row r="68" spans="1:11" ht="15.75">
      <c r="A68" s="192"/>
      <c r="B68" s="197"/>
      <c r="C68" s="198"/>
      <c r="D68" s="193"/>
      <c r="E68" s="194"/>
      <c r="F68" s="195"/>
      <c r="G68" s="195"/>
      <c r="H68" s="197"/>
      <c r="I68" s="197"/>
      <c r="J68" s="197"/>
      <c r="K68" s="198"/>
    </row>
    <row r="69" spans="1:11" ht="15.75">
      <c r="A69" s="192">
        <v>1</v>
      </c>
      <c r="B69" s="197">
        <v>102</v>
      </c>
      <c r="C69" s="198">
        <v>100.06</v>
      </c>
      <c r="D69" s="193" t="s">
        <v>143</v>
      </c>
      <c r="E69" s="194">
        <v>36497</v>
      </c>
      <c r="F69" s="195" t="s">
        <v>153</v>
      </c>
      <c r="G69" s="195" t="s">
        <v>101</v>
      </c>
      <c r="H69" s="197">
        <v>121</v>
      </c>
      <c r="I69" s="197">
        <v>133</v>
      </c>
      <c r="J69" s="197">
        <v>254</v>
      </c>
      <c r="K69" s="198">
        <v>338.44</v>
      </c>
    </row>
    <row r="70" spans="1:11" ht="15.75">
      <c r="A70" s="192">
        <v>2</v>
      </c>
      <c r="B70" s="197">
        <v>102</v>
      </c>
      <c r="C70" s="198">
        <v>98.7</v>
      </c>
      <c r="D70" s="193" t="s">
        <v>143</v>
      </c>
      <c r="E70" s="194">
        <v>32167</v>
      </c>
      <c r="F70" s="195" t="s">
        <v>152</v>
      </c>
      <c r="G70" s="195" t="s">
        <v>162</v>
      </c>
      <c r="H70" s="197">
        <v>71</v>
      </c>
      <c r="I70" s="197">
        <v>70</v>
      </c>
      <c r="J70" s="197">
        <v>141</v>
      </c>
      <c r="K70" s="198">
        <v>157.11000000000001</v>
      </c>
    </row>
    <row r="71" spans="1:11" ht="15.75">
      <c r="A71" s="192"/>
      <c r="B71" s="197"/>
      <c r="C71" s="198"/>
      <c r="D71" s="193"/>
      <c r="E71" s="194"/>
      <c r="F71" s="195"/>
      <c r="G71" s="195"/>
      <c r="H71" s="197"/>
      <c r="I71" s="197"/>
      <c r="J71" s="197"/>
      <c r="K71" s="198"/>
    </row>
    <row r="72" spans="1:11" ht="15.75">
      <c r="A72" s="210" t="s">
        <v>132</v>
      </c>
      <c r="B72" s="197">
        <v>109</v>
      </c>
      <c r="C72" s="198">
        <v>104.5</v>
      </c>
      <c r="D72" s="193" t="s">
        <v>143</v>
      </c>
      <c r="E72" s="194">
        <v>34345</v>
      </c>
      <c r="F72" s="195" t="s">
        <v>155</v>
      </c>
      <c r="G72" s="195" t="s">
        <v>93</v>
      </c>
      <c r="H72" s="197">
        <v>100</v>
      </c>
      <c r="I72" s="207" t="s">
        <v>132</v>
      </c>
      <c r="J72" s="207" t="s">
        <v>132</v>
      </c>
      <c r="K72" s="209" t="s">
        <v>132</v>
      </c>
    </row>
    <row r="73" spans="1:11" ht="15.75">
      <c r="A73" s="192"/>
      <c r="B73" s="198" t="s">
        <v>171</v>
      </c>
      <c r="C73" s="198" t="s">
        <v>171</v>
      </c>
      <c r="D73" s="193" t="s">
        <v>171</v>
      </c>
      <c r="E73" s="194" t="s">
        <v>171</v>
      </c>
      <c r="F73" s="195" t="s">
        <v>171</v>
      </c>
      <c r="G73" s="195" t="s">
        <v>171</v>
      </c>
      <c r="H73" s="197" t="s">
        <v>171</v>
      </c>
      <c r="I73" s="197" t="s">
        <v>171</v>
      </c>
      <c r="J73" s="197" t="s">
        <v>171</v>
      </c>
      <c r="K73" s="198" t="s">
        <v>171</v>
      </c>
    </row>
    <row r="74" spans="1:11" ht="15.75">
      <c r="A74" s="192" t="s">
        <v>158</v>
      </c>
      <c r="B74" s="198" t="s">
        <v>106</v>
      </c>
      <c r="C74" s="198">
        <v>91.74</v>
      </c>
      <c r="D74" s="193" t="s">
        <v>143</v>
      </c>
      <c r="E74" s="194">
        <v>34330</v>
      </c>
      <c r="F74" s="218" t="s">
        <v>156</v>
      </c>
      <c r="G74" s="218" t="s">
        <v>157</v>
      </c>
      <c r="H74" s="197">
        <v>110</v>
      </c>
      <c r="I74" s="197">
        <v>140</v>
      </c>
      <c r="J74" s="197">
        <v>250</v>
      </c>
      <c r="K74" s="198">
        <v>286.83140505286832</v>
      </c>
    </row>
    <row r="75" spans="1:11" ht="15.75">
      <c r="A75" s="192"/>
      <c r="B75" s="198" t="s">
        <v>171</v>
      </c>
      <c r="C75" s="198" t="s">
        <v>171</v>
      </c>
      <c r="D75" s="193" t="s">
        <v>171</v>
      </c>
      <c r="E75" s="194" t="s">
        <v>171</v>
      </c>
      <c r="F75" s="195" t="s">
        <v>171</v>
      </c>
      <c r="G75" s="195" t="s">
        <v>171</v>
      </c>
      <c r="H75" s="197" t="s">
        <v>171</v>
      </c>
      <c r="I75" s="197" t="s">
        <v>171</v>
      </c>
      <c r="J75" s="197" t="s">
        <v>171</v>
      </c>
      <c r="K75" s="198" t="s">
        <v>171</v>
      </c>
    </row>
    <row r="76" spans="1:11" ht="15.75">
      <c r="A76" s="192">
        <v>1</v>
      </c>
      <c r="B76" s="197">
        <v>96</v>
      </c>
      <c r="C76" s="198">
        <v>92.4</v>
      </c>
      <c r="D76" s="193" t="s">
        <v>107</v>
      </c>
      <c r="E76" s="194">
        <v>26966</v>
      </c>
      <c r="F76" s="195" t="s">
        <v>108</v>
      </c>
      <c r="G76" s="195" t="s">
        <v>162</v>
      </c>
      <c r="H76" s="197">
        <v>75</v>
      </c>
      <c r="I76" s="197">
        <v>95</v>
      </c>
      <c r="J76" s="197">
        <v>170</v>
      </c>
      <c r="K76" s="198">
        <v>194.46</v>
      </c>
    </row>
    <row r="77" spans="1:11" ht="15.75">
      <c r="A77" s="192"/>
      <c r="B77" s="197"/>
      <c r="C77" s="198"/>
      <c r="D77" s="193"/>
      <c r="E77" s="194"/>
      <c r="F77" s="195"/>
      <c r="G77" s="195"/>
      <c r="H77" s="197"/>
      <c r="I77" s="197"/>
      <c r="J77" s="197"/>
      <c r="K77" s="198"/>
    </row>
    <row r="78" spans="1:11" ht="15.75">
      <c r="A78" s="192">
        <v>1</v>
      </c>
      <c r="B78" s="197">
        <v>73</v>
      </c>
      <c r="C78" s="198">
        <v>71.8</v>
      </c>
      <c r="D78" s="193" t="s">
        <v>110</v>
      </c>
      <c r="E78" s="194">
        <v>16169</v>
      </c>
      <c r="F78" s="195" t="s">
        <v>111</v>
      </c>
      <c r="G78" s="195" t="s">
        <v>101</v>
      </c>
      <c r="H78" s="197">
        <v>45</v>
      </c>
      <c r="I78" s="197">
        <v>57</v>
      </c>
      <c r="J78" s="197">
        <v>102</v>
      </c>
      <c r="K78" s="198">
        <v>132.4</v>
      </c>
    </row>
    <row r="79" spans="1:11" ht="15.75">
      <c r="A79" s="192"/>
      <c r="B79" s="198" t="s">
        <v>171</v>
      </c>
      <c r="C79" s="198" t="s">
        <v>171</v>
      </c>
      <c r="D79" s="193" t="s">
        <v>171</v>
      </c>
      <c r="E79" s="194" t="s">
        <v>171</v>
      </c>
      <c r="F79" s="195" t="s">
        <v>171</v>
      </c>
      <c r="G79" s="195" t="s">
        <v>171</v>
      </c>
      <c r="H79" s="197" t="s">
        <v>171</v>
      </c>
      <c r="I79" s="197" t="s">
        <v>171</v>
      </c>
      <c r="J79" s="197" t="s">
        <v>171</v>
      </c>
      <c r="K79" s="198" t="s">
        <v>171</v>
      </c>
    </row>
    <row r="80" spans="1:11" ht="15.75">
      <c r="A80" s="192"/>
      <c r="B80" s="198" t="s">
        <v>171</v>
      </c>
      <c r="C80" s="198" t="s">
        <v>171</v>
      </c>
      <c r="D80" s="193" t="s">
        <v>171</v>
      </c>
      <c r="E80" s="194" t="s">
        <v>171</v>
      </c>
      <c r="F80" s="195" t="s">
        <v>171</v>
      </c>
      <c r="G80" s="195" t="s">
        <v>171</v>
      </c>
      <c r="H80" s="197" t="s">
        <v>171</v>
      </c>
      <c r="I80" s="197" t="s">
        <v>171</v>
      </c>
      <c r="J80" s="197" t="s">
        <v>171</v>
      </c>
      <c r="K80" s="198" t="s">
        <v>171</v>
      </c>
    </row>
    <row r="81" spans="1:11" ht="15.75">
      <c r="A81" s="192"/>
      <c r="B81" s="198" t="s">
        <v>171</v>
      </c>
      <c r="C81" s="198" t="s">
        <v>171</v>
      </c>
      <c r="D81" s="193" t="s">
        <v>171</v>
      </c>
      <c r="E81" s="194" t="s">
        <v>171</v>
      </c>
      <c r="F81" s="195" t="s">
        <v>171</v>
      </c>
      <c r="G81" s="195" t="s">
        <v>171</v>
      </c>
      <c r="H81" s="197" t="s">
        <v>171</v>
      </c>
      <c r="I81" s="197" t="s">
        <v>171</v>
      </c>
      <c r="J81" s="197" t="s">
        <v>171</v>
      </c>
      <c r="K81" s="198" t="s">
        <v>171</v>
      </c>
    </row>
    <row r="82" spans="1:11" ht="15.75">
      <c r="A82" s="192"/>
      <c r="B82" s="198" t="s">
        <v>171</v>
      </c>
      <c r="C82" s="198" t="s">
        <v>171</v>
      </c>
      <c r="D82" s="193" t="s">
        <v>171</v>
      </c>
      <c r="E82" s="194" t="s">
        <v>171</v>
      </c>
      <c r="F82" s="195" t="s">
        <v>171</v>
      </c>
      <c r="G82" s="195" t="s">
        <v>171</v>
      </c>
      <c r="H82" s="197" t="s">
        <v>171</v>
      </c>
      <c r="I82" s="197" t="s">
        <v>171</v>
      </c>
      <c r="J82" s="197" t="s">
        <v>171</v>
      </c>
      <c r="K82" s="198" t="s">
        <v>171</v>
      </c>
    </row>
    <row r="83" spans="1:11" ht="15.75">
      <c r="A83" s="192"/>
      <c r="B83" s="198" t="s">
        <v>171</v>
      </c>
      <c r="C83" s="198" t="s">
        <v>171</v>
      </c>
      <c r="D83" s="193" t="s">
        <v>171</v>
      </c>
      <c r="E83" s="194" t="s">
        <v>171</v>
      </c>
      <c r="F83" s="195" t="s">
        <v>171</v>
      </c>
      <c r="G83" s="195" t="s">
        <v>171</v>
      </c>
      <c r="H83" s="197" t="s">
        <v>171</v>
      </c>
      <c r="I83" s="197" t="s">
        <v>171</v>
      </c>
      <c r="J83" s="197" t="s">
        <v>171</v>
      </c>
      <c r="K83" s="198" t="s">
        <v>171</v>
      </c>
    </row>
    <row r="84" spans="1:11" ht="15.75">
      <c r="A84" s="192"/>
      <c r="B84" s="198" t="s">
        <v>171</v>
      </c>
      <c r="C84" s="198" t="s">
        <v>171</v>
      </c>
      <c r="D84" s="193" t="s">
        <v>171</v>
      </c>
      <c r="E84" s="194" t="s">
        <v>171</v>
      </c>
      <c r="F84" s="195" t="s">
        <v>171</v>
      </c>
      <c r="G84" s="195" t="s">
        <v>171</v>
      </c>
      <c r="H84" s="197" t="s">
        <v>171</v>
      </c>
      <c r="I84" s="197" t="s">
        <v>171</v>
      </c>
      <c r="J84" s="197" t="s">
        <v>171</v>
      </c>
      <c r="K84" s="198" t="s">
        <v>171</v>
      </c>
    </row>
    <row r="85" spans="1:11" ht="15.75">
      <c r="A85" s="192"/>
      <c r="B85" s="198" t="s">
        <v>171</v>
      </c>
      <c r="C85" s="198" t="s">
        <v>171</v>
      </c>
      <c r="D85" s="193" t="s">
        <v>171</v>
      </c>
      <c r="E85" s="194" t="s">
        <v>171</v>
      </c>
      <c r="F85" s="195" t="s">
        <v>171</v>
      </c>
      <c r="G85" s="195" t="s">
        <v>171</v>
      </c>
      <c r="H85" s="197" t="s">
        <v>171</v>
      </c>
      <c r="I85" s="197" t="s">
        <v>171</v>
      </c>
      <c r="J85" s="197" t="s">
        <v>171</v>
      </c>
      <c r="K85" s="198" t="s">
        <v>171</v>
      </c>
    </row>
    <row r="86" spans="1:11" ht="15.75">
      <c r="A86" s="192"/>
      <c r="B86" s="198" t="s">
        <v>171</v>
      </c>
      <c r="C86" s="198" t="s">
        <v>171</v>
      </c>
      <c r="D86" s="193" t="s">
        <v>171</v>
      </c>
      <c r="E86" s="194" t="s">
        <v>171</v>
      </c>
      <c r="F86" s="195" t="s">
        <v>171</v>
      </c>
      <c r="G86" s="195" t="s">
        <v>171</v>
      </c>
      <c r="H86" s="197" t="s">
        <v>171</v>
      </c>
      <c r="I86" s="197" t="s">
        <v>171</v>
      </c>
      <c r="J86" s="197" t="s">
        <v>171</v>
      </c>
      <c r="K86" s="198" t="s">
        <v>171</v>
      </c>
    </row>
    <row r="87" spans="1:11" ht="15.75">
      <c r="A87" s="192"/>
      <c r="B87" s="198" t="s">
        <v>171</v>
      </c>
      <c r="C87" s="198" t="s">
        <v>171</v>
      </c>
      <c r="D87" s="193" t="s">
        <v>171</v>
      </c>
      <c r="E87" s="194" t="s">
        <v>171</v>
      </c>
      <c r="F87" s="195" t="s">
        <v>171</v>
      </c>
      <c r="G87" s="195" t="s">
        <v>171</v>
      </c>
      <c r="H87" s="197" t="s">
        <v>171</v>
      </c>
      <c r="I87" s="197" t="s">
        <v>171</v>
      </c>
      <c r="J87" s="197" t="s">
        <v>171</v>
      </c>
      <c r="K87" s="198" t="s">
        <v>171</v>
      </c>
    </row>
    <row r="88" spans="1:11" ht="15.75">
      <c r="A88" s="192"/>
      <c r="B88" s="198" t="s">
        <v>171</v>
      </c>
      <c r="C88" s="198" t="s">
        <v>171</v>
      </c>
      <c r="D88" s="193" t="s">
        <v>171</v>
      </c>
      <c r="E88" s="194" t="s">
        <v>171</v>
      </c>
      <c r="F88" s="195" t="s">
        <v>171</v>
      </c>
      <c r="G88" s="195" t="s">
        <v>171</v>
      </c>
      <c r="H88" s="197" t="s">
        <v>171</v>
      </c>
      <c r="I88" s="197" t="s">
        <v>171</v>
      </c>
      <c r="J88" s="197" t="s">
        <v>171</v>
      </c>
      <c r="K88" s="198" t="s">
        <v>171</v>
      </c>
    </row>
    <row r="89" spans="1:11" ht="15.75">
      <c r="A89" s="192"/>
      <c r="B89" s="198" t="s">
        <v>171</v>
      </c>
      <c r="C89" s="198" t="s">
        <v>171</v>
      </c>
      <c r="D89" s="193" t="s">
        <v>171</v>
      </c>
      <c r="E89" s="194" t="s">
        <v>171</v>
      </c>
      <c r="F89" s="195" t="s">
        <v>171</v>
      </c>
      <c r="G89" s="195" t="s">
        <v>171</v>
      </c>
      <c r="H89" s="197" t="s">
        <v>171</v>
      </c>
      <c r="I89" s="197" t="s">
        <v>171</v>
      </c>
      <c r="J89" s="197" t="s">
        <v>171</v>
      </c>
      <c r="K89" s="198" t="s">
        <v>171</v>
      </c>
    </row>
    <row r="90" spans="1:11" ht="15.75">
      <c r="A90" s="192"/>
      <c r="B90" s="198" t="s">
        <v>171</v>
      </c>
      <c r="C90" s="198" t="s">
        <v>171</v>
      </c>
      <c r="D90" s="193" t="s">
        <v>171</v>
      </c>
      <c r="E90" s="194" t="s">
        <v>171</v>
      </c>
      <c r="F90" s="195" t="s">
        <v>171</v>
      </c>
      <c r="G90" s="195" t="s">
        <v>171</v>
      </c>
      <c r="H90" s="197" t="s">
        <v>171</v>
      </c>
      <c r="I90" s="197" t="s">
        <v>171</v>
      </c>
      <c r="J90" s="197" t="s">
        <v>171</v>
      </c>
      <c r="K90" s="198" t="s">
        <v>171</v>
      </c>
    </row>
    <row r="91" spans="1:11" ht="15.75">
      <c r="A91" s="192"/>
      <c r="B91" s="198" t="s">
        <v>171</v>
      </c>
      <c r="C91" s="198" t="s">
        <v>171</v>
      </c>
      <c r="D91" s="193" t="s">
        <v>171</v>
      </c>
      <c r="E91" s="194" t="s">
        <v>171</v>
      </c>
      <c r="F91" s="195" t="s">
        <v>171</v>
      </c>
      <c r="G91" s="195" t="s">
        <v>171</v>
      </c>
      <c r="H91" s="197" t="s">
        <v>171</v>
      </c>
      <c r="I91" s="197" t="s">
        <v>171</v>
      </c>
      <c r="J91" s="197" t="s">
        <v>171</v>
      </c>
      <c r="K91" s="198" t="s">
        <v>171</v>
      </c>
    </row>
    <row r="92" spans="1:11" ht="15.75">
      <c r="A92" s="192"/>
      <c r="B92" s="198" t="s">
        <v>171</v>
      </c>
      <c r="C92" s="198" t="s">
        <v>171</v>
      </c>
      <c r="D92" s="193" t="s">
        <v>171</v>
      </c>
      <c r="E92" s="194" t="s">
        <v>171</v>
      </c>
      <c r="F92" s="195" t="s">
        <v>171</v>
      </c>
      <c r="G92" s="195" t="s">
        <v>171</v>
      </c>
      <c r="H92" s="197" t="s">
        <v>171</v>
      </c>
      <c r="I92" s="197" t="s">
        <v>171</v>
      </c>
      <c r="J92" s="197" t="s">
        <v>171</v>
      </c>
      <c r="K92" s="198" t="s">
        <v>171</v>
      </c>
    </row>
    <row r="93" spans="1:11" ht="15.75">
      <c r="A93" s="192"/>
      <c r="B93" s="198" t="s">
        <v>171</v>
      </c>
      <c r="C93" s="198" t="s">
        <v>171</v>
      </c>
      <c r="D93" s="193" t="s">
        <v>171</v>
      </c>
      <c r="E93" s="194" t="s">
        <v>171</v>
      </c>
      <c r="F93" s="195" t="s">
        <v>171</v>
      </c>
      <c r="G93" s="195" t="s">
        <v>171</v>
      </c>
      <c r="H93" s="197" t="s">
        <v>171</v>
      </c>
      <c r="I93" s="197" t="s">
        <v>171</v>
      </c>
      <c r="J93" s="197" t="s">
        <v>171</v>
      </c>
      <c r="K93" s="198" t="s">
        <v>171</v>
      </c>
    </row>
    <row r="94" spans="1:11" ht="15.75">
      <c r="A94" s="192"/>
      <c r="B94" s="198" t="s">
        <v>171</v>
      </c>
      <c r="C94" s="198" t="s">
        <v>171</v>
      </c>
      <c r="D94" s="193" t="s">
        <v>171</v>
      </c>
      <c r="E94" s="194" t="s">
        <v>171</v>
      </c>
      <c r="F94" s="195" t="s">
        <v>171</v>
      </c>
      <c r="G94" s="195" t="s">
        <v>171</v>
      </c>
      <c r="H94" s="197" t="s">
        <v>171</v>
      </c>
      <c r="I94" s="197" t="s">
        <v>171</v>
      </c>
      <c r="J94" s="197" t="s">
        <v>171</v>
      </c>
      <c r="K94" s="198" t="s">
        <v>171</v>
      </c>
    </row>
    <row r="95" spans="1:11" ht="15.75">
      <c r="A95" s="192"/>
      <c r="B95" s="198" t="s">
        <v>171</v>
      </c>
      <c r="C95" s="198" t="s">
        <v>171</v>
      </c>
      <c r="D95" s="193" t="s">
        <v>171</v>
      </c>
      <c r="E95" s="194" t="s">
        <v>171</v>
      </c>
      <c r="F95" s="195" t="s">
        <v>171</v>
      </c>
      <c r="G95" s="195" t="s">
        <v>171</v>
      </c>
      <c r="H95" s="197" t="s">
        <v>171</v>
      </c>
      <c r="I95" s="197" t="s">
        <v>171</v>
      </c>
      <c r="J95" s="197" t="s">
        <v>171</v>
      </c>
      <c r="K95" s="198" t="s">
        <v>171</v>
      </c>
    </row>
    <row r="96" spans="1:11" ht="15.75">
      <c r="A96" s="192"/>
      <c r="B96" s="198" t="s">
        <v>171</v>
      </c>
      <c r="C96" s="198" t="s">
        <v>171</v>
      </c>
      <c r="D96" s="193" t="s">
        <v>171</v>
      </c>
      <c r="E96" s="194" t="s">
        <v>171</v>
      </c>
      <c r="F96" s="195" t="s">
        <v>171</v>
      </c>
      <c r="G96" s="195" t="s">
        <v>171</v>
      </c>
      <c r="H96" s="197" t="s">
        <v>171</v>
      </c>
      <c r="I96" s="197" t="s">
        <v>171</v>
      </c>
      <c r="J96" s="197" t="s">
        <v>171</v>
      </c>
      <c r="K96" s="198" t="s">
        <v>171</v>
      </c>
    </row>
    <row r="97" spans="1:11" ht="15.75">
      <c r="A97" s="192"/>
      <c r="B97" s="198" t="s">
        <v>171</v>
      </c>
      <c r="C97" s="198" t="s">
        <v>171</v>
      </c>
      <c r="D97" s="193" t="s">
        <v>171</v>
      </c>
      <c r="E97" s="194" t="s">
        <v>171</v>
      </c>
      <c r="F97" s="195" t="s">
        <v>171</v>
      </c>
      <c r="G97" s="195" t="s">
        <v>171</v>
      </c>
      <c r="H97" s="197" t="s">
        <v>171</v>
      </c>
      <c r="I97" s="197" t="s">
        <v>171</v>
      </c>
      <c r="J97" s="197" t="s">
        <v>171</v>
      </c>
      <c r="K97" s="198" t="s">
        <v>171</v>
      </c>
    </row>
    <row r="98" spans="1:11" ht="15.75">
      <c r="A98" s="192"/>
      <c r="B98" s="198" t="s">
        <v>171</v>
      </c>
      <c r="C98" s="198" t="s">
        <v>171</v>
      </c>
      <c r="D98" s="193" t="s">
        <v>171</v>
      </c>
      <c r="E98" s="194" t="s">
        <v>171</v>
      </c>
      <c r="F98" s="195" t="s">
        <v>171</v>
      </c>
      <c r="G98" s="195" t="s">
        <v>171</v>
      </c>
      <c r="H98" s="197" t="s">
        <v>171</v>
      </c>
      <c r="I98" s="197" t="s">
        <v>171</v>
      </c>
      <c r="J98" s="197" t="s">
        <v>171</v>
      </c>
      <c r="K98" s="198" t="s">
        <v>171</v>
      </c>
    </row>
    <row r="99" spans="1:11" ht="15.75">
      <c r="A99" s="192"/>
      <c r="B99" s="198" t="s">
        <v>171</v>
      </c>
      <c r="C99" s="198" t="s">
        <v>171</v>
      </c>
      <c r="D99" s="193" t="s">
        <v>171</v>
      </c>
      <c r="E99" s="194" t="s">
        <v>171</v>
      </c>
      <c r="F99" s="195" t="s">
        <v>171</v>
      </c>
      <c r="G99" s="195" t="s">
        <v>171</v>
      </c>
      <c r="H99" s="197" t="s">
        <v>171</v>
      </c>
      <c r="I99" s="197" t="s">
        <v>171</v>
      </c>
      <c r="J99" s="197" t="s">
        <v>171</v>
      </c>
      <c r="K99" s="198" t="s">
        <v>171</v>
      </c>
    </row>
    <row r="100" spans="1:11" ht="15.75">
      <c r="A100" s="192"/>
      <c r="B100" s="198" t="s">
        <v>171</v>
      </c>
      <c r="C100" s="198" t="s">
        <v>171</v>
      </c>
      <c r="D100" s="193" t="s">
        <v>171</v>
      </c>
      <c r="E100" s="194" t="s">
        <v>171</v>
      </c>
      <c r="F100" s="195" t="s">
        <v>171</v>
      </c>
      <c r="G100" s="195" t="s">
        <v>171</v>
      </c>
      <c r="H100" s="197" t="s">
        <v>171</v>
      </c>
      <c r="I100" s="197" t="s">
        <v>171</v>
      </c>
      <c r="J100" s="197" t="s">
        <v>171</v>
      </c>
      <c r="K100" s="198" t="s">
        <v>171</v>
      </c>
    </row>
    <row r="101" spans="1:11" ht="15.75">
      <c r="A101" s="192"/>
      <c r="B101" s="198" t="s">
        <v>171</v>
      </c>
      <c r="C101" s="198" t="s">
        <v>171</v>
      </c>
      <c r="D101" s="193" t="s">
        <v>171</v>
      </c>
      <c r="E101" s="194" t="s">
        <v>171</v>
      </c>
      <c r="F101" s="195" t="s">
        <v>171</v>
      </c>
      <c r="G101" s="195" t="s">
        <v>171</v>
      </c>
      <c r="H101" s="197" t="s">
        <v>171</v>
      </c>
      <c r="I101" s="197" t="s">
        <v>171</v>
      </c>
      <c r="J101" s="197" t="s">
        <v>171</v>
      </c>
      <c r="K101" s="198" t="s">
        <v>171</v>
      </c>
    </row>
    <row r="102" spans="1:11" ht="15.75">
      <c r="A102" s="192"/>
      <c r="B102" s="198" t="s">
        <v>171</v>
      </c>
      <c r="C102" s="198" t="s">
        <v>171</v>
      </c>
      <c r="D102" s="193" t="s">
        <v>171</v>
      </c>
      <c r="E102" s="194" t="s">
        <v>171</v>
      </c>
      <c r="F102" s="195" t="s">
        <v>171</v>
      </c>
      <c r="G102" s="195" t="s">
        <v>171</v>
      </c>
      <c r="H102" s="197" t="s">
        <v>171</v>
      </c>
      <c r="I102" s="197" t="s">
        <v>171</v>
      </c>
      <c r="J102" s="197" t="s">
        <v>171</v>
      </c>
      <c r="K102" s="198" t="s">
        <v>171</v>
      </c>
    </row>
    <row r="103" spans="1:11" ht="15.75">
      <c r="A103" s="192"/>
      <c r="B103" s="198" t="s">
        <v>171</v>
      </c>
      <c r="C103" s="198" t="s">
        <v>171</v>
      </c>
      <c r="D103" s="193" t="s">
        <v>171</v>
      </c>
      <c r="E103" s="194" t="s">
        <v>171</v>
      </c>
      <c r="F103" s="195" t="s">
        <v>171</v>
      </c>
      <c r="G103" s="195" t="s">
        <v>171</v>
      </c>
      <c r="H103" s="197" t="s">
        <v>171</v>
      </c>
      <c r="I103" s="197" t="s">
        <v>171</v>
      </c>
      <c r="J103" s="197" t="s">
        <v>171</v>
      </c>
      <c r="K103" s="198" t="s">
        <v>171</v>
      </c>
    </row>
    <row r="104" spans="1:11" ht="15.75">
      <c r="A104" s="192"/>
      <c r="B104" s="198" t="s">
        <v>171</v>
      </c>
      <c r="C104" s="198" t="s">
        <v>171</v>
      </c>
      <c r="D104" s="193" t="s">
        <v>171</v>
      </c>
      <c r="E104" s="194" t="s">
        <v>171</v>
      </c>
      <c r="F104" s="195" t="s">
        <v>171</v>
      </c>
      <c r="G104" s="195" t="s">
        <v>171</v>
      </c>
      <c r="H104" s="197" t="s">
        <v>171</v>
      </c>
      <c r="I104" s="197" t="s">
        <v>171</v>
      </c>
      <c r="J104" s="197" t="s">
        <v>171</v>
      </c>
      <c r="K104" s="198" t="s">
        <v>171</v>
      </c>
    </row>
    <row r="105" spans="1:11" ht="15.75">
      <c r="A105" s="192"/>
      <c r="B105" s="198" t="s">
        <v>171</v>
      </c>
      <c r="C105" s="198" t="s">
        <v>171</v>
      </c>
      <c r="D105" s="193" t="s">
        <v>171</v>
      </c>
      <c r="E105" s="194" t="s">
        <v>171</v>
      </c>
      <c r="F105" s="195" t="s">
        <v>171</v>
      </c>
      <c r="G105" s="195" t="s">
        <v>171</v>
      </c>
      <c r="H105" s="197" t="s">
        <v>171</v>
      </c>
      <c r="I105" s="197" t="s">
        <v>171</v>
      </c>
      <c r="J105" s="197" t="s">
        <v>171</v>
      </c>
      <c r="K105" s="198" t="s">
        <v>171</v>
      </c>
    </row>
    <row r="106" spans="1:11" ht="15.75">
      <c r="A106" s="192"/>
      <c r="B106" s="198" t="s">
        <v>171</v>
      </c>
      <c r="C106" s="198" t="s">
        <v>171</v>
      </c>
      <c r="D106" s="193" t="s">
        <v>171</v>
      </c>
      <c r="E106" s="194" t="s">
        <v>171</v>
      </c>
      <c r="F106" s="195" t="s">
        <v>171</v>
      </c>
      <c r="G106" s="195" t="s">
        <v>171</v>
      </c>
      <c r="H106" s="197" t="s">
        <v>171</v>
      </c>
      <c r="I106" s="197" t="s">
        <v>171</v>
      </c>
      <c r="J106" s="197" t="s">
        <v>171</v>
      </c>
      <c r="K106" s="198" t="s">
        <v>171</v>
      </c>
    </row>
    <row r="107" spans="1:11" ht="15.75">
      <c r="A107" s="192"/>
      <c r="B107" s="198" t="s">
        <v>171</v>
      </c>
      <c r="C107" s="198" t="s">
        <v>171</v>
      </c>
      <c r="D107" s="193" t="s">
        <v>171</v>
      </c>
      <c r="E107" s="194" t="s">
        <v>171</v>
      </c>
      <c r="F107" s="195" t="s">
        <v>171</v>
      </c>
      <c r="G107" s="195" t="s">
        <v>171</v>
      </c>
      <c r="H107" s="197" t="s">
        <v>171</v>
      </c>
      <c r="I107" s="197" t="s">
        <v>171</v>
      </c>
      <c r="J107" s="197" t="s">
        <v>171</v>
      </c>
      <c r="K107" s="198" t="s">
        <v>171</v>
      </c>
    </row>
    <row r="108" spans="1:11" ht="15.75">
      <c r="A108" s="192"/>
      <c r="B108" s="198" t="s">
        <v>171</v>
      </c>
      <c r="C108" s="198" t="s">
        <v>171</v>
      </c>
      <c r="D108" s="193" t="s">
        <v>171</v>
      </c>
      <c r="E108" s="194" t="s">
        <v>171</v>
      </c>
      <c r="F108" s="195" t="s">
        <v>171</v>
      </c>
      <c r="G108" s="195" t="s">
        <v>171</v>
      </c>
      <c r="H108" s="197" t="s">
        <v>171</v>
      </c>
      <c r="I108" s="197" t="s">
        <v>171</v>
      </c>
      <c r="J108" s="197" t="s">
        <v>171</v>
      </c>
      <c r="K108" s="198" t="s">
        <v>171</v>
      </c>
    </row>
    <row r="109" spans="1:11" ht="15.75">
      <c r="A109" s="192"/>
      <c r="B109" s="198" t="s">
        <v>171</v>
      </c>
      <c r="C109" s="198" t="s">
        <v>171</v>
      </c>
      <c r="D109" s="193" t="s">
        <v>171</v>
      </c>
      <c r="E109" s="194" t="s">
        <v>171</v>
      </c>
      <c r="F109" s="195" t="s">
        <v>171</v>
      </c>
      <c r="G109" s="195" t="s">
        <v>171</v>
      </c>
      <c r="H109" s="197" t="s">
        <v>171</v>
      </c>
      <c r="I109" s="197" t="s">
        <v>171</v>
      </c>
      <c r="J109" s="197" t="s">
        <v>171</v>
      </c>
      <c r="K109" s="198" t="s">
        <v>171</v>
      </c>
    </row>
    <row r="110" spans="1:11" ht="15.75">
      <c r="A110" s="192"/>
      <c r="B110" s="198" t="s">
        <v>171</v>
      </c>
      <c r="C110" s="198" t="s">
        <v>171</v>
      </c>
      <c r="D110" s="193" t="s">
        <v>171</v>
      </c>
      <c r="E110" s="194" t="s">
        <v>171</v>
      </c>
      <c r="F110" s="195" t="s">
        <v>171</v>
      </c>
      <c r="G110" s="195" t="s">
        <v>171</v>
      </c>
      <c r="H110" s="197" t="s">
        <v>171</v>
      </c>
      <c r="I110" s="197" t="s">
        <v>171</v>
      </c>
      <c r="J110" s="197" t="s">
        <v>171</v>
      </c>
      <c r="K110" s="198" t="s">
        <v>171</v>
      </c>
    </row>
    <row r="111" spans="1:11" ht="15.75">
      <c r="A111" s="192"/>
      <c r="B111" s="198" t="s">
        <v>171</v>
      </c>
      <c r="C111" s="198" t="s">
        <v>171</v>
      </c>
      <c r="D111" s="193" t="s">
        <v>171</v>
      </c>
      <c r="E111" s="194" t="s">
        <v>171</v>
      </c>
      <c r="F111" s="195" t="s">
        <v>171</v>
      </c>
      <c r="G111" s="195" t="s">
        <v>171</v>
      </c>
      <c r="H111" s="197" t="s">
        <v>171</v>
      </c>
      <c r="I111" s="197" t="s">
        <v>171</v>
      </c>
      <c r="J111" s="197" t="s">
        <v>171</v>
      </c>
      <c r="K111" s="198" t="s">
        <v>171</v>
      </c>
    </row>
    <row r="112" spans="1:11" ht="15.75">
      <c r="A112" s="192"/>
      <c r="B112" s="198" t="s">
        <v>171</v>
      </c>
      <c r="C112" s="198" t="s">
        <v>171</v>
      </c>
      <c r="D112" s="193" t="s">
        <v>171</v>
      </c>
      <c r="E112" s="194" t="s">
        <v>171</v>
      </c>
      <c r="F112" s="195" t="s">
        <v>171</v>
      </c>
      <c r="G112" s="195" t="s">
        <v>171</v>
      </c>
      <c r="H112" s="197" t="s">
        <v>171</v>
      </c>
      <c r="I112" s="197" t="s">
        <v>171</v>
      </c>
      <c r="J112" s="197" t="s">
        <v>171</v>
      </c>
      <c r="K112" s="198" t="s">
        <v>171</v>
      </c>
    </row>
    <row r="113" spans="1:11" ht="15.75">
      <c r="A113" s="192"/>
      <c r="B113" s="198" t="s">
        <v>171</v>
      </c>
      <c r="C113" s="198" t="s">
        <v>171</v>
      </c>
      <c r="D113" s="193" t="s">
        <v>171</v>
      </c>
      <c r="E113" s="194" t="s">
        <v>171</v>
      </c>
      <c r="F113" s="195" t="s">
        <v>171</v>
      </c>
      <c r="G113" s="195" t="s">
        <v>171</v>
      </c>
      <c r="H113" s="197" t="s">
        <v>171</v>
      </c>
      <c r="I113" s="197" t="s">
        <v>171</v>
      </c>
      <c r="J113" s="197" t="s">
        <v>171</v>
      </c>
      <c r="K113" s="198" t="s">
        <v>171</v>
      </c>
    </row>
    <row r="114" spans="1:11" ht="15.75">
      <c r="A114" s="192"/>
      <c r="B114" s="198" t="s">
        <v>171</v>
      </c>
      <c r="C114" s="198" t="s">
        <v>171</v>
      </c>
      <c r="D114" s="193" t="s">
        <v>171</v>
      </c>
      <c r="E114" s="194" t="s">
        <v>171</v>
      </c>
      <c r="F114" s="195" t="s">
        <v>171</v>
      </c>
      <c r="G114" s="195" t="s">
        <v>171</v>
      </c>
      <c r="H114" s="197" t="s">
        <v>171</v>
      </c>
      <c r="I114" s="197" t="s">
        <v>171</v>
      </c>
      <c r="J114" s="197" t="s">
        <v>171</v>
      </c>
      <c r="K114" s="198" t="s">
        <v>171</v>
      </c>
    </row>
    <row r="115" spans="1:11" ht="15.75">
      <c r="A115" s="192"/>
      <c r="B115" s="198" t="s">
        <v>171</v>
      </c>
      <c r="C115" s="198" t="s">
        <v>171</v>
      </c>
      <c r="D115" s="193" t="s">
        <v>171</v>
      </c>
      <c r="E115" s="194" t="s">
        <v>171</v>
      </c>
      <c r="F115" s="195" t="s">
        <v>171</v>
      </c>
      <c r="G115" s="195" t="s">
        <v>171</v>
      </c>
      <c r="H115" s="197" t="s">
        <v>171</v>
      </c>
      <c r="I115" s="197" t="s">
        <v>171</v>
      </c>
      <c r="J115" s="197" t="s">
        <v>171</v>
      </c>
      <c r="K115" s="198" t="s">
        <v>171</v>
      </c>
    </row>
    <row r="116" spans="1:11" ht="15.75">
      <c r="A116" s="192"/>
      <c r="B116" s="198" t="s">
        <v>171</v>
      </c>
      <c r="C116" s="198" t="s">
        <v>171</v>
      </c>
      <c r="D116" s="193" t="s">
        <v>171</v>
      </c>
      <c r="E116" s="194" t="s">
        <v>171</v>
      </c>
      <c r="F116" s="195" t="s">
        <v>171</v>
      </c>
      <c r="G116" s="195" t="s">
        <v>171</v>
      </c>
      <c r="H116" s="197" t="s">
        <v>171</v>
      </c>
      <c r="I116" s="197" t="s">
        <v>171</v>
      </c>
      <c r="J116" s="197" t="s">
        <v>171</v>
      </c>
      <c r="K116" s="198" t="s">
        <v>171</v>
      </c>
    </row>
    <row r="117" spans="1:11" ht="15.75">
      <c r="A117" s="192"/>
      <c r="B117" s="198" t="s">
        <v>171</v>
      </c>
      <c r="C117" s="198" t="s">
        <v>171</v>
      </c>
      <c r="D117" s="193" t="s">
        <v>171</v>
      </c>
      <c r="E117" s="194" t="s">
        <v>171</v>
      </c>
      <c r="F117" s="195" t="s">
        <v>171</v>
      </c>
      <c r="G117" s="195" t="s">
        <v>171</v>
      </c>
      <c r="H117" s="197" t="s">
        <v>171</v>
      </c>
      <c r="I117" s="197" t="s">
        <v>171</v>
      </c>
      <c r="J117" s="197" t="s">
        <v>171</v>
      </c>
      <c r="K117" s="198" t="s">
        <v>171</v>
      </c>
    </row>
    <row r="118" spans="1:11" ht="15.75">
      <c r="A118" s="192"/>
      <c r="B118" s="198" t="s">
        <v>171</v>
      </c>
      <c r="C118" s="198" t="s">
        <v>171</v>
      </c>
      <c r="D118" s="193" t="s">
        <v>171</v>
      </c>
      <c r="E118" s="194" t="s">
        <v>171</v>
      </c>
      <c r="F118" s="195" t="s">
        <v>171</v>
      </c>
      <c r="G118" s="195" t="s">
        <v>171</v>
      </c>
      <c r="H118" s="197" t="s">
        <v>171</v>
      </c>
      <c r="I118" s="197" t="s">
        <v>171</v>
      </c>
      <c r="J118" s="197" t="s">
        <v>171</v>
      </c>
      <c r="K118" s="198" t="s">
        <v>171</v>
      </c>
    </row>
    <row r="119" spans="1:11" ht="15.75">
      <c r="A119" s="192"/>
      <c r="B119" s="198" t="s">
        <v>171</v>
      </c>
      <c r="C119" s="198" t="s">
        <v>171</v>
      </c>
      <c r="D119" s="193" t="s">
        <v>171</v>
      </c>
      <c r="E119" s="194" t="s">
        <v>171</v>
      </c>
      <c r="F119" s="195" t="s">
        <v>171</v>
      </c>
      <c r="G119" s="195" t="s">
        <v>171</v>
      </c>
      <c r="H119" s="197" t="s">
        <v>171</v>
      </c>
      <c r="I119" s="197" t="s">
        <v>171</v>
      </c>
      <c r="J119" s="197" t="s">
        <v>171</v>
      </c>
      <c r="K119" s="198" t="s">
        <v>171</v>
      </c>
    </row>
    <row r="120" spans="1:11" ht="15.75">
      <c r="A120" s="192"/>
      <c r="B120" s="198" t="s">
        <v>171</v>
      </c>
      <c r="C120" s="198" t="s">
        <v>171</v>
      </c>
      <c r="D120" s="193" t="s">
        <v>171</v>
      </c>
      <c r="E120" s="194" t="s">
        <v>171</v>
      </c>
      <c r="F120" s="195" t="s">
        <v>171</v>
      </c>
      <c r="G120" s="195" t="s">
        <v>171</v>
      </c>
      <c r="H120" s="197" t="s">
        <v>171</v>
      </c>
      <c r="I120" s="197" t="s">
        <v>171</v>
      </c>
      <c r="J120" s="197" t="s">
        <v>171</v>
      </c>
      <c r="K120" s="198" t="s">
        <v>171</v>
      </c>
    </row>
    <row r="121" spans="1:11" ht="15.75">
      <c r="A121" s="192"/>
      <c r="B121" s="198" t="s">
        <v>171</v>
      </c>
      <c r="C121" s="198" t="s">
        <v>171</v>
      </c>
      <c r="D121" s="193" t="s">
        <v>171</v>
      </c>
      <c r="E121" s="194" t="s">
        <v>171</v>
      </c>
      <c r="F121" s="195" t="s">
        <v>171</v>
      </c>
      <c r="G121" s="195" t="s">
        <v>171</v>
      </c>
      <c r="H121" s="197" t="s">
        <v>171</v>
      </c>
      <c r="I121" s="197" t="s">
        <v>171</v>
      </c>
      <c r="J121" s="197" t="s">
        <v>171</v>
      </c>
      <c r="K121" s="198" t="s">
        <v>171</v>
      </c>
    </row>
    <row r="122" spans="1:11" ht="15.75">
      <c r="A122" s="192"/>
      <c r="B122" s="198" t="s">
        <v>171</v>
      </c>
      <c r="C122" s="198" t="s">
        <v>171</v>
      </c>
      <c r="D122" s="193" t="s">
        <v>171</v>
      </c>
      <c r="E122" s="194" t="s">
        <v>171</v>
      </c>
      <c r="F122" s="195" t="s">
        <v>171</v>
      </c>
      <c r="G122" s="195" t="s">
        <v>171</v>
      </c>
      <c r="H122" s="197" t="s">
        <v>171</v>
      </c>
      <c r="I122" s="197" t="s">
        <v>171</v>
      </c>
      <c r="J122" s="197" t="s">
        <v>171</v>
      </c>
      <c r="K122" s="198" t="s">
        <v>171</v>
      </c>
    </row>
    <row r="123" spans="1:11" ht="15.75">
      <c r="A123" s="192"/>
      <c r="B123" s="198" t="s">
        <v>171</v>
      </c>
      <c r="C123" s="198" t="s">
        <v>171</v>
      </c>
      <c r="D123" s="193" t="s">
        <v>171</v>
      </c>
      <c r="E123" s="194" t="s">
        <v>171</v>
      </c>
      <c r="F123" s="195" t="s">
        <v>171</v>
      </c>
      <c r="G123" s="195" t="s">
        <v>171</v>
      </c>
      <c r="H123" s="197" t="s">
        <v>171</v>
      </c>
      <c r="I123" s="197" t="s">
        <v>171</v>
      </c>
      <c r="J123" s="197" t="s">
        <v>171</v>
      </c>
      <c r="K123" s="198" t="s">
        <v>171</v>
      </c>
    </row>
    <row r="124" spans="1:11" ht="15.75">
      <c r="A124" s="192"/>
      <c r="B124" s="198" t="s">
        <v>171</v>
      </c>
      <c r="C124" s="198" t="s">
        <v>171</v>
      </c>
      <c r="D124" s="193" t="s">
        <v>171</v>
      </c>
      <c r="E124" s="194" t="s">
        <v>171</v>
      </c>
      <c r="F124" s="195" t="s">
        <v>171</v>
      </c>
      <c r="G124" s="195" t="s">
        <v>171</v>
      </c>
      <c r="H124" s="197" t="s">
        <v>171</v>
      </c>
      <c r="I124" s="197" t="s">
        <v>171</v>
      </c>
      <c r="J124" s="197" t="s">
        <v>171</v>
      </c>
      <c r="K124" s="198" t="s">
        <v>171</v>
      </c>
    </row>
    <row r="125" spans="1:11" ht="15.75">
      <c r="A125" s="192"/>
      <c r="B125" s="198" t="s">
        <v>171</v>
      </c>
      <c r="C125" s="198" t="s">
        <v>171</v>
      </c>
      <c r="D125" s="193" t="s">
        <v>171</v>
      </c>
      <c r="E125" s="194" t="s">
        <v>171</v>
      </c>
      <c r="F125" s="195" t="s">
        <v>171</v>
      </c>
      <c r="G125" s="195" t="s">
        <v>171</v>
      </c>
      <c r="H125" s="197" t="s">
        <v>171</v>
      </c>
      <c r="I125" s="197" t="s">
        <v>171</v>
      </c>
      <c r="J125" s="197" t="s">
        <v>171</v>
      </c>
      <c r="K125" s="198" t="s">
        <v>171</v>
      </c>
    </row>
    <row r="126" spans="1:11" ht="15.75">
      <c r="A126" s="192"/>
      <c r="B126" s="198" t="s">
        <v>171</v>
      </c>
      <c r="C126" s="198" t="s">
        <v>171</v>
      </c>
      <c r="D126" s="193" t="s">
        <v>171</v>
      </c>
      <c r="E126" s="194" t="s">
        <v>171</v>
      </c>
      <c r="F126" s="195" t="s">
        <v>171</v>
      </c>
      <c r="G126" s="195" t="s">
        <v>171</v>
      </c>
      <c r="H126" s="197" t="s">
        <v>171</v>
      </c>
      <c r="I126" s="197" t="s">
        <v>171</v>
      </c>
      <c r="J126" s="197" t="s">
        <v>171</v>
      </c>
      <c r="K126" s="198" t="s">
        <v>171</v>
      </c>
    </row>
    <row r="127" spans="1:11" ht="15.75">
      <c r="A127" s="192"/>
      <c r="B127" s="198" t="s">
        <v>171</v>
      </c>
      <c r="C127" s="198" t="s">
        <v>171</v>
      </c>
      <c r="D127" s="193" t="s">
        <v>171</v>
      </c>
      <c r="E127" s="194" t="s">
        <v>171</v>
      </c>
      <c r="F127" s="195" t="s">
        <v>171</v>
      </c>
      <c r="G127" s="195" t="s">
        <v>171</v>
      </c>
      <c r="H127" s="197" t="s">
        <v>171</v>
      </c>
      <c r="I127" s="197" t="s">
        <v>171</v>
      </c>
      <c r="J127" s="197" t="s">
        <v>171</v>
      </c>
      <c r="K127" s="198" t="s">
        <v>171</v>
      </c>
    </row>
    <row r="128" spans="1:11" ht="15.75">
      <c r="A128" s="192"/>
      <c r="B128" s="198" t="s">
        <v>171</v>
      </c>
      <c r="C128" s="198" t="s">
        <v>171</v>
      </c>
      <c r="D128" s="193" t="s">
        <v>171</v>
      </c>
      <c r="E128" s="194" t="s">
        <v>171</v>
      </c>
      <c r="F128" s="195" t="s">
        <v>171</v>
      </c>
      <c r="G128" s="195" t="s">
        <v>171</v>
      </c>
      <c r="H128" s="197" t="s">
        <v>171</v>
      </c>
      <c r="I128" s="197" t="s">
        <v>171</v>
      </c>
      <c r="J128" s="197" t="s">
        <v>171</v>
      </c>
      <c r="K128" s="198" t="s">
        <v>171</v>
      </c>
    </row>
    <row r="129" spans="1:11" ht="15.75">
      <c r="A129" s="192"/>
      <c r="B129" s="198" t="s">
        <v>171</v>
      </c>
      <c r="C129" s="198" t="s">
        <v>171</v>
      </c>
      <c r="D129" s="193" t="s">
        <v>171</v>
      </c>
      <c r="E129" s="194" t="s">
        <v>171</v>
      </c>
      <c r="F129" s="195" t="s">
        <v>171</v>
      </c>
      <c r="G129" s="195" t="s">
        <v>171</v>
      </c>
      <c r="H129" s="197" t="s">
        <v>171</v>
      </c>
      <c r="I129" s="197" t="s">
        <v>171</v>
      </c>
      <c r="J129" s="197" t="s">
        <v>171</v>
      </c>
      <c r="K129" s="198" t="s">
        <v>171</v>
      </c>
    </row>
    <row r="130" spans="1:11" ht="15.75">
      <c r="A130" s="192"/>
      <c r="B130" s="198" t="s">
        <v>171</v>
      </c>
      <c r="C130" s="198" t="s">
        <v>171</v>
      </c>
      <c r="D130" s="193" t="s">
        <v>171</v>
      </c>
      <c r="E130" s="194" t="s">
        <v>171</v>
      </c>
      <c r="F130" s="195" t="s">
        <v>171</v>
      </c>
      <c r="G130" s="195" t="s">
        <v>171</v>
      </c>
      <c r="H130" s="197" t="s">
        <v>171</v>
      </c>
      <c r="I130" s="197" t="s">
        <v>171</v>
      </c>
      <c r="J130" s="197" t="s">
        <v>171</v>
      </c>
      <c r="K130" s="198" t="s">
        <v>171</v>
      </c>
    </row>
    <row r="131" spans="1:11" ht="15.75">
      <c r="A131" s="192"/>
      <c r="B131" s="198" t="s">
        <v>171</v>
      </c>
      <c r="C131" s="198" t="s">
        <v>171</v>
      </c>
      <c r="D131" s="193" t="s">
        <v>171</v>
      </c>
      <c r="E131" s="194" t="s">
        <v>171</v>
      </c>
      <c r="F131" s="195" t="s">
        <v>171</v>
      </c>
      <c r="G131" s="195" t="s">
        <v>171</v>
      </c>
      <c r="H131" s="197" t="s">
        <v>171</v>
      </c>
      <c r="I131" s="197" t="s">
        <v>171</v>
      </c>
      <c r="J131" s="197" t="s">
        <v>171</v>
      </c>
      <c r="K131" s="198" t="s">
        <v>171</v>
      </c>
    </row>
    <row r="132" spans="1:11" ht="15.75">
      <c r="A132" s="192"/>
      <c r="B132" s="198" t="s">
        <v>171</v>
      </c>
      <c r="C132" s="198" t="s">
        <v>171</v>
      </c>
      <c r="D132" s="193" t="s">
        <v>171</v>
      </c>
      <c r="E132" s="194" t="s">
        <v>171</v>
      </c>
      <c r="F132" s="195" t="s">
        <v>171</v>
      </c>
      <c r="G132" s="195" t="s">
        <v>171</v>
      </c>
      <c r="H132" s="197" t="s">
        <v>171</v>
      </c>
      <c r="I132" s="197" t="s">
        <v>171</v>
      </c>
      <c r="J132" s="197" t="s">
        <v>171</v>
      </c>
      <c r="K132" s="198" t="s">
        <v>171</v>
      </c>
    </row>
    <row r="133" spans="1:11" ht="15.75">
      <c r="A133" s="192"/>
      <c r="B133" s="198" t="s">
        <v>171</v>
      </c>
      <c r="C133" s="198" t="s">
        <v>171</v>
      </c>
      <c r="D133" s="193" t="s">
        <v>171</v>
      </c>
      <c r="E133" s="194" t="s">
        <v>171</v>
      </c>
      <c r="F133" s="195" t="s">
        <v>171</v>
      </c>
      <c r="G133" s="195" t="s">
        <v>171</v>
      </c>
      <c r="H133" s="197" t="s">
        <v>171</v>
      </c>
      <c r="I133" s="197" t="s">
        <v>171</v>
      </c>
      <c r="J133" s="197" t="s">
        <v>171</v>
      </c>
      <c r="K133" s="198" t="s">
        <v>171</v>
      </c>
    </row>
    <row r="134" spans="1:11" ht="15.75">
      <c r="A134" s="192"/>
      <c r="B134" s="198" t="s">
        <v>171</v>
      </c>
      <c r="C134" s="198" t="s">
        <v>171</v>
      </c>
      <c r="D134" s="193" t="s">
        <v>171</v>
      </c>
      <c r="E134" s="194" t="s">
        <v>171</v>
      </c>
      <c r="F134" s="195" t="s">
        <v>171</v>
      </c>
      <c r="G134" s="195" t="s">
        <v>171</v>
      </c>
      <c r="H134" s="197" t="s">
        <v>171</v>
      </c>
      <c r="I134" s="197" t="s">
        <v>171</v>
      </c>
      <c r="J134" s="197" t="s">
        <v>171</v>
      </c>
      <c r="K134" s="198" t="s">
        <v>171</v>
      </c>
    </row>
    <row r="135" spans="1:11" ht="15.75">
      <c r="A135" s="192"/>
      <c r="B135" s="198" t="s">
        <v>171</v>
      </c>
      <c r="C135" s="198" t="s">
        <v>171</v>
      </c>
      <c r="D135" s="193" t="s">
        <v>171</v>
      </c>
      <c r="E135" s="194" t="s">
        <v>171</v>
      </c>
      <c r="F135" s="195" t="s">
        <v>171</v>
      </c>
      <c r="G135" s="195" t="s">
        <v>171</v>
      </c>
      <c r="H135" s="197" t="s">
        <v>171</v>
      </c>
      <c r="I135" s="197" t="s">
        <v>171</v>
      </c>
      <c r="J135" s="197" t="s">
        <v>171</v>
      </c>
      <c r="K135" s="198" t="s">
        <v>171</v>
      </c>
    </row>
    <row r="136" spans="1:11" ht="15.75">
      <c r="A136" s="192"/>
      <c r="B136" s="198" t="s">
        <v>171</v>
      </c>
      <c r="C136" s="198" t="s">
        <v>171</v>
      </c>
      <c r="D136" s="193" t="s">
        <v>171</v>
      </c>
      <c r="E136" s="194" t="s">
        <v>171</v>
      </c>
      <c r="F136" s="195" t="s">
        <v>171</v>
      </c>
      <c r="G136" s="195" t="s">
        <v>171</v>
      </c>
      <c r="H136" s="197" t="s">
        <v>171</v>
      </c>
      <c r="I136" s="197" t="s">
        <v>171</v>
      </c>
      <c r="J136" s="197" t="s">
        <v>171</v>
      </c>
      <c r="K136" s="198" t="s">
        <v>171</v>
      </c>
    </row>
    <row r="137" spans="1:11" ht="15.75">
      <c r="A137" s="192"/>
      <c r="B137" s="198" t="s">
        <v>171</v>
      </c>
      <c r="C137" s="198" t="s">
        <v>171</v>
      </c>
      <c r="D137" s="193" t="s">
        <v>171</v>
      </c>
      <c r="E137" s="194" t="s">
        <v>171</v>
      </c>
      <c r="F137" s="195" t="s">
        <v>171</v>
      </c>
      <c r="G137" s="195" t="s">
        <v>171</v>
      </c>
      <c r="H137" s="197" t="s">
        <v>171</v>
      </c>
      <c r="I137" s="197" t="s">
        <v>171</v>
      </c>
      <c r="J137" s="197" t="s">
        <v>171</v>
      </c>
      <c r="K137" s="198" t="s">
        <v>171</v>
      </c>
    </row>
    <row r="138" spans="1:11" ht="15.75">
      <c r="A138" s="192"/>
      <c r="B138" s="198" t="s">
        <v>171</v>
      </c>
      <c r="C138" s="198" t="s">
        <v>171</v>
      </c>
      <c r="D138" s="193" t="s">
        <v>171</v>
      </c>
      <c r="E138" s="194" t="s">
        <v>171</v>
      </c>
      <c r="F138" s="195" t="s">
        <v>171</v>
      </c>
      <c r="G138" s="195" t="s">
        <v>171</v>
      </c>
      <c r="H138" s="197" t="s">
        <v>171</v>
      </c>
      <c r="I138" s="197" t="s">
        <v>171</v>
      </c>
      <c r="J138" s="197" t="s">
        <v>171</v>
      </c>
      <c r="K138" s="198" t="s">
        <v>171</v>
      </c>
    </row>
    <row r="139" spans="1:11" ht="15.75">
      <c r="A139" s="192"/>
      <c r="B139" s="198" t="s">
        <v>171</v>
      </c>
      <c r="C139" s="198" t="s">
        <v>171</v>
      </c>
      <c r="D139" s="193" t="s">
        <v>171</v>
      </c>
      <c r="E139" s="194" t="s">
        <v>171</v>
      </c>
      <c r="F139" s="195" t="s">
        <v>171</v>
      </c>
      <c r="G139" s="195" t="s">
        <v>171</v>
      </c>
      <c r="H139" s="197" t="s">
        <v>171</v>
      </c>
      <c r="I139" s="197" t="s">
        <v>171</v>
      </c>
      <c r="J139" s="197" t="s">
        <v>171</v>
      </c>
      <c r="K139" s="198" t="s">
        <v>171</v>
      </c>
    </row>
    <row r="140" spans="1:11" ht="15.75">
      <c r="A140" s="192"/>
      <c r="B140" s="198" t="s">
        <v>171</v>
      </c>
      <c r="C140" s="198" t="s">
        <v>171</v>
      </c>
      <c r="D140" s="193" t="s">
        <v>171</v>
      </c>
      <c r="E140" s="194" t="s">
        <v>171</v>
      </c>
      <c r="F140" s="195" t="s">
        <v>171</v>
      </c>
      <c r="G140" s="195" t="s">
        <v>171</v>
      </c>
      <c r="H140" s="197" t="s">
        <v>171</v>
      </c>
      <c r="I140" s="197" t="s">
        <v>171</v>
      </c>
      <c r="J140" s="197" t="s">
        <v>171</v>
      </c>
      <c r="K140" s="198" t="s">
        <v>171</v>
      </c>
    </row>
    <row r="141" spans="1:11" ht="15.75">
      <c r="A141" s="192"/>
      <c r="B141" s="198" t="s">
        <v>171</v>
      </c>
      <c r="C141" s="198" t="s">
        <v>171</v>
      </c>
      <c r="D141" s="193" t="s">
        <v>171</v>
      </c>
      <c r="E141" s="194" t="s">
        <v>171</v>
      </c>
      <c r="F141" s="195" t="s">
        <v>171</v>
      </c>
      <c r="G141" s="195" t="s">
        <v>171</v>
      </c>
      <c r="H141" s="197" t="s">
        <v>171</v>
      </c>
      <c r="I141" s="197" t="s">
        <v>171</v>
      </c>
      <c r="J141" s="197" t="s">
        <v>171</v>
      </c>
      <c r="K141" s="198" t="s">
        <v>171</v>
      </c>
    </row>
    <row r="142" spans="1:11" ht="15.75">
      <c r="A142" s="192"/>
      <c r="B142" s="198" t="s">
        <v>171</v>
      </c>
      <c r="C142" s="198" t="s">
        <v>171</v>
      </c>
      <c r="D142" s="193" t="s">
        <v>171</v>
      </c>
      <c r="E142" s="194" t="s">
        <v>171</v>
      </c>
      <c r="F142" s="195" t="s">
        <v>171</v>
      </c>
      <c r="G142" s="195" t="s">
        <v>171</v>
      </c>
      <c r="H142" s="197" t="s">
        <v>171</v>
      </c>
      <c r="I142" s="197" t="s">
        <v>171</v>
      </c>
      <c r="J142" s="197" t="s">
        <v>171</v>
      </c>
      <c r="K142" s="198" t="s">
        <v>171</v>
      </c>
    </row>
    <row r="143" spans="1:11" ht="15.75">
      <c r="A143" s="192"/>
      <c r="B143" s="198" t="s">
        <v>171</v>
      </c>
      <c r="C143" s="198" t="s">
        <v>171</v>
      </c>
      <c r="D143" s="193" t="s">
        <v>171</v>
      </c>
      <c r="E143" s="194" t="s">
        <v>171</v>
      </c>
      <c r="F143" s="195" t="s">
        <v>171</v>
      </c>
      <c r="G143" s="195" t="s">
        <v>171</v>
      </c>
      <c r="H143" s="197" t="s">
        <v>171</v>
      </c>
      <c r="I143" s="197" t="s">
        <v>171</v>
      </c>
      <c r="J143" s="197" t="s">
        <v>171</v>
      </c>
      <c r="K143" s="198" t="s">
        <v>171</v>
      </c>
    </row>
    <row r="144" spans="1:11" ht="15.75">
      <c r="A144" s="192"/>
      <c r="B144" s="198" t="s">
        <v>171</v>
      </c>
      <c r="C144" s="198" t="s">
        <v>171</v>
      </c>
      <c r="D144" s="193" t="s">
        <v>171</v>
      </c>
      <c r="E144" s="194" t="s">
        <v>171</v>
      </c>
      <c r="F144" s="195" t="s">
        <v>171</v>
      </c>
      <c r="G144" s="195" t="s">
        <v>171</v>
      </c>
      <c r="H144" s="197" t="s">
        <v>171</v>
      </c>
      <c r="I144" s="197" t="s">
        <v>171</v>
      </c>
      <c r="J144" s="197" t="s">
        <v>171</v>
      </c>
      <c r="K144" s="198" t="s">
        <v>171</v>
      </c>
    </row>
    <row r="145" spans="1:11" ht="15.75">
      <c r="A145" s="192"/>
      <c r="B145" s="198" t="s">
        <v>171</v>
      </c>
      <c r="C145" s="198" t="s">
        <v>171</v>
      </c>
      <c r="D145" s="193" t="s">
        <v>171</v>
      </c>
      <c r="E145" s="194" t="s">
        <v>171</v>
      </c>
      <c r="F145" s="195" t="s">
        <v>171</v>
      </c>
      <c r="G145" s="195" t="s">
        <v>171</v>
      </c>
      <c r="H145" s="197" t="s">
        <v>171</v>
      </c>
      <c r="I145" s="197" t="s">
        <v>171</v>
      </c>
      <c r="J145" s="197" t="s">
        <v>171</v>
      </c>
      <c r="K145" s="198" t="s">
        <v>171</v>
      </c>
    </row>
    <row r="146" spans="1:11" ht="15.75">
      <c r="A146" s="192"/>
      <c r="B146" s="198" t="s">
        <v>171</v>
      </c>
      <c r="C146" s="198" t="s">
        <v>171</v>
      </c>
      <c r="D146" s="193" t="s">
        <v>171</v>
      </c>
      <c r="E146" s="194" t="s">
        <v>171</v>
      </c>
      <c r="F146" s="195" t="s">
        <v>171</v>
      </c>
      <c r="G146" s="195" t="s">
        <v>171</v>
      </c>
      <c r="H146" s="197" t="s">
        <v>171</v>
      </c>
      <c r="I146" s="197" t="s">
        <v>171</v>
      </c>
      <c r="J146" s="197" t="s">
        <v>171</v>
      </c>
      <c r="K146" s="198" t="s">
        <v>171</v>
      </c>
    </row>
    <row r="147" spans="1:11" ht="15.75">
      <c r="A147" s="192"/>
      <c r="B147" s="198" t="s">
        <v>171</v>
      </c>
      <c r="C147" s="198" t="s">
        <v>171</v>
      </c>
      <c r="D147" s="193" t="s">
        <v>171</v>
      </c>
      <c r="E147" s="194" t="s">
        <v>171</v>
      </c>
      <c r="F147" s="195" t="s">
        <v>171</v>
      </c>
      <c r="G147" s="195" t="s">
        <v>171</v>
      </c>
      <c r="H147" s="197" t="s">
        <v>171</v>
      </c>
      <c r="I147" s="197" t="s">
        <v>171</v>
      </c>
      <c r="J147" s="197" t="s">
        <v>171</v>
      </c>
      <c r="K147" s="198" t="s">
        <v>171</v>
      </c>
    </row>
    <row r="148" spans="1:11" ht="15.75">
      <c r="A148" s="192"/>
      <c r="B148" s="198" t="s">
        <v>171</v>
      </c>
      <c r="C148" s="198" t="s">
        <v>171</v>
      </c>
      <c r="D148" s="193" t="s">
        <v>171</v>
      </c>
      <c r="E148" s="194" t="s">
        <v>171</v>
      </c>
      <c r="F148" s="195" t="s">
        <v>171</v>
      </c>
      <c r="G148" s="195" t="s">
        <v>171</v>
      </c>
      <c r="H148" s="197" t="s">
        <v>171</v>
      </c>
      <c r="I148" s="197" t="s">
        <v>171</v>
      </c>
      <c r="J148" s="197" t="s">
        <v>171</v>
      </c>
      <c r="K148" s="198" t="s">
        <v>171</v>
      </c>
    </row>
    <row r="149" spans="1:11" ht="15.75">
      <c r="A149" s="192"/>
      <c r="B149" s="198" t="s">
        <v>171</v>
      </c>
      <c r="C149" s="198" t="s">
        <v>171</v>
      </c>
      <c r="D149" s="193" t="s">
        <v>171</v>
      </c>
      <c r="E149" s="194" t="s">
        <v>171</v>
      </c>
      <c r="F149" s="195" t="s">
        <v>171</v>
      </c>
      <c r="G149" s="195" t="s">
        <v>171</v>
      </c>
      <c r="H149" s="197" t="s">
        <v>171</v>
      </c>
      <c r="I149" s="197" t="s">
        <v>171</v>
      </c>
      <c r="J149" s="197" t="s">
        <v>171</v>
      </c>
      <c r="K149" s="198" t="s">
        <v>171</v>
      </c>
    </row>
    <row r="150" spans="1:11" ht="15.75">
      <c r="A150" s="192"/>
      <c r="B150" s="198" t="s">
        <v>171</v>
      </c>
      <c r="C150" s="198" t="s">
        <v>171</v>
      </c>
      <c r="D150" s="193" t="s">
        <v>171</v>
      </c>
      <c r="E150" s="194" t="s">
        <v>171</v>
      </c>
      <c r="F150" s="195" t="s">
        <v>171</v>
      </c>
      <c r="G150" s="195" t="s">
        <v>171</v>
      </c>
      <c r="H150" s="197" t="s">
        <v>171</v>
      </c>
      <c r="I150" s="197" t="s">
        <v>171</v>
      </c>
      <c r="J150" s="197" t="s">
        <v>171</v>
      </c>
      <c r="K150" s="198" t="s">
        <v>171</v>
      </c>
    </row>
    <row r="151" spans="1:11" ht="15.75">
      <c r="A151" s="192"/>
      <c r="B151" s="198" t="s">
        <v>171</v>
      </c>
      <c r="C151" s="198" t="s">
        <v>171</v>
      </c>
      <c r="D151" s="193" t="s">
        <v>171</v>
      </c>
      <c r="E151" s="194" t="s">
        <v>171</v>
      </c>
      <c r="F151" s="195" t="s">
        <v>171</v>
      </c>
      <c r="G151" s="195" t="s">
        <v>171</v>
      </c>
      <c r="H151" s="197" t="s">
        <v>171</v>
      </c>
      <c r="I151" s="197" t="s">
        <v>171</v>
      </c>
      <c r="J151" s="197" t="s">
        <v>171</v>
      </c>
      <c r="K151" s="198" t="s">
        <v>171</v>
      </c>
    </row>
    <row r="152" spans="1:11" ht="15.75">
      <c r="A152" s="192"/>
      <c r="B152" s="198" t="s">
        <v>171</v>
      </c>
      <c r="C152" s="198" t="s">
        <v>171</v>
      </c>
      <c r="D152" s="193" t="s">
        <v>171</v>
      </c>
      <c r="E152" s="194" t="s">
        <v>171</v>
      </c>
      <c r="F152" s="195" t="s">
        <v>171</v>
      </c>
      <c r="G152" s="195" t="s">
        <v>171</v>
      </c>
      <c r="H152" s="197" t="s">
        <v>171</v>
      </c>
      <c r="I152" s="197" t="s">
        <v>171</v>
      </c>
      <c r="J152" s="197" t="s">
        <v>171</v>
      </c>
      <c r="K152" s="198" t="s">
        <v>171</v>
      </c>
    </row>
    <row r="153" spans="1:11" ht="15.75">
      <c r="A153" s="192"/>
      <c r="B153" s="198" t="s">
        <v>171</v>
      </c>
      <c r="C153" s="198" t="s">
        <v>171</v>
      </c>
      <c r="D153" s="193" t="s">
        <v>171</v>
      </c>
      <c r="E153" s="194" t="s">
        <v>171</v>
      </c>
      <c r="F153" s="195" t="s">
        <v>171</v>
      </c>
      <c r="G153" s="195" t="s">
        <v>171</v>
      </c>
      <c r="H153" s="197" t="s">
        <v>171</v>
      </c>
      <c r="I153" s="197" t="s">
        <v>171</v>
      </c>
      <c r="J153" s="197" t="s">
        <v>171</v>
      </c>
      <c r="K153" s="198" t="s">
        <v>171</v>
      </c>
    </row>
    <row r="154" spans="1:11" ht="15.75">
      <c r="A154" s="192"/>
      <c r="B154" s="198" t="s">
        <v>171</v>
      </c>
      <c r="C154" s="198" t="s">
        <v>171</v>
      </c>
      <c r="D154" s="193" t="s">
        <v>171</v>
      </c>
      <c r="E154" s="194" t="s">
        <v>171</v>
      </c>
      <c r="F154" s="195" t="s">
        <v>171</v>
      </c>
      <c r="G154" s="195" t="s">
        <v>171</v>
      </c>
      <c r="H154" s="197" t="s">
        <v>171</v>
      </c>
      <c r="I154" s="197" t="s">
        <v>171</v>
      </c>
      <c r="J154" s="197" t="s">
        <v>171</v>
      </c>
      <c r="K154" s="198" t="s">
        <v>171</v>
      </c>
    </row>
    <row r="155" spans="1:11" ht="15.75">
      <c r="A155" s="192"/>
      <c r="B155" s="198" t="s">
        <v>171</v>
      </c>
      <c r="C155" s="198" t="s">
        <v>171</v>
      </c>
      <c r="D155" s="193" t="s">
        <v>171</v>
      </c>
      <c r="E155" s="194" t="s">
        <v>171</v>
      </c>
      <c r="F155" s="195" t="s">
        <v>171</v>
      </c>
      <c r="G155" s="195" t="s">
        <v>171</v>
      </c>
      <c r="H155" s="197" t="s">
        <v>171</v>
      </c>
      <c r="I155" s="197" t="s">
        <v>171</v>
      </c>
      <c r="J155" s="197" t="s">
        <v>171</v>
      </c>
      <c r="K155" s="198" t="s">
        <v>171</v>
      </c>
    </row>
    <row r="156" spans="1:11" ht="15.75">
      <c r="A156" s="192"/>
      <c r="B156" s="198" t="s">
        <v>171</v>
      </c>
      <c r="C156" s="198" t="s">
        <v>171</v>
      </c>
      <c r="D156" s="193" t="s">
        <v>171</v>
      </c>
      <c r="E156" s="194" t="s">
        <v>171</v>
      </c>
      <c r="F156" s="195" t="s">
        <v>171</v>
      </c>
      <c r="G156" s="195" t="s">
        <v>171</v>
      </c>
      <c r="H156" s="197" t="s">
        <v>171</v>
      </c>
      <c r="I156" s="197" t="s">
        <v>171</v>
      </c>
      <c r="J156" s="197" t="s">
        <v>171</v>
      </c>
      <c r="K156" s="198" t="s">
        <v>171</v>
      </c>
    </row>
    <row r="157" spans="1:11" ht="15.75">
      <c r="A157" s="192"/>
      <c r="B157" s="198" t="s">
        <v>171</v>
      </c>
      <c r="C157" s="198" t="s">
        <v>171</v>
      </c>
      <c r="D157" s="193" t="s">
        <v>171</v>
      </c>
      <c r="E157" s="194" t="s">
        <v>171</v>
      </c>
      <c r="F157" s="195" t="s">
        <v>171</v>
      </c>
      <c r="G157" s="195" t="s">
        <v>171</v>
      </c>
      <c r="H157" s="197" t="s">
        <v>171</v>
      </c>
      <c r="I157" s="197" t="s">
        <v>171</v>
      </c>
      <c r="J157" s="197" t="s">
        <v>171</v>
      </c>
      <c r="K157" s="198" t="s">
        <v>171</v>
      </c>
    </row>
    <row r="158" spans="1:11" ht="15.75">
      <c r="A158" s="192"/>
      <c r="B158" s="198" t="s">
        <v>171</v>
      </c>
      <c r="C158" s="198" t="s">
        <v>171</v>
      </c>
      <c r="D158" s="193" t="s">
        <v>171</v>
      </c>
      <c r="E158" s="194" t="s">
        <v>171</v>
      </c>
      <c r="F158" s="195" t="s">
        <v>171</v>
      </c>
      <c r="G158" s="195" t="s">
        <v>171</v>
      </c>
      <c r="H158" s="197" t="s">
        <v>171</v>
      </c>
      <c r="I158" s="197" t="s">
        <v>171</v>
      </c>
      <c r="J158" s="197" t="s">
        <v>171</v>
      </c>
      <c r="K158" s="198" t="s">
        <v>171</v>
      </c>
    </row>
    <row r="159" spans="1:11" ht="15.75">
      <c r="A159" s="192"/>
      <c r="B159" s="198" t="s">
        <v>171</v>
      </c>
      <c r="C159" s="198" t="s">
        <v>171</v>
      </c>
      <c r="D159" s="193" t="s">
        <v>171</v>
      </c>
      <c r="E159" s="194" t="s">
        <v>171</v>
      </c>
      <c r="F159" s="195" t="s">
        <v>171</v>
      </c>
      <c r="G159" s="195" t="s">
        <v>171</v>
      </c>
      <c r="H159" s="197" t="s">
        <v>171</v>
      </c>
      <c r="I159" s="197" t="s">
        <v>171</v>
      </c>
      <c r="J159" s="197" t="s">
        <v>171</v>
      </c>
      <c r="K159" s="198" t="s">
        <v>171</v>
      </c>
    </row>
    <row r="160" spans="1:11" ht="15.75">
      <c r="A160" s="192"/>
      <c r="B160" s="198" t="s">
        <v>171</v>
      </c>
      <c r="C160" s="198" t="s">
        <v>171</v>
      </c>
      <c r="D160" s="193" t="s">
        <v>171</v>
      </c>
      <c r="E160" s="194" t="s">
        <v>171</v>
      </c>
      <c r="F160" s="195" t="s">
        <v>171</v>
      </c>
      <c r="G160" s="195" t="s">
        <v>171</v>
      </c>
      <c r="H160" s="197" t="s">
        <v>171</v>
      </c>
      <c r="I160" s="197" t="s">
        <v>171</v>
      </c>
      <c r="J160" s="197" t="s">
        <v>171</v>
      </c>
      <c r="K160" s="198" t="s">
        <v>171</v>
      </c>
    </row>
    <row r="161" spans="1:11" ht="15.75">
      <c r="A161" s="192"/>
      <c r="B161" s="198" t="s">
        <v>171</v>
      </c>
      <c r="C161" s="198" t="s">
        <v>171</v>
      </c>
      <c r="D161" s="193" t="s">
        <v>171</v>
      </c>
      <c r="E161" s="194" t="s">
        <v>171</v>
      </c>
      <c r="F161" s="195" t="s">
        <v>171</v>
      </c>
      <c r="G161" s="195" t="s">
        <v>171</v>
      </c>
      <c r="H161" s="197" t="s">
        <v>171</v>
      </c>
      <c r="I161" s="197" t="s">
        <v>171</v>
      </c>
      <c r="J161" s="197" t="s">
        <v>171</v>
      </c>
      <c r="K161" s="198" t="s">
        <v>171</v>
      </c>
    </row>
    <row r="162" spans="1:11" ht="15.75">
      <c r="A162" s="192"/>
      <c r="B162" s="198" t="s">
        <v>171</v>
      </c>
      <c r="C162" s="198" t="s">
        <v>171</v>
      </c>
      <c r="D162" s="193" t="s">
        <v>171</v>
      </c>
      <c r="E162" s="194" t="s">
        <v>171</v>
      </c>
      <c r="F162" s="195" t="s">
        <v>171</v>
      </c>
      <c r="G162" s="195" t="s">
        <v>171</v>
      </c>
      <c r="H162" s="197" t="s">
        <v>171</v>
      </c>
      <c r="I162" s="197" t="s">
        <v>171</v>
      </c>
      <c r="J162" s="197" t="s">
        <v>171</v>
      </c>
      <c r="K162" s="198" t="s">
        <v>171</v>
      </c>
    </row>
    <row r="163" spans="1:11" ht="15.75">
      <c r="A163" s="192"/>
      <c r="B163" s="198" t="s">
        <v>171</v>
      </c>
      <c r="C163" s="198" t="s">
        <v>171</v>
      </c>
      <c r="D163" s="193" t="s">
        <v>171</v>
      </c>
      <c r="E163" s="194" t="s">
        <v>171</v>
      </c>
      <c r="F163" s="195" t="s">
        <v>171</v>
      </c>
      <c r="G163" s="195" t="s">
        <v>171</v>
      </c>
      <c r="H163" s="197" t="s">
        <v>171</v>
      </c>
      <c r="I163" s="197" t="s">
        <v>171</v>
      </c>
      <c r="J163" s="197" t="s">
        <v>171</v>
      </c>
      <c r="K163" s="198" t="s">
        <v>171</v>
      </c>
    </row>
    <row r="164" spans="1:11" ht="15.75">
      <c r="A164" s="192"/>
      <c r="B164" s="198" t="s">
        <v>171</v>
      </c>
      <c r="C164" s="198" t="s">
        <v>171</v>
      </c>
      <c r="D164" s="193" t="s">
        <v>171</v>
      </c>
      <c r="E164" s="194" t="s">
        <v>171</v>
      </c>
      <c r="F164" s="195" t="s">
        <v>171</v>
      </c>
      <c r="G164" s="195" t="s">
        <v>171</v>
      </c>
      <c r="H164" s="197" t="s">
        <v>171</v>
      </c>
      <c r="I164" s="197" t="s">
        <v>171</v>
      </c>
      <c r="J164" s="197" t="s">
        <v>171</v>
      </c>
      <c r="K164" s="198" t="s">
        <v>171</v>
      </c>
    </row>
    <row r="165" spans="1:11" ht="15.75">
      <c r="A165" s="192"/>
      <c r="B165" s="198" t="s">
        <v>171</v>
      </c>
      <c r="C165" s="198" t="s">
        <v>171</v>
      </c>
      <c r="D165" s="193" t="s">
        <v>171</v>
      </c>
      <c r="E165" s="194" t="s">
        <v>171</v>
      </c>
      <c r="F165" s="195" t="s">
        <v>171</v>
      </c>
      <c r="G165" s="195" t="s">
        <v>171</v>
      </c>
      <c r="H165" s="197" t="s">
        <v>171</v>
      </c>
      <c r="I165" s="197" t="s">
        <v>171</v>
      </c>
      <c r="J165" s="197" t="s">
        <v>171</v>
      </c>
      <c r="K165" s="198" t="s">
        <v>171</v>
      </c>
    </row>
  </sheetData>
  <mergeCells count="6">
    <mergeCell ref="A1:K1"/>
    <mergeCell ref="A2:E2"/>
    <mergeCell ref="F2:I2"/>
    <mergeCell ref="A4:K4"/>
    <mergeCell ref="A36:K36"/>
    <mergeCell ref="J2:K2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68" fitToHeight="2" orientation="landscape" r:id="rId1"/>
  <rowBreaks count="1" manualBreakCount="1">
    <brk id="35" max="1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0"/>
  <sheetViews>
    <sheetView zoomScaleNormal="100" zoomScalePageLayoutView="120" workbookViewId="0">
      <selection activeCell="A3" sqref="A3"/>
    </sheetView>
  </sheetViews>
  <sheetFormatPr defaultColWidth="8.85546875" defaultRowHeight="12.75"/>
  <cols>
    <col min="1" max="1" width="5.28515625" customWidth="1"/>
    <col min="2" max="2" width="7" customWidth="1"/>
    <col min="3" max="4" width="7.7109375" customWidth="1"/>
    <col min="5" max="5" width="10.28515625" customWidth="1"/>
    <col min="6" max="6" width="27.7109375" customWidth="1"/>
    <col min="7" max="7" width="20.7109375" customWidth="1"/>
    <col min="8" max="9" width="6.85546875" customWidth="1"/>
    <col min="10" max="10" width="8" customWidth="1"/>
    <col min="11" max="11" width="9.28515625" bestFit="1" customWidth="1"/>
    <col min="12" max="12" width="4.7109375" customWidth="1"/>
  </cols>
  <sheetData>
    <row r="1" spans="1:13" ht="30.75" thickBot="1">
      <c r="A1" s="270" t="s">
        <v>81</v>
      </c>
      <c r="B1" s="271"/>
      <c r="C1" s="271"/>
      <c r="D1" s="271"/>
      <c r="E1" s="271"/>
      <c r="F1" s="271"/>
      <c r="G1" s="271"/>
      <c r="H1" s="271"/>
      <c r="I1" s="271"/>
      <c r="J1" s="271"/>
      <c r="K1" s="272"/>
    </row>
    <row r="2" spans="1:13" s="68" customFormat="1" ht="24" customHeight="1" thickBot="1">
      <c r="A2" s="273" t="str">
        <f>IF('P1'!I5&gt;0,'P1'!I5,"")</f>
        <v>Nidelv IL - Online-stevne</v>
      </c>
      <c r="B2" s="274"/>
      <c r="C2" s="274"/>
      <c r="D2" s="274"/>
      <c r="E2" s="274"/>
      <c r="F2" s="275" t="str">
        <f>IF('P1'!P5&gt;0,'P1'!P5,"")</f>
        <v xml:space="preserve">Tempebanen &amp; livestream.com/nvf   </v>
      </c>
      <c r="G2" s="276"/>
      <c r="H2" s="276"/>
      <c r="I2" s="276"/>
      <c r="J2" s="283" t="s">
        <v>170</v>
      </c>
      <c r="K2" s="283"/>
    </row>
    <row r="3" spans="1:13" s="11" customFormat="1" ht="13.5" thickBot="1">
      <c r="A3" s="65" t="s">
        <v>36</v>
      </c>
      <c r="B3" s="65" t="s">
        <v>76</v>
      </c>
      <c r="C3" s="67" t="s">
        <v>37</v>
      </c>
      <c r="D3" s="67" t="s">
        <v>38</v>
      </c>
      <c r="E3" s="65" t="s">
        <v>40</v>
      </c>
      <c r="F3" s="66" t="s">
        <v>6</v>
      </c>
      <c r="G3" s="66" t="s">
        <v>32</v>
      </c>
      <c r="H3" s="65" t="s">
        <v>8</v>
      </c>
      <c r="I3" s="65" t="s">
        <v>9</v>
      </c>
      <c r="J3" s="65" t="s">
        <v>77</v>
      </c>
      <c r="K3" s="65" t="s">
        <v>78</v>
      </c>
    </row>
    <row r="4" spans="1:13" ht="21" thickBot="1">
      <c r="A4" s="277" t="s">
        <v>35</v>
      </c>
      <c r="B4" s="278"/>
      <c r="C4" s="278"/>
      <c r="D4" s="278"/>
      <c r="E4" s="278"/>
      <c r="F4" s="278"/>
      <c r="G4" s="278"/>
      <c r="H4" s="278"/>
      <c r="I4" s="278"/>
      <c r="J4" s="278"/>
      <c r="K4" s="279"/>
    </row>
    <row r="5" spans="1:13" s="11" customFormat="1" ht="15.75">
      <c r="A5" s="192"/>
      <c r="B5" s="198" t="str">
        <f>IF('P1'!A17="","",'P1'!A17)</f>
        <v/>
      </c>
      <c r="C5" s="198" t="str">
        <f>IF('P1'!B17="","",'P1'!B17)</f>
        <v/>
      </c>
      <c r="D5" s="193" t="str">
        <f>IF('P1'!C17="","",'P1'!C17)</f>
        <v/>
      </c>
      <c r="E5" s="194" t="str">
        <f>IF('P1'!E17="","",'P1'!E17)</f>
        <v/>
      </c>
      <c r="F5" s="195" t="str">
        <f>IF('P1'!G17="","",'P1'!G17)</f>
        <v/>
      </c>
      <c r="G5" s="195" t="str">
        <f>IF('P1'!H17="","",'P1'!H17)</f>
        <v/>
      </c>
      <c r="H5" s="197" t="str">
        <f>IF('P1'!O17="","",'P1'!O17)</f>
        <v/>
      </c>
      <c r="I5" s="197" t="str">
        <f>IF('P1'!P17="","",'P1'!P17)</f>
        <v/>
      </c>
      <c r="J5" s="197" t="str">
        <f>IF('P1'!Q17="","",'P1'!Q17)</f>
        <v/>
      </c>
      <c r="K5" s="198" t="str">
        <f>IF('P1'!R17="","",'P1'!R17)</f>
        <v/>
      </c>
    </row>
    <row r="6" spans="1:13" s="11" customFormat="1" ht="15.75">
      <c r="A6" s="192">
        <v>1</v>
      </c>
      <c r="B6" s="198" t="str">
        <f>IF('P3'!A11="","",'P3'!A11)</f>
        <v>64</v>
      </c>
      <c r="C6" s="198">
        <f>IF('P3'!B11="","",'P3'!B11)</f>
        <v>59.3</v>
      </c>
      <c r="D6" s="193" t="str">
        <f>IF('P3'!C11="","",'P3'!C11)</f>
        <v>SK</v>
      </c>
      <c r="E6" s="194">
        <f>IF('P3'!E11="","",'P3'!E11)</f>
        <v>33830</v>
      </c>
      <c r="F6" s="195" t="str">
        <f>IF('P3'!G11="","",'P3'!G11)</f>
        <v>Sol Anette Waaler</v>
      </c>
      <c r="G6" s="195" t="str">
        <f>IF('P3'!H11="","",'P3'!H11)</f>
        <v>Trondheim AK</v>
      </c>
      <c r="H6" s="197">
        <f>IF('P3'!O11="","",'P3'!O11)</f>
        <v>86</v>
      </c>
      <c r="I6" s="197">
        <f>IF('P3'!P11="","",'P3'!P11)</f>
        <v>103</v>
      </c>
      <c r="J6" s="197">
        <f>IF('P3'!Q11="","",'P3'!Q11)</f>
        <v>189</v>
      </c>
      <c r="K6" s="198">
        <f>IF('P3'!R11="","",'P3'!R11)</f>
        <v>257.28874243394137</v>
      </c>
    </row>
    <row r="7" spans="1:13" s="11" customFormat="1" ht="15.75">
      <c r="A7" s="192">
        <v>2</v>
      </c>
      <c r="B7" s="197">
        <v>55</v>
      </c>
      <c r="C7" s="198">
        <v>54.43</v>
      </c>
      <c r="D7" s="193" t="s">
        <v>90</v>
      </c>
      <c r="E7" s="194">
        <v>38084</v>
      </c>
      <c r="F7" s="195" t="s">
        <v>172</v>
      </c>
      <c r="G7" s="195" t="s">
        <v>88</v>
      </c>
      <c r="H7" s="197">
        <v>70</v>
      </c>
      <c r="I7" s="197">
        <v>82</v>
      </c>
      <c r="J7" s="197">
        <v>152</v>
      </c>
      <c r="K7" s="198">
        <v>219.28</v>
      </c>
      <c r="L7" s="228" t="s">
        <v>176</v>
      </c>
      <c r="M7" s="227" t="s">
        <v>177</v>
      </c>
    </row>
    <row r="8" spans="1:13" s="11" customFormat="1" ht="15.75">
      <c r="A8" s="192">
        <v>3</v>
      </c>
      <c r="B8" s="198" t="str">
        <f>IF('P3'!A13="","",'P3'!A13)</f>
        <v>71</v>
      </c>
      <c r="C8" s="198">
        <f>IF('P3'!B13="","",'P3'!B13)</f>
        <v>70.599999999999994</v>
      </c>
      <c r="D8" s="193" t="str">
        <f>IF('P3'!C13="","",'P3'!C13)</f>
        <v>SK</v>
      </c>
      <c r="E8" s="194">
        <f>IF('P3'!E13="","",'P3'!E13)</f>
        <v>36430</v>
      </c>
      <c r="F8" s="195" t="str">
        <f>IF('P3'!G13="","",'P3'!G13)</f>
        <v>Ida Regine Thorstensen</v>
      </c>
      <c r="G8" s="195" t="str">
        <f>IF('P3'!H13="","",'P3'!H13)</f>
        <v>Nidelv IL</v>
      </c>
      <c r="H8" s="197">
        <f>IF('P3'!O13="","",'P3'!O13)</f>
        <v>76</v>
      </c>
      <c r="I8" s="197">
        <f>IF('P3'!P13="","",'P3'!P13)</f>
        <v>84</v>
      </c>
      <c r="J8" s="197">
        <f>IF('P3'!Q13="","",'P3'!Q13)</f>
        <v>160</v>
      </c>
      <c r="K8" s="198">
        <f>IF('P3'!R13="","",'P3'!R13)</f>
        <v>196.55915210249174</v>
      </c>
    </row>
    <row r="9" spans="1:13" s="11" customFormat="1" ht="15.75">
      <c r="A9" s="192">
        <v>4</v>
      </c>
      <c r="B9" s="197">
        <v>59</v>
      </c>
      <c r="C9" s="198">
        <v>58.14</v>
      </c>
      <c r="D9" s="193" t="s">
        <v>90</v>
      </c>
      <c r="E9" s="194">
        <v>38256</v>
      </c>
      <c r="F9" s="195" t="s">
        <v>173</v>
      </c>
      <c r="G9" s="195" t="s">
        <v>88</v>
      </c>
      <c r="H9" s="197">
        <v>57</v>
      </c>
      <c r="I9" s="197">
        <v>77</v>
      </c>
      <c r="J9" s="197">
        <v>134</v>
      </c>
      <c r="K9" s="198">
        <v>184.79</v>
      </c>
      <c r="L9" s="228" t="s">
        <v>176</v>
      </c>
      <c r="M9" s="227" t="s">
        <v>177</v>
      </c>
    </row>
    <row r="10" spans="1:13" s="11" customFormat="1" ht="15.75">
      <c r="A10" s="192">
        <v>5</v>
      </c>
      <c r="B10" s="197">
        <v>81</v>
      </c>
      <c r="C10" s="198">
        <v>80.44</v>
      </c>
      <c r="D10" s="193" t="s">
        <v>90</v>
      </c>
      <c r="E10" s="194">
        <v>38540</v>
      </c>
      <c r="F10" s="195" t="s">
        <v>174</v>
      </c>
      <c r="G10" s="195" t="s">
        <v>175</v>
      </c>
      <c r="H10" s="197">
        <v>65</v>
      </c>
      <c r="I10" s="197">
        <v>95</v>
      </c>
      <c r="J10" s="197">
        <v>160</v>
      </c>
      <c r="K10" s="198">
        <v>184.51</v>
      </c>
      <c r="L10" s="228" t="s">
        <v>176</v>
      </c>
      <c r="M10" s="227" t="s">
        <v>177</v>
      </c>
    </row>
    <row r="11" spans="1:13" s="11" customFormat="1" ht="15.75">
      <c r="A11" s="192">
        <v>6</v>
      </c>
      <c r="B11" s="198" t="str">
        <f>IF('P1'!A19="","",'P1'!A19)</f>
        <v>59</v>
      </c>
      <c r="C11" s="198">
        <f>IF('P1'!B19="","",'P1'!B19)</f>
        <v>58.4</v>
      </c>
      <c r="D11" s="193" t="str">
        <f>IF('P1'!C19="","",'P1'!C19)</f>
        <v>K1</v>
      </c>
      <c r="E11" s="194">
        <f>IF('P1'!E19="","",'P1'!E19)</f>
        <v>29955</v>
      </c>
      <c r="F11" s="195" t="str">
        <f>IF('P1'!G19="","",'P1'!G19)</f>
        <v>Line Giertsen</v>
      </c>
      <c r="G11" s="195" t="str">
        <f>IF('P1'!H19="","",'P1'!H19)</f>
        <v>Trondheim AK</v>
      </c>
      <c r="H11" s="197">
        <f>IF('P1'!O19="","",'P1'!O19)</f>
        <v>56</v>
      </c>
      <c r="I11" s="197">
        <f>IF('P1'!P19="","",'P1'!P19)</f>
        <v>70</v>
      </c>
      <c r="J11" s="197">
        <f>IF('P1'!Q19="","",'P1'!Q19)</f>
        <v>126</v>
      </c>
      <c r="K11" s="198">
        <f>IF('P1'!R19="","",'P1'!R19)</f>
        <v>173.24775100190189</v>
      </c>
    </row>
    <row r="12" spans="1:13" s="11" customFormat="1" ht="15.75">
      <c r="A12" s="192">
        <v>7</v>
      </c>
      <c r="B12" s="198" t="str">
        <f>IF('P1'!A15="","",'P1'!A15)</f>
        <v>76</v>
      </c>
      <c r="C12" s="198">
        <f>IF('P1'!B15="","",'P1'!B15)</f>
        <v>71.52</v>
      </c>
      <c r="D12" s="193" t="str">
        <f>IF('P1'!C15="","",'P1'!C15)</f>
        <v>UK</v>
      </c>
      <c r="E12" s="194">
        <f>IF('P1'!E15="","",'P1'!E15)</f>
        <v>38072</v>
      </c>
      <c r="F12" s="195" t="str">
        <f>IF('P1'!G15="","",'P1'!G15)</f>
        <v>Marte Walseth</v>
      </c>
      <c r="G12" s="195" t="str">
        <f>IF('P1'!H15="","",'P1'!H15)</f>
        <v>Nidelv IL</v>
      </c>
      <c r="H12" s="197">
        <f>IF('P1'!O15="","",'P1'!O15)</f>
        <v>50</v>
      </c>
      <c r="I12" s="197">
        <f>IF('P1'!P15="","",'P1'!P15)</f>
        <v>67</v>
      </c>
      <c r="J12" s="197">
        <f>IF('P1'!Q15="","",'P1'!Q15)</f>
        <v>117</v>
      </c>
      <c r="K12" s="198">
        <f>IF('P1'!R15="","",'P1'!R15)</f>
        <v>142.76051532284654</v>
      </c>
    </row>
    <row r="13" spans="1:13" s="11" customFormat="1" ht="15.75">
      <c r="A13" s="192">
        <v>8</v>
      </c>
      <c r="B13" s="198" t="str">
        <f>IF('P3'!A21="","",'P3'!A21)</f>
        <v>81</v>
      </c>
      <c r="C13" s="198">
        <f>IF('P3'!B21="","",'P3'!B21)</f>
        <v>77.040000000000006</v>
      </c>
      <c r="D13" s="193" t="str">
        <f>IF('P3'!C21="","",'P3'!C21)</f>
        <v>SK</v>
      </c>
      <c r="E13" s="194">
        <f>IF('P3'!E21="","",'P3'!E21)</f>
        <v>34566</v>
      </c>
      <c r="F13" s="195" t="str">
        <f>IF('P3'!G21="","",'P3'!G21)</f>
        <v>Sarah Mari Sande</v>
      </c>
      <c r="G13" s="195" t="str">
        <f>IF('P3'!H21="","",'P3'!H21)</f>
        <v>Trondheim AK</v>
      </c>
      <c r="H13" s="197">
        <f>IF('P3'!O21="","",'P3'!O21)</f>
        <v>51</v>
      </c>
      <c r="I13" s="197">
        <f>IF('P3'!P21="","",'P3'!P21)</f>
        <v>66</v>
      </c>
      <c r="J13" s="197">
        <f>IF('P3'!Q21="","",'P3'!Q21)</f>
        <v>117</v>
      </c>
      <c r="K13" s="198">
        <f>IF('P3'!R21="","",'P3'!R21)</f>
        <v>137.60079375466779</v>
      </c>
    </row>
    <row r="14" spans="1:13" s="11" customFormat="1" ht="15.75">
      <c r="A14" s="192">
        <v>9</v>
      </c>
      <c r="B14" s="198" t="str">
        <f>IF('P3'!A9="","",'P3'!A9)</f>
        <v>55</v>
      </c>
      <c r="C14" s="198">
        <f>IF('P3'!B9="","",'P3'!B9)</f>
        <v>54.9</v>
      </c>
      <c r="D14" s="193" t="str">
        <f>IF('P3'!C9="","",'P3'!C9)</f>
        <v>SK</v>
      </c>
      <c r="E14" s="194">
        <f>IF('P3'!E9="","",'P3'!E9)</f>
        <v>36307</v>
      </c>
      <c r="F14" s="195" t="str">
        <f>IF('P3'!G9="","",'P3'!G9)</f>
        <v>Sunniva Sjåfjell Jystad</v>
      </c>
      <c r="G14" s="195" t="str">
        <f>IF('P3'!H9="","",'P3'!H9)</f>
        <v>Trondheim AK</v>
      </c>
      <c r="H14" s="197">
        <f>IF('P3'!O9="","",'P3'!O9)</f>
        <v>38</v>
      </c>
      <c r="I14" s="197">
        <f>IF('P3'!P9="","",'P3'!P9)</f>
        <v>54</v>
      </c>
      <c r="J14" s="197">
        <f>IF('P3'!Q9="","",'P3'!Q9)</f>
        <v>92</v>
      </c>
      <c r="K14" s="198">
        <f>IF('P3'!R9="","",'P3'!R9)</f>
        <v>131.92275440638198</v>
      </c>
    </row>
    <row r="15" spans="1:13" s="11" customFormat="1" ht="15.75">
      <c r="A15" s="192">
        <v>10</v>
      </c>
      <c r="B15" s="198" t="str">
        <f>IF('P1'!A13="","",'P1'!A13)</f>
        <v>71</v>
      </c>
      <c r="C15" s="198">
        <f>IF('P1'!B13="","",'P1'!B13)</f>
        <v>69.5</v>
      </c>
      <c r="D15" s="193" t="str">
        <f>IF('P1'!C13="","",'P1'!C13)</f>
        <v>UK</v>
      </c>
      <c r="E15" s="194">
        <f>IF('P1'!E13="","",'P1'!E13)</f>
        <v>39284</v>
      </c>
      <c r="F15" s="195" t="str">
        <f>IF('P1'!G13="","",'P1'!G13)</f>
        <v>Karoline Kroken</v>
      </c>
      <c r="G15" s="195" t="str">
        <f>IF('P1'!H13="","",'P1'!H13)</f>
        <v>Aasgard FLK</v>
      </c>
      <c r="H15" s="197">
        <f>IF('P1'!O13="","",'P1'!O13)</f>
        <v>40</v>
      </c>
      <c r="I15" s="197">
        <f>IF('P1'!P13="","",'P1'!P13)</f>
        <v>63</v>
      </c>
      <c r="J15" s="197">
        <f>IF('P1'!Q13="","",'P1'!Q13)</f>
        <v>103</v>
      </c>
      <c r="K15" s="198">
        <f>IF('P1'!R13="","",'P1'!R13)</f>
        <v>127.60165738817815</v>
      </c>
    </row>
    <row r="16" spans="1:13" s="11" customFormat="1" ht="15.75">
      <c r="A16" s="192">
        <v>11</v>
      </c>
      <c r="B16" s="198" t="str">
        <f>IF('P3'!A25="","",'P3'!A25)</f>
        <v>87</v>
      </c>
      <c r="C16" s="198">
        <f>IF('P3'!B25="","",'P3'!B25)</f>
        <v>84.3</v>
      </c>
      <c r="D16" s="193" t="str">
        <f>IF('P3'!C25="","",'P3'!C25)</f>
        <v>SK</v>
      </c>
      <c r="E16" s="194">
        <f>IF('P3'!E25="","",'P3'!E25)</f>
        <v>34457</v>
      </c>
      <c r="F16" s="195" t="str">
        <f>IF('P3'!G25="","",'P3'!G25)</f>
        <v>Linda Johansen</v>
      </c>
      <c r="G16" s="195" t="str">
        <f>IF('P3'!H25="","",'P3'!H25)</f>
        <v>Aasgard FLK</v>
      </c>
      <c r="H16" s="197">
        <f>IF('P3'!O25="","",'P3'!O25)</f>
        <v>45</v>
      </c>
      <c r="I16" s="197">
        <f>IF('P3'!P25="","",'P3'!P25)</f>
        <v>60</v>
      </c>
      <c r="J16" s="197">
        <f>IF('P3'!Q25="","",'P3'!Q25)</f>
        <v>105</v>
      </c>
      <c r="K16" s="198">
        <f>IF('P3'!R25="","",'P3'!R25)</f>
        <v>118.69901566525854</v>
      </c>
    </row>
    <row r="17" spans="1:11" s="11" customFormat="1" ht="15.75">
      <c r="A17" s="192">
        <v>12</v>
      </c>
      <c r="B17" s="198" t="str">
        <f>IF('P3'!A27="","",'P3'!A27)</f>
        <v>+87</v>
      </c>
      <c r="C17" s="198">
        <f>IF('P3'!B27="","",'P3'!B27)</f>
        <v>101.62</v>
      </c>
      <c r="D17" s="193" t="str">
        <f>IF('P3'!C27="","",'P3'!C27)</f>
        <v>SK</v>
      </c>
      <c r="E17" s="194">
        <f>IF('P3'!E27="","",'P3'!E27)</f>
        <v>32933</v>
      </c>
      <c r="F17" s="195" t="str">
        <f>IF('P3'!G27="","",'P3'!G27)</f>
        <v>Kristina Brend</v>
      </c>
      <c r="G17" s="195" t="str">
        <f>IF('P3'!H27="","",'P3'!H27)</f>
        <v>Nidelv IL</v>
      </c>
      <c r="H17" s="197">
        <f>IF('P3'!O27="","",'P3'!O27)</f>
        <v>51</v>
      </c>
      <c r="I17" s="197">
        <f>IF('P3'!P27="","",'P3'!P27)</f>
        <v>58</v>
      </c>
      <c r="J17" s="197">
        <f>IF('P3'!Q27="","",'P3'!Q27)</f>
        <v>109</v>
      </c>
      <c r="K17" s="198">
        <f>IF('P3'!R27="","",'P3'!R27)</f>
        <v>115.52872328626303</v>
      </c>
    </row>
    <row r="18" spans="1:11" s="11" customFormat="1" ht="15.75">
      <c r="A18" s="192">
        <v>13</v>
      </c>
      <c r="B18" s="198" t="str">
        <f>IF('P1'!A11="","",'P1'!A11)</f>
        <v>64</v>
      </c>
      <c r="C18" s="198">
        <f>IF('P1'!B11="","",'P1'!B11)</f>
        <v>62.2</v>
      </c>
      <c r="D18" s="193" t="str">
        <f>IF('P1'!C11="","",'P1'!C11)</f>
        <v>UK</v>
      </c>
      <c r="E18" s="194">
        <f>IF('P1'!E11="","",'P1'!E11)</f>
        <v>38256</v>
      </c>
      <c r="F18" s="195" t="str">
        <f>IF('P1'!G11="","",'P1'!G11)</f>
        <v>Victoria Skog</v>
      </c>
      <c r="G18" s="195" t="str">
        <f>IF('P1'!H11="","",'P1'!H11)</f>
        <v>Aasgard FLK</v>
      </c>
      <c r="H18" s="197">
        <f>IF('P1'!O11="","",'P1'!O11)</f>
        <v>26</v>
      </c>
      <c r="I18" s="197">
        <f>IF('P1'!P11="","",'P1'!P11)</f>
        <v>45</v>
      </c>
      <c r="J18" s="197">
        <f>IF('P1'!Q11="","",'P1'!Q11)</f>
        <v>71</v>
      </c>
      <c r="K18" s="198">
        <f>IF('P1'!R11="","",'P1'!R11)</f>
        <v>93.781835160966253</v>
      </c>
    </row>
    <row r="19" spans="1:11" s="11" customFormat="1" ht="15.75">
      <c r="A19" s="192">
        <v>14</v>
      </c>
      <c r="B19" s="198" t="str">
        <f>IF('P3'!A17="","",'P3'!A17)</f>
        <v>81</v>
      </c>
      <c r="C19" s="198">
        <f>IF('P3'!B17="","",'P3'!B17)</f>
        <v>79</v>
      </c>
      <c r="D19" s="193" t="str">
        <f>IF('P3'!C17="","",'P3'!C17)</f>
        <v>SK</v>
      </c>
      <c r="E19" s="194">
        <f>IF('P3'!E17="","",'P3'!E17)</f>
        <v>32678</v>
      </c>
      <c r="F19" s="195" t="str">
        <f>IF('P3'!G17="","",'P3'!G17)</f>
        <v>Maria Therese Wallèn</v>
      </c>
      <c r="G19" s="195" t="str">
        <f>IF('P3'!H17="","",'P3'!H17)</f>
        <v>Trondheim AK</v>
      </c>
      <c r="H19" s="197">
        <f>IF('P3'!O17="","",'P3'!O17)</f>
        <v>37</v>
      </c>
      <c r="I19" s="197">
        <f>IF('P3'!P17="","",'P3'!P17)</f>
        <v>40</v>
      </c>
      <c r="J19" s="197">
        <f>IF('P3'!Q17="","",'P3'!Q17)</f>
        <v>77</v>
      </c>
      <c r="K19" s="198">
        <f>IF('P3'!R17="","",'P3'!R17)</f>
        <v>89.51438153563204</v>
      </c>
    </row>
    <row r="20" spans="1:11" s="11" customFormat="1" ht="15.75">
      <c r="A20" s="192">
        <v>15</v>
      </c>
      <c r="B20" s="198" t="str">
        <f>IF('P1'!A9="","",'P1'!A9)</f>
        <v>59</v>
      </c>
      <c r="C20" s="198">
        <f>IF('P1'!B9="","",'P1'!B9)</f>
        <v>55.8</v>
      </c>
      <c r="D20" s="193" t="str">
        <f>IF('P1'!C9="","",'P1'!C9)</f>
        <v>UK</v>
      </c>
      <c r="E20" s="194">
        <f>IF('P1'!E9="","",'P1'!E9)</f>
        <v>38927</v>
      </c>
      <c r="F20" s="195" t="str">
        <f>IF('P1'!G9="","",'P1'!G9)</f>
        <v>Victoria Dreyer</v>
      </c>
      <c r="G20" s="195" t="str">
        <f>IF('P1'!H9="","",'P1'!H9)</f>
        <v>Aasgard FLK</v>
      </c>
      <c r="H20" s="197">
        <f>IF('P1'!O9="","",'P1'!O9)</f>
        <v>20</v>
      </c>
      <c r="I20" s="197">
        <f>IF('P1'!P9="","",'P1'!P9)</f>
        <v>37</v>
      </c>
      <c r="J20" s="197">
        <f>IF('P1'!Q9="","",'P1'!Q9)</f>
        <v>57</v>
      </c>
      <c r="K20" s="198">
        <f>IF('P1'!R9="","",'P1'!R9)</f>
        <v>80.816426357405575</v>
      </c>
    </row>
    <row r="21" spans="1:11" s="11" customFormat="1" ht="15.75">
      <c r="A21" s="207" t="s">
        <v>132</v>
      </c>
      <c r="B21" s="198" t="str">
        <f>IF('P3'!A19="","",'P3'!A19)</f>
        <v>81</v>
      </c>
      <c r="C21" s="198">
        <f>IF('P3'!B19="","",'P3'!B19)</f>
        <v>78.86</v>
      </c>
      <c r="D21" s="193" t="str">
        <f>IF('P3'!C19="","",'P3'!C19)</f>
        <v>SK</v>
      </c>
      <c r="E21" s="194">
        <f>IF('P3'!E19="","",'P3'!E19)</f>
        <v>31888</v>
      </c>
      <c r="F21" s="195" t="str">
        <f>IF('P3'!G19="","",'P3'!G19)</f>
        <v>Elisabeth Settem</v>
      </c>
      <c r="G21" s="195" t="str">
        <f>IF('P3'!H19="","",'P3'!H19)</f>
        <v>Trondheim AK</v>
      </c>
      <c r="H21" s="197">
        <f>IF('P3'!O19="","",'P3'!O19)</f>
        <v>74</v>
      </c>
      <c r="I21" s="207" t="s">
        <v>132</v>
      </c>
      <c r="J21" s="207" t="s">
        <v>132</v>
      </c>
      <c r="K21" s="207" t="s">
        <v>132</v>
      </c>
    </row>
    <row r="22" spans="1:11" s="11" customFormat="1" ht="15.75">
      <c r="A22" s="192"/>
      <c r="B22" s="198"/>
      <c r="C22" s="198"/>
      <c r="D22" s="193"/>
      <c r="E22" s="194"/>
      <c r="F22" s="195"/>
      <c r="G22" s="195"/>
      <c r="H22" s="197"/>
      <c r="I22" s="197"/>
      <c r="J22" s="197"/>
      <c r="K22" s="198"/>
    </row>
    <row r="23" spans="1:11" s="11" customFormat="1" ht="15.75">
      <c r="A23" s="192"/>
      <c r="B23" s="198" t="str">
        <f>IF('P1'!A21="","",'P1'!A21)</f>
        <v/>
      </c>
      <c r="C23" s="198" t="str">
        <f>IF('P1'!B21="","",'P1'!B21)</f>
        <v/>
      </c>
      <c r="D23" s="193" t="str">
        <f>IF('P1'!C21="","",'P1'!C21)</f>
        <v/>
      </c>
      <c r="E23" s="194" t="str">
        <f>IF('P1'!E21="","",'P1'!E21)</f>
        <v/>
      </c>
      <c r="F23" s="195" t="str">
        <f>IF('P1'!G21="","",'P1'!G21)</f>
        <v/>
      </c>
      <c r="G23" s="195" t="str">
        <f>IF('P1'!H21="","",'P1'!H21)</f>
        <v/>
      </c>
      <c r="H23" s="197" t="str">
        <f>IF('P1'!O21="","",'P1'!O21)</f>
        <v/>
      </c>
      <c r="I23" s="197" t="str">
        <f>IF('P1'!P21="","",'P1'!P21)</f>
        <v/>
      </c>
      <c r="J23" s="197" t="str">
        <f>IF('P1'!Q21="","",'P1'!Q21)</f>
        <v/>
      </c>
      <c r="K23" s="198" t="str">
        <f>IF('P1'!R21="","",'P1'!R21)</f>
        <v/>
      </c>
    </row>
    <row r="24" spans="1:11" s="11" customFormat="1" ht="13.5" thickBot="1">
      <c r="A24"/>
      <c r="B24"/>
      <c r="C24"/>
      <c r="D24"/>
      <c r="E24"/>
      <c r="F24"/>
      <c r="G24"/>
      <c r="H24"/>
      <c r="I24"/>
      <c r="J24"/>
      <c r="K24"/>
    </row>
    <row r="25" spans="1:11" s="11" customFormat="1" ht="21" thickBot="1">
      <c r="A25" s="280" t="s">
        <v>43</v>
      </c>
      <c r="B25" s="281"/>
      <c r="C25" s="281"/>
      <c r="D25" s="281"/>
      <c r="E25" s="281"/>
      <c r="F25" s="281"/>
      <c r="G25" s="281"/>
      <c r="H25" s="281"/>
      <c r="I25" s="281"/>
      <c r="J25" s="281"/>
      <c r="K25" s="282"/>
    </row>
    <row r="26" spans="1:11" s="11" customFormat="1" ht="15.75" customHeight="1">
      <c r="A26"/>
      <c r="B26"/>
      <c r="C26"/>
      <c r="D26"/>
      <c r="E26"/>
      <c r="F26"/>
      <c r="G26"/>
      <c r="H26"/>
      <c r="I26"/>
      <c r="J26"/>
      <c r="K26"/>
    </row>
    <row r="27" spans="1:11" ht="15.75" customHeight="1">
      <c r="A27" s="192">
        <v>1</v>
      </c>
      <c r="B27" s="198" t="str">
        <f>IF('P4'!A9="","",'P4'!A9)</f>
        <v>81</v>
      </c>
      <c r="C27" s="198">
        <f>IF('P4'!B9="","",'P4'!B9)</f>
        <v>74.86</v>
      </c>
      <c r="D27" s="193" t="str">
        <f>IF('P4'!C9="","",'P4'!C9)</f>
        <v>JM</v>
      </c>
      <c r="E27" s="194">
        <f>IF('P4'!E9="","",'P4'!E9)</f>
        <v>37500</v>
      </c>
      <c r="F27" s="195" t="str">
        <f>IF('P4'!G9="","",'P4'!G9)</f>
        <v>Mats Hofstad</v>
      </c>
      <c r="G27" s="195" t="str">
        <f>IF('P4'!H9="","",'P4'!H9)</f>
        <v>Trondheim AK</v>
      </c>
      <c r="H27" s="197">
        <f>IF('P4'!O9="","",'P4'!O9)</f>
        <v>110</v>
      </c>
      <c r="I27" s="197">
        <f>IF('P4'!P9="","",'P4'!P9)</f>
        <v>130</v>
      </c>
      <c r="J27" s="197">
        <f>IF('P4'!Q9="","",'P4'!Q9)</f>
        <v>240</v>
      </c>
      <c r="K27" s="198">
        <f>IF('P4'!R9="","",'P4'!R9)</f>
        <v>304.21366845729165</v>
      </c>
    </row>
    <row r="28" spans="1:11" ht="15.75" customHeight="1">
      <c r="A28" s="192">
        <v>2</v>
      </c>
      <c r="B28" s="198" t="str">
        <f>IF('P4'!A11="","",'P4'!A11)</f>
        <v>81</v>
      </c>
      <c r="C28" s="198">
        <f>IF('P4'!B11="","",'P4'!B11)</f>
        <v>75.930000000000007</v>
      </c>
      <c r="D28" s="193" t="str">
        <f>IF('P4'!C11="","",'P4'!C11)</f>
        <v>JM</v>
      </c>
      <c r="E28" s="194">
        <f>IF('P4'!E11="","",'P4'!E11)</f>
        <v>37160</v>
      </c>
      <c r="F28" s="195" t="str">
        <f>IF('P4'!G11="","",'P4'!G11)</f>
        <v>Remy Heggvik Aune</v>
      </c>
      <c r="G28" s="195" t="str">
        <f>IF('P4'!H11="","",'P4'!H11)</f>
        <v>Hitra VK</v>
      </c>
      <c r="H28" s="197">
        <f>IF('P4'!O11="","",'P4'!O11)</f>
        <v>97</v>
      </c>
      <c r="I28" s="197">
        <f>IF('P4'!P11="","",'P4'!P11)</f>
        <v>127</v>
      </c>
      <c r="J28" s="197">
        <f>IF('P4'!Q11="","",'P4'!Q11)</f>
        <v>224</v>
      </c>
      <c r="K28" s="198">
        <f>IF('P4'!R11="","",'P4'!R11)</f>
        <v>281.71759537608034</v>
      </c>
    </row>
    <row r="29" spans="1:11" ht="15.75" customHeight="1">
      <c r="A29" s="192">
        <v>3</v>
      </c>
      <c r="B29" s="198" t="s">
        <v>151</v>
      </c>
      <c r="C29" s="198">
        <v>100.06</v>
      </c>
      <c r="D29" s="193" t="s">
        <v>143</v>
      </c>
      <c r="E29" s="194">
        <v>36497</v>
      </c>
      <c r="F29" s="195" t="s">
        <v>153</v>
      </c>
      <c r="G29" s="195" t="s">
        <v>101</v>
      </c>
      <c r="H29" s="197">
        <v>121</v>
      </c>
      <c r="I29" s="197">
        <v>133</v>
      </c>
      <c r="J29" s="197">
        <v>254</v>
      </c>
      <c r="K29" s="198">
        <v>281.58847819881339</v>
      </c>
    </row>
    <row r="30" spans="1:11" ht="15.75" customHeight="1">
      <c r="A30" s="192">
        <v>4</v>
      </c>
      <c r="B30" s="198" t="str">
        <f>IF('P4'!A25="","",'P4'!A25)</f>
        <v>81</v>
      </c>
      <c r="C30" s="198">
        <f>IF('P4'!B25="","",'P4'!B25)</f>
        <v>77.7</v>
      </c>
      <c r="D30" s="193" t="str">
        <f>IF('P4'!C25="","",'P4'!C25)</f>
        <v>SM</v>
      </c>
      <c r="E30" s="194">
        <f>IF('P4'!E25="","",'P4'!E25)</f>
        <v>35506</v>
      </c>
      <c r="F30" s="195" t="str">
        <f>IF('P4'!G25="","",'P4'!G25)</f>
        <v>Andreas Klinkenberg</v>
      </c>
      <c r="G30" s="195" t="str">
        <f>IF('P4'!H25="","",'P4'!H25)</f>
        <v>Nidelv IL</v>
      </c>
      <c r="H30" s="197">
        <f>IF('P4'!O25="","",'P4'!O25)</f>
        <v>98</v>
      </c>
      <c r="I30" s="197">
        <f>IF('P4'!P25="","",'P4'!P25)</f>
        <v>128</v>
      </c>
      <c r="J30" s="197">
        <f>IF('P4'!Q25="","",'P4'!Q25)</f>
        <v>226</v>
      </c>
      <c r="K30" s="198">
        <f>IF('P4'!R25="","",'P4'!R25)</f>
        <v>280.71985138330643</v>
      </c>
    </row>
    <row r="31" spans="1:11" ht="15.75" customHeight="1">
      <c r="A31" s="192">
        <v>5</v>
      </c>
      <c r="B31" s="198" t="str">
        <f>IF('P4'!A27="","",'P4'!A27)</f>
        <v>89</v>
      </c>
      <c r="C31" s="198">
        <f>IF('P4'!B27="","",'P4'!B27)</f>
        <v>85.5</v>
      </c>
      <c r="D31" s="193" t="str">
        <f>IF('P4'!C27="","",'P4'!C27)</f>
        <v>SM</v>
      </c>
      <c r="E31" s="194">
        <f>IF('P4'!E27="","",'P4'!E27)</f>
        <v>35671</v>
      </c>
      <c r="F31" s="195" t="str">
        <f>IF('P4'!G27="","",'P4'!G27)</f>
        <v>Endre Winje</v>
      </c>
      <c r="G31" s="195" t="str">
        <f>IF('P4'!H27="","",'P4'!H27)</f>
        <v>Aasgard FLK</v>
      </c>
      <c r="H31" s="197">
        <f>IF('P4'!O27="","",'P4'!O27)</f>
        <v>102</v>
      </c>
      <c r="I31" s="197">
        <f>IF('P4'!P27="","",'P4'!P27)</f>
        <v>131</v>
      </c>
      <c r="J31" s="197">
        <f>IF('P4'!Q27="","",'P4'!Q27)</f>
        <v>233</v>
      </c>
      <c r="K31" s="198">
        <f>IF('P4'!R27="","",'P4'!R27)</f>
        <v>275.87259327834869</v>
      </c>
    </row>
    <row r="32" spans="1:11" ht="15.75" customHeight="1">
      <c r="A32" s="192">
        <v>6</v>
      </c>
      <c r="B32" s="198" t="str">
        <f>IF('P4'!A15="","",'P4'!A15)</f>
        <v>89</v>
      </c>
      <c r="C32" s="198">
        <f>IF('P4'!B15="","",'P4'!B15)</f>
        <v>83.3</v>
      </c>
      <c r="D32" s="193" t="str">
        <f>IF('P4'!C15="","",'P4'!C15)</f>
        <v>JM</v>
      </c>
      <c r="E32" s="194">
        <f>IF('P4'!E15="","",'P4'!E15)</f>
        <v>37217</v>
      </c>
      <c r="F32" s="195" t="str">
        <f>IF('P4'!G15="","",'P4'!G15)</f>
        <v>Mikal Akset</v>
      </c>
      <c r="G32" s="195" t="str">
        <f>IF('P4'!H15="","",'P4'!H15)</f>
        <v>Hitra VK</v>
      </c>
      <c r="H32" s="197">
        <f>IF('P4'!O15="","",'P4'!O15)</f>
        <v>103</v>
      </c>
      <c r="I32" s="197">
        <f>IF('P4'!P15="","",'P4'!P15)</f>
        <v>124</v>
      </c>
      <c r="J32" s="197">
        <f>IF('P4'!Q15="","",'P4'!Q15)</f>
        <v>227</v>
      </c>
      <c r="K32" s="198">
        <f>IF('P4'!R15="","",'P4'!R15)</f>
        <v>272.14008879310813</v>
      </c>
    </row>
    <row r="33" spans="1:11" ht="15.75" customHeight="1">
      <c r="A33" s="192">
        <v>7</v>
      </c>
      <c r="B33" s="198" t="str">
        <f>IF('P4'!A17="","",'P4'!A17)</f>
        <v>67</v>
      </c>
      <c r="C33" s="198">
        <f>IF('P4'!B17="","",'P4'!B17)</f>
        <v>66.599999999999994</v>
      </c>
      <c r="D33" s="193" t="str">
        <f>IF('P4'!C17="","",'P4'!C17)</f>
        <v>SM</v>
      </c>
      <c r="E33" s="194">
        <f>IF('P4'!E17="","",'P4'!E17)</f>
        <v>35172</v>
      </c>
      <c r="F33" s="195" t="str">
        <f>IF('P4'!G17="","",'P4'!G17)</f>
        <v>Adrian Mendis</v>
      </c>
      <c r="G33" s="195" t="str">
        <f>IF('P4'!H17="","",'P4'!H17)</f>
        <v>Aasgard FLK</v>
      </c>
      <c r="H33" s="197">
        <f>IF('P4'!O17="","",'P4'!O17)</f>
        <v>85</v>
      </c>
      <c r="I33" s="197">
        <f>IF('P4'!P17="","",'P4'!P17)</f>
        <v>115</v>
      </c>
      <c r="J33" s="197">
        <f>IF('P4'!Q17="","",'P4'!Q17)</f>
        <v>200</v>
      </c>
      <c r="K33" s="198">
        <f>IF('P4'!R17="","",'P4'!R17)</f>
        <v>271.76482560623867</v>
      </c>
    </row>
    <row r="34" spans="1:11" ht="15.75" customHeight="1">
      <c r="A34" s="192">
        <v>8</v>
      </c>
      <c r="B34" s="198" t="str">
        <f>IF('P4'!A13="","",'P4'!A13)</f>
        <v>81</v>
      </c>
      <c r="C34" s="198">
        <f>IF('P4'!B13="","",'P4'!B13)</f>
        <v>78.7</v>
      </c>
      <c r="D34" s="193" t="str">
        <f>IF('P4'!C13="","",'P4'!C13)</f>
        <v>JM</v>
      </c>
      <c r="E34" s="194">
        <f>IF('P4'!E13="","",'P4'!E13)</f>
        <v>37140</v>
      </c>
      <c r="F34" s="195" t="str">
        <f>IF('P4'!G13="","",'P4'!G13)</f>
        <v>Aslak Glad-Solstrand</v>
      </c>
      <c r="G34" s="195" t="str">
        <f>IF('P4'!H13="","",'P4'!H13)</f>
        <v>Trondheim AK</v>
      </c>
      <c r="H34" s="197">
        <f>IF('P4'!O13="","",'P4'!O13)</f>
        <v>91</v>
      </c>
      <c r="I34" s="197">
        <f>IF('P4'!P13="","",'P4'!P13)</f>
        <v>122</v>
      </c>
      <c r="J34" s="197">
        <f>IF('P4'!Q13="","",'P4'!Q13)</f>
        <v>213</v>
      </c>
      <c r="K34" s="198">
        <f>IF('P4'!R13="","",'P4'!R13)</f>
        <v>262.79182386711187</v>
      </c>
    </row>
    <row r="35" spans="1:11" ht="15.75">
      <c r="A35" s="192">
        <v>9</v>
      </c>
      <c r="B35" s="198" t="str">
        <f>IF('P2'!A15="","",'P2'!A15)</f>
        <v>67</v>
      </c>
      <c r="C35" s="198">
        <f>IF('P2'!B15="","",'P2'!B15)</f>
        <v>64.180000000000007</v>
      </c>
      <c r="D35" s="193" t="str">
        <f>IF('P2'!C15="","",'P2'!C15)</f>
        <v>UM</v>
      </c>
      <c r="E35" s="194">
        <f>IF('P2'!E15="","",'P2'!E15)</f>
        <v>38405</v>
      </c>
      <c r="F35" s="195" t="str">
        <f>IF('P2'!G15="","",'P2'!G15)</f>
        <v>Magnus Børøsund</v>
      </c>
      <c r="G35" s="195" t="str">
        <f>IF('P2'!H15="","",'P2'!H15)</f>
        <v>Nidelv IL</v>
      </c>
      <c r="H35" s="197">
        <f>IF('P2'!O15="","",'P2'!O15)</f>
        <v>76</v>
      </c>
      <c r="I35" s="197">
        <f>IF('P2'!P15="","",'P2'!P15)</f>
        <v>97</v>
      </c>
      <c r="J35" s="197">
        <f>IF('P2'!Q15="","",'P2'!Q15)</f>
        <v>173</v>
      </c>
      <c r="K35" s="198">
        <f>IF('P2'!R15="","",'P2'!R15)</f>
        <v>240.75579217238538</v>
      </c>
    </row>
    <row r="36" spans="1:11" ht="15.75">
      <c r="A36" s="192">
        <v>10</v>
      </c>
      <c r="B36" s="198" t="str">
        <f>IF('P4'!A19="","",'P4'!A19)</f>
        <v>67</v>
      </c>
      <c r="C36" s="198">
        <f>IF('P4'!B19="","",'P4'!B19)</f>
        <v>65.459999999999994</v>
      </c>
      <c r="D36" s="193" t="str">
        <f>IF('P4'!C19="","",'P4'!C19)</f>
        <v>SM</v>
      </c>
      <c r="E36" s="194">
        <f>IF('P4'!E19="","",'P4'!E19)</f>
        <v>32383</v>
      </c>
      <c r="F36" s="195" t="str">
        <f>IF('P4'!G19="","",'P4'!G19)</f>
        <v>John Lau</v>
      </c>
      <c r="G36" s="195" t="str">
        <f>IF('P4'!H19="","",'P4'!H19)</f>
        <v>Trondheim AK</v>
      </c>
      <c r="H36" s="197">
        <f>IF('P4'!O19="","",'P4'!O19)</f>
        <v>83</v>
      </c>
      <c r="I36" s="197">
        <f>IF('P4'!P19="","",'P4'!P19)</f>
        <v>92</v>
      </c>
      <c r="J36" s="197">
        <f>IF('P4'!Q19="","",'P4'!Q19)</f>
        <v>175</v>
      </c>
      <c r="K36" s="198">
        <f>IF('P4'!R19="","",'P4'!R19)</f>
        <v>240.43018303987154</v>
      </c>
    </row>
    <row r="37" spans="1:11" ht="15.75">
      <c r="A37" s="192">
        <v>11</v>
      </c>
      <c r="B37" s="198" t="str">
        <f>IF('P2'!A17="","",'P2'!A17)</f>
        <v>67</v>
      </c>
      <c r="C37" s="198">
        <f>IF('P2'!B17="","",'P2'!B17)</f>
        <v>64.569999999999993</v>
      </c>
      <c r="D37" s="193" t="str">
        <f>IF('P2'!C17="","",'P2'!C17)</f>
        <v>UM</v>
      </c>
      <c r="E37" s="194">
        <f>IF('P2'!E17="","",'P2'!E17)</f>
        <v>38365</v>
      </c>
      <c r="F37" s="195" t="str">
        <f>IF('P2'!G17="","",'P2'!G17)</f>
        <v>Rasmus Heggvik Aune</v>
      </c>
      <c r="G37" s="195" t="str">
        <f>IF('P2'!H17="","",'P2'!H17)</f>
        <v>Hitra VK</v>
      </c>
      <c r="H37" s="197">
        <f>IF('P2'!O17="","",'P2'!O17)</f>
        <v>73</v>
      </c>
      <c r="I37" s="197">
        <f>IF('P2'!P17="","",'P2'!P17)</f>
        <v>94</v>
      </c>
      <c r="J37" s="197">
        <f>IF('P2'!Q17="","",'P2'!Q17)</f>
        <v>167</v>
      </c>
      <c r="K37" s="198">
        <f>IF('P2'!R17="","",'P2'!R17)</f>
        <v>231.48538832697227</v>
      </c>
    </row>
    <row r="38" spans="1:11" ht="15.75">
      <c r="A38" s="192">
        <v>12</v>
      </c>
      <c r="B38" s="198" t="str">
        <f>IF('P4'!A23="","",'P4'!A23)</f>
        <v>81</v>
      </c>
      <c r="C38" s="198">
        <f>IF('P4'!B23="","",'P4'!B23)</f>
        <v>80.8</v>
      </c>
      <c r="D38" s="193" t="str">
        <f>IF('P4'!C23="","",'P4'!C23)</f>
        <v>SM</v>
      </c>
      <c r="E38" s="194">
        <f>IF('P4'!E23="","",'P4'!E23)</f>
        <v>34506</v>
      </c>
      <c r="F38" s="195" t="str">
        <f>IF('P4'!G23="","",'P4'!G23)</f>
        <v>Tobias Figenshacu</v>
      </c>
      <c r="G38" s="195" t="str">
        <f>IF('P4'!H23="","",'P4'!H23)</f>
        <v>Aasgard FLK</v>
      </c>
      <c r="H38" s="197">
        <f>IF('P4'!O23="","",'P4'!O23)</f>
        <v>85</v>
      </c>
      <c r="I38" s="197">
        <f>IF('P4'!P23="","",'P4'!P23)</f>
        <v>105</v>
      </c>
      <c r="J38" s="197">
        <f>IF('P4'!Q23="","",'P4'!Q23)</f>
        <v>190</v>
      </c>
      <c r="K38" s="198">
        <f>IF('P4'!R23="","",'P4'!R23)</f>
        <v>231.25613058488904</v>
      </c>
    </row>
    <row r="39" spans="1:11" ht="15.75">
      <c r="A39" s="192">
        <v>13</v>
      </c>
      <c r="B39" s="198" t="str">
        <f>IF('P2'!A23="","",'P2'!A23)</f>
        <v>67</v>
      </c>
      <c r="C39" s="198">
        <f>IF('P2'!B23="","",'P2'!B23)</f>
        <v>65.16</v>
      </c>
      <c r="D39" s="193" t="str">
        <f>IF('P2'!C23="","",'P2'!C23)</f>
        <v>UM</v>
      </c>
      <c r="E39" s="194">
        <f>IF('P2'!E23="","",'P2'!E23)</f>
        <v>37999</v>
      </c>
      <c r="F39" s="195" t="str">
        <f>IF('P2'!G23="","",'P2'!G23)</f>
        <v>Lasse Bye</v>
      </c>
      <c r="G39" s="195" t="str">
        <f>IF('P2'!H23="","",'P2'!H23)</f>
        <v>Nidelv IL</v>
      </c>
      <c r="H39" s="197">
        <f>IF('P2'!O23="","",'P2'!O23)</f>
        <v>77</v>
      </c>
      <c r="I39" s="197">
        <f>IF('P2'!P23="","",'P2'!P23)</f>
        <v>90</v>
      </c>
      <c r="J39" s="197">
        <f>IF('P2'!Q23="","",'P2'!Q23)</f>
        <v>167</v>
      </c>
      <c r="K39" s="198">
        <f>IF('P2'!R23="","",'P2'!R23)</f>
        <v>230.12056325836585</v>
      </c>
    </row>
    <row r="40" spans="1:11" ht="15.75">
      <c r="A40" s="192">
        <v>14</v>
      </c>
      <c r="B40" s="198" t="str">
        <f>IF('P4'!A21="","",'P4'!A21)</f>
        <v>81</v>
      </c>
      <c r="C40" s="198">
        <f>IF('P4'!B21="","",'P4'!B21)</f>
        <v>80.900000000000006</v>
      </c>
      <c r="D40" s="193" t="str">
        <f>IF('P4'!C21="","",'P4'!C21)</f>
        <v>SM</v>
      </c>
      <c r="E40" s="194">
        <f>IF('P4'!E21="","",'P4'!E21)</f>
        <v>35622</v>
      </c>
      <c r="F40" s="195" t="str">
        <f>IF('P4'!G21="","",'P4'!G21)</f>
        <v>Andreas Båtnes</v>
      </c>
      <c r="G40" s="195" t="str">
        <f>IF('P4'!H21="","",'P4'!H21)</f>
        <v>Aasgard FLK</v>
      </c>
      <c r="H40" s="197">
        <f>IF('P4'!O21="","",'P4'!O21)</f>
        <v>85</v>
      </c>
      <c r="I40" s="197">
        <f>IF('P4'!P21="","",'P4'!P21)</f>
        <v>100</v>
      </c>
      <c r="J40" s="197">
        <f>IF('P4'!Q21="","",'P4'!Q21)</f>
        <v>185</v>
      </c>
      <c r="K40" s="198">
        <f>IF('P4'!R21="","",'P4'!R21)</f>
        <v>225.0294986244032</v>
      </c>
    </row>
    <row r="41" spans="1:11" ht="15.75">
      <c r="A41" s="192">
        <v>15</v>
      </c>
      <c r="B41" s="198" t="str">
        <f>IF('P2'!A19="","",'P2'!A19)</f>
        <v>67</v>
      </c>
      <c r="C41" s="198">
        <f>IF('P2'!B19="","",'P2'!B19)</f>
        <v>65.400000000000006</v>
      </c>
      <c r="D41" s="193" t="str">
        <f>IF('P2'!C19="","",'P2'!C19)</f>
        <v>UM</v>
      </c>
      <c r="E41" s="194">
        <f>IF('P2'!E19="","",'P2'!E19)</f>
        <v>38744</v>
      </c>
      <c r="F41" s="195" t="str">
        <f>IF('P2'!G19="","",'P2'!G19)</f>
        <v>Alexander F. Hetle</v>
      </c>
      <c r="G41" s="195" t="str">
        <f>IF('P2'!H19="","",'P2'!H19)</f>
        <v>Trondheim AK</v>
      </c>
      <c r="H41" s="197">
        <f>IF('P2'!O19="","",'P2'!O19)</f>
        <v>69</v>
      </c>
      <c r="I41" s="197">
        <f>IF('P2'!P19="","",'P2'!P19)</f>
        <v>81</v>
      </c>
      <c r="J41" s="197">
        <f>IF('P2'!Q19="","",'P2'!Q19)</f>
        <v>150</v>
      </c>
      <c r="K41" s="198">
        <f>IF('P2'!R19="","",'P2'!R19)</f>
        <v>206.20483782765899</v>
      </c>
    </row>
    <row r="42" spans="1:11" ht="15.75">
      <c r="A42" s="192">
        <v>16</v>
      </c>
      <c r="B42" s="198" t="str">
        <f>IF('P2'!A25="","",'P2'!A25)</f>
        <v>73</v>
      </c>
      <c r="C42" s="198">
        <f>IF('P2'!B25="","",'P2'!B25)</f>
        <v>67.38</v>
      </c>
      <c r="D42" s="193" t="str">
        <f>IF('P2'!C25="","",'P2'!C25)</f>
        <v>UM</v>
      </c>
      <c r="E42" s="194">
        <f>IF('P2'!E25="","",'P2'!E25)</f>
        <v>38219</v>
      </c>
      <c r="F42" s="195" t="str">
        <f>IF('P2'!G25="","",'P2'!G25)</f>
        <v>Eivind Balstad</v>
      </c>
      <c r="G42" s="195" t="str">
        <f>IF('P2'!H25="","",'P2'!H25)</f>
        <v>Nidelv IL</v>
      </c>
      <c r="H42" s="197">
        <f>IF('P2'!O25="","",'P2'!O25)</f>
        <v>68</v>
      </c>
      <c r="I42" s="197">
        <f>IF('P2'!P25="","",'P2'!P25)</f>
        <v>80</v>
      </c>
      <c r="J42" s="197">
        <f>IF('P2'!Q25="","",'P2'!Q25)</f>
        <v>148</v>
      </c>
      <c r="K42" s="198">
        <f>IF('P2'!R25="","",'P2'!R25)</f>
        <v>199.638319348984</v>
      </c>
    </row>
    <row r="43" spans="1:11" ht="15.75">
      <c r="A43" s="192">
        <v>17</v>
      </c>
      <c r="B43" s="198" t="str">
        <f>IF('P2'!A27="","",'P2'!A27)</f>
        <v>81</v>
      </c>
      <c r="C43" s="198">
        <f>IF('P2'!B27="","",'P2'!B27)</f>
        <v>76.260000000000005</v>
      </c>
      <c r="D43" s="193" t="str">
        <f>IF('P2'!C27="","",'P2'!C27)</f>
        <v>UM</v>
      </c>
      <c r="E43" s="194">
        <f>IF('P2'!E27="","",'P2'!E27)</f>
        <v>38870</v>
      </c>
      <c r="F43" s="195" t="str">
        <f>IF('P2'!G27="","",'P2'!G27)</f>
        <v>Adrian Rosmæl Skauge</v>
      </c>
      <c r="G43" s="195" t="str">
        <f>IF('P2'!H27="","",'P2'!H27)</f>
        <v>Nidelv IL</v>
      </c>
      <c r="H43" s="197">
        <f>IF('P2'!O27="","",'P2'!O27)</f>
        <v>72</v>
      </c>
      <c r="I43" s="197">
        <f>IF('P2'!P27="","",'P2'!P27)</f>
        <v>85</v>
      </c>
      <c r="J43" s="197">
        <f>IF('P2'!Q27="","",'P2'!Q27)</f>
        <v>157</v>
      </c>
      <c r="K43" s="198">
        <f>IF('P2'!R27="","",'P2'!R27)</f>
        <v>196.98701544564372</v>
      </c>
    </row>
    <row r="44" spans="1:11" ht="15.75">
      <c r="A44" s="192">
        <v>18</v>
      </c>
      <c r="B44" s="198" t="str">
        <f>IF('P1'!A27="","",'P1'!A27)</f>
        <v>96</v>
      </c>
      <c r="C44" s="198">
        <f>IF('P1'!B27="","",'P1'!B27)</f>
        <v>92.4</v>
      </c>
      <c r="D44" s="193" t="str">
        <f>IF('P1'!C27="","",'P1'!C27)</f>
        <v>M3</v>
      </c>
      <c r="E44" s="194">
        <f>IF('P1'!E27="","",'P1'!E27)</f>
        <v>26966</v>
      </c>
      <c r="F44" s="195" t="str">
        <f>IF('P1'!G27="","",'P1'!G27)</f>
        <v>Rune Lind</v>
      </c>
      <c r="G44" s="195" t="str">
        <f>IF('P1'!H27="","",'P1'!H27)</f>
        <v>Trondheim AK</v>
      </c>
      <c r="H44" s="197">
        <f>IF('P1'!O27="","",'P1'!O27)</f>
        <v>75</v>
      </c>
      <c r="I44" s="197">
        <f>IF('P1'!P27="","",'P1'!P27)</f>
        <v>95</v>
      </c>
      <c r="J44" s="197">
        <f>IF('P1'!Q27="","",'P1'!Q27)</f>
        <v>170</v>
      </c>
      <c r="K44" s="226">
        <f>IF('P1'!R27="","",'P1'!R27)</f>
        <v>194.45710375887643</v>
      </c>
    </row>
    <row r="45" spans="1:11" ht="15.75">
      <c r="A45" s="192">
        <v>19</v>
      </c>
      <c r="B45" s="198" t="str">
        <f>IF('P2'!A21="","",'P2'!A21)</f>
        <v>67</v>
      </c>
      <c r="C45" s="198">
        <f>IF('P2'!B21="","",'P2'!B21)</f>
        <v>62.66</v>
      </c>
      <c r="D45" s="193" t="str">
        <f>IF('P2'!C21="","",'P2'!C21)</f>
        <v>UM</v>
      </c>
      <c r="E45" s="194">
        <f>IF('P2'!E21="","",'P2'!E21)</f>
        <v>39013</v>
      </c>
      <c r="F45" s="195" t="str">
        <f>IF('P2'!G21="","",'P2'!G21)</f>
        <v>Ruben Vikan Bjerkan</v>
      </c>
      <c r="G45" s="195" t="str">
        <f>IF('P2'!H21="","",'P2'!H21)</f>
        <v>Nidelv IL</v>
      </c>
      <c r="H45" s="197">
        <f>IF('P2'!O21="","",'P2'!O21)</f>
        <v>63</v>
      </c>
      <c r="I45" s="197">
        <f>IF('P2'!P21="","",'P2'!P21)</f>
        <v>72</v>
      </c>
      <c r="J45" s="197">
        <f>IF('P2'!Q21="","",'P2'!Q21)</f>
        <v>135</v>
      </c>
      <c r="K45" s="198">
        <f>IF('P2'!R21="","",'P2'!R21)</f>
        <v>190.8909251696432</v>
      </c>
    </row>
    <row r="46" spans="1:11" ht="15.75">
      <c r="A46" s="192">
        <v>20</v>
      </c>
      <c r="B46" s="198" t="str">
        <f>IF('P4'!A29="","",'P4'!A29)</f>
        <v>102</v>
      </c>
      <c r="C46" s="198">
        <f>IF('P4'!B29="","",'P4'!B29)</f>
        <v>98.7</v>
      </c>
      <c r="D46" s="193" t="str">
        <f>IF('P4'!C29="","",'P4'!C29)</f>
        <v>SM</v>
      </c>
      <c r="E46" s="194">
        <f>IF('P4'!E29="","",'P4'!E29)</f>
        <v>32167</v>
      </c>
      <c r="F46" s="195" t="str">
        <f>IF('P4'!G29="","",'P4'!G29)</f>
        <v>Joakim Hollås</v>
      </c>
      <c r="G46" s="195" t="str">
        <f>IF('P4'!H29="","",'P4'!H29)</f>
        <v>Trondheim AK</v>
      </c>
      <c r="H46" s="197">
        <f>IF('P4'!O29="","",'P4'!O29)</f>
        <v>71</v>
      </c>
      <c r="I46" s="197">
        <f>IF('P4'!P29="","",'P4'!P29)</f>
        <v>70</v>
      </c>
      <c r="J46" s="197">
        <f>IF('P4'!Q29="","",'P4'!Q29)</f>
        <v>141</v>
      </c>
      <c r="K46" s="198">
        <f>IF('P4'!R29="","",'P4'!R29)</f>
        <v>157.1115341395909</v>
      </c>
    </row>
    <row r="47" spans="1:11" ht="15.75">
      <c r="A47" s="192">
        <v>21</v>
      </c>
      <c r="B47" s="198" t="str">
        <f>IF('P2'!A9="","",'P2'!A9)</f>
        <v>55</v>
      </c>
      <c r="C47" s="198">
        <f>IF('P2'!B9="","",'P2'!B9)</f>
        <v>53.13</v>
      </c>
      <c r="D47" s="193" t="str">
        <f>IF('P2'!C9="","",'P2'!C9)</f>
        <v>UM</v>
      </c>
      <c r="E47" s="194">
        <f>IF('P2'!E9="","",'P2'!E9)</f>
        <v>39168</v>
      </c>
      <c r="F47" s="195" t="str">
        <f>IF('P2'!G9="","",'P2'!G9)</f>
        <v>Tomack Sand</v>
      </c>
      <c r="G47" s="195" t="str">
        <f>IF('P2'!H9="","",'P2'!H9)</f>
        <v>Hitra VK</v>
      </c>
      <c r="H47" s="197">
        <f>IF('P2'!O9="","",'P2'!O9)</f>
        <v>38</v>
      </c>
      <c r="I47" s="197">
        <f>IF('P2'!P9="","",'P2'!P9)</f>
        <v>54</v>
      </c>
      <c r="J47" s="197">
        <f>IF('P2'!Q9="","",'P2'!Q9)</f>
        <v>92</v>
      </c>
      <c r="K47" s="198">
        <f>IF('P2'!R9="","",'P2'!R9)</f>
        <v>146.65572146652281</v>
      </c>
    </row>
    <row r="48" spans="1:11" ht="15.75">
      <c r="A48" s="192">
        <v>22</v>
      </c>
      <c r="B48" s="198" t="str">
        <f>IF('P2'!A13="","",'P2'!A13)</f>
        <v>61</v>
      </c>
      <c r="C48" s="198">
        <f>IF('P2'!B13="","",'P2'!B13)</f>
        <v>59.64</v>
      </c>
      <c r="D48" s="193" t="str">
        <f>IF('P2'!C13="","",'P2'!C13)</f>
        <v>UM</v>
      </c>
      <c r="E48" s="194">
        <f>IF('P2'!E13="","",'P2'!E13)</f>
        <v>38727</v>
      </c>
      <c r="F48" s="195" t="str">
        <f>IF('P2'!G13="","",'P2'!G13)</f>
        <v>Henrik Kjeldsberg</v>
      </c>
      <c r="G48" s="195" t="str">
        <f>IF('P2'!H13="","",'P2'!H13)</f>
        <v>Nidelv IL</v>
      </c>
      <c r="H48" s="197">
        <f>IF('P2'!O13="","",'P2'!O13)</f>
        <v>45</v>
      </c>
      <c r="I48" s="197">
        <f>IF('P2'!P13="","",'P2'!P13)</f>
        <v>55</v>
      </c>
      <c r="J48" s="197">
        <f>IF('P2'!Q13="","",'P2'!Q13)</f>
        <v>100</v>
      </c>
      <c r="K48" s="198">
        <f>IF('P2'!R13="","",'P2'!R13)</f>
        <v>146.29478343047043</v>
      </c>
    </row>
    <row r="49" spans="1:11" ht="15.75">
      <c r="A49" s="192">
        <v>23</v>
      </c>
      <c r="B49" s="198" t="str">
        <f>IF('P1'!A29="","",'P1'!A29)</f>
        <v>73</v>
      </c>
      <c r="C49" s="198">
        <f>IF('P1'!B29="","",'P1'!B29)</f>
        <v>71.8</v>
      </c>
      <c r="D49" s="193" t="str">
        <f>IF('P1'!C29="","",'P1'!C29)</f>
        <v>M9</v>
      </c>
      <c r="E49" s="194">
        <f>IF('P1'!E29="","",'P1'!E29)</f>
        <v>16169</v>
      </c>
      <c r="F49" s="195" t="str">
        <f>IF('P1'!G29="","",'P1'!G29)</f>
        <v>Kåre Sagmyr</v>
      </c>
      <c r="G49" s="195" t="str">
        <f>IF('P1'!H29="","",'P1'!H29)</f>
        <v>Nidelv IL</v>
      </c>
      <c r="H49" s="197">
        <f>IF('P1'!O29="","",'P1'!O29)</f>
        <v>45</v>
      </c>
      <c r="I49" s="197">
        <f>IF('P1'!P29="","",'P1'!P29)</f>
        <v>57</v>
      </c>
      <c r="J49" s="197">
        <f>IF('P1'!Q29="","",'P1'!Q29)</f>
        <v>102</v>
      </c>
      <c r="K49" s="226">
        <f>IF('P1'!R29="","",'P1'!R29)</f>
        <v>132.40416486030443</v>
      </c>
    </row>
    <row r="50" spans="1:11" ht="15.75">
      <c r="A50" s="192">
        <v>24</v>
      </c>
      <c r="B50" s="198" t="str">
        <f>IF('P2'!A11="","",'P2'!A11)</f>
        <v>61</v>
      </c>
      <c r="C50" s="198">
        <f>IF('P2'!B11="","",'P2'!B11)</f>
        <v>57.17</v>
      </c>
      <c r="D50" s="193" t="str">
        <f>IF('P2'!C11="","",'P2'!C11)</f>
        <v>UM</v>
      </c>
      <c r="E50" s="194">
        <f>IF('P2'!E11="","",'P2'!E11)</f>
        <v>39126</v>
      </c>
      <c r="F50" s="195" t="str">
        <f>IF('P2'!G11="","",'P2'!G11)</f>
        <v>Rene Djupå</v>
      </c>
      <c r="G50" s="195" t="str">
        <f>IF('P2'!H11="","",'P2'!H11)</f>
        <v>Hitra VK</v>
      </c>
      <c r="H50" s="197">
        <f>IF('P2'!O11="","",'P2'!O11)</f>
        <v>38</v>
      </c>
      <c r="I50" s="197">
        <f>IF('P2'!P11="","",'P2'!P11)</f>
        <v>47</v>
      </c>
      <c r="J50" s="197">
        <f>IF('P2'!Q11="","",'P2'!Q11)</f>
        <v>85</v>
      </c>
      <c r="K50" s="198">
        <f>IF('P2'!R11="","",'P2'!R11)</f>
        <v>128.18914961100299</v>
      </c>
    </row>
    <row r="51" spans="1:11" ht="15.75">
      <c r="A51" s="192">
        <v>25</v>
      </c>
      <c r="B51" s="198" t="str">
        <f>IF('P1'!A23="","",'P1'!A23)</f>
        <v>55</v>
      </c>
      <c r="C51" s="198">
        <f>IF('P1'!B23="","",'P1'!B23)</f>
        <v>52.28</v>
      </c>
      <c r="D51" s="193" t="str">
        <f>IF('P1'!C23="","",'P1'!C23)</f>
        <v>UM</v>
      </c>
      <c r="E51" s="194">
        <f>IF('P1'!E23="","",'P1'!E23)</f>
        <v>39994</v>
      </c>
      <c r="F51" s="195" t="str">
        <f>IF('P1'!G23="","",'P1'!G23)</f>
        <v>Nojus Ulida</v>
      </c>
      <c r="G51" s="195" t="str">
        <f>IF('P1'!H23="","",'P1'!H23)</f>
        <v>Hitra VK</v>
      </c>
      <c r="H51" s="197">
        <f>IF('P1'!O23="","",'P1'!O23)</f>
        <v>21</v>
      </c>
      <c r="I51" s="197">
        <f>IF('P1'!P23="","",'P1'!P23)</f>
        <v>30</v>
      </c>
      <c r="J51" s="197">
        <f>IF('P1'!Q23="","",'P1'!Q23)</f>
        <v>51</v>
      </c>
      <c r="K51" s="198">
        <f>IF('P1'!R23="","",'P1'!R23)</f>
        <v>82.335046893075315</v>
      </c>
    </row>
    <row r="52" spans="1:11" ht="15.75">
      <c r="A52" s="207" t="s">
        <v>132</v>
      </c>
      <c r="B52" s="198" t="s">
        <v>154</v>
      </c>
      <c r="C52" s="198">
        <v>104.5</v>
      </c>
      <c r="D52" s="193" t="s">
        <v>143</v>
      </c>
      <c r="E52" s="194">
        <v>34345</v>
      </c>
      <c r="F52" s="195" t="s">
        <v>155</v>
      </c>
      <c r="G52" s="195" t="s">
        <v>93</v>
      </c>
      <c r="H52" s="197">
        <v>100</v>
      </c>
      <c r="I52" s="197" t="s">
        <v>132</v>
      </c>
      <c r="J52" s="197" t="s">
        <v>132</v>
      </c>
      <c r="K52" s="198" t="s">
        <v>132</v>
      </c>
    </row>
    <row r="53" spans="1:11" ht="15.75">
      <c r="A53" s="192"/>
      <c r="B53" s="198"/>
      <c r="C53" s="198"/>
      <c r="D53" s="193"/>
      <c r="E53" s="194"/>
      <c r="F53" s="195"/>
      <c r="G53" s="195"/>
      <c r="H53" s="197"/>
      <c r="I53" s="197"/>
      <c r="J53" s="197"/>
      <c r="K53" s="198"/>
    </row>
    <row r="54" spans="1:11" ht="15.75">
      <c r="A54" s="192" t="s">
        <v>158</v>
      </c>
      <c r="B54" s="198" t="str">
        <f>IF('P4'!A35="","",'P4'!A35)</f>
        <v>96</v>
      </c>
      <c r="C54" s="198">
        <f>IF('P4'!B35="","",'P4'!B35)</f>
        <v>91.74</v>
      </c>
      <c r="D54" s="193" t="str">
        <f>IF('P4'!C35="","",'P4'!C35)</f>
        <v>SM</v>
      </c>
      <c r="E54" s="194">
        <f>IF('P4'!E35="","",'P4'!E35)</f>
        <v>34330</v>
      </c>
      <c r="F54" s="195" t="str">
        <f>IF('P4'!G35="","",'P4'!G35)</f>
        <v>Roy Sømme Ommedal</v>
      </c>
      <c r="G54" s="195" t="str">
        <f>IF('P4'!H35="","",'P4'!H35)</f>
        <v>Vigrestad IK</v>
      </c>
      <c r="H54" s="197">
        <f>IF('P4'!O35="","",'P4'!O35)</f>
        <v>110</v>
      </c>
      <c r="I54" s="197">
        <f>IF('P4'!P35="","",'P4'!P35)</f>
        <v>140</v>
      </c>
      <c r="J54" s="197">
        <f>IF('P4'!Q35="","",'P4'!Q35)</f>
        <v>250</v>
      </c>
      <c r="K54" s="198">
        <f>IF('P4'!R35="","",'P4'!R35)</f>
        <v>286.83140505286832</v>
      </c>
    </row>
    <row r="55" spans="1:11" ht="15.75">
      <c r="A55" s="192"/>
      <c r="B55" s="198"/>
      <c r="C55" s="198"/>
      <c r="D55" s="193"/>
      <c r="E55" s="194"/>
      <c r="F55" s="195"/>
      <c r="G55" s="195"/>
      <c r="H55" s="197"/>
      <c r="I55" s="197"/>
      <c r="J55" s="197"/>
      <c r="K55" s="198"/>
    </row>
    <row r="56" spans="1:11" ht="15.75">
      <c r="A56" s="192"/>
      <c r="B56" s="198"/>
      <c r="C56" s="198"/>
      <c r="D56" s="193"/>
      <c r="E56" s="194"/>
      <c r="F56" s="195"/>
      <c r="G56" s="195"/>
      <c r="H56" s="197"/>
      <c r="I56" s="197"/>
      <c r="J56" s="197"/>
      <c r="K56" s="198"/>
    </row>
    <row r="57" spans="1:11" ht="15.75">
      <c r="A57" s="192"/>
      <c r="B57" s="198"/>
      <c r="C57" s="198"/>
      <c r="D57" s="193"/>
      <c r="E57" s="194"/>
      <c r="F57" s="195"/>
      <c r="G57" s="195"/>
      <c r="H57" s="197"/>
      <c r="I57" s="197"/>
      <c r="J57" s="197"/>
      <c r="K57" s="198"/>
    </row>
    <row r="58" spans="1:11" ht="15.75">
      <c r="A58" s="192"/>
      <c r="B58" s="198"/>
      <c r="C58" s="198"/>
      <c r="D58" s="193"/>
      <c r="E58" s="194"/>
      <c r="F58" s="195"/>
      <c r="G58" s="195"/>
      <c r="H58" s="197"/>
      <c r="I58" s="197"/>
      <c r="J58" s="197"/>
      <c r="K58" s="198"/>
    </row>
    <row r="59" spans="1:11" ht="15.75">
      <c r="A59" s="192"/>
      <c r="B59" s="198"/>
      <c r="C59" s="198"/>
      <c r="D59" s="193"/>
      <c r="E59" s="194"/>
      <c r="F59" s="195"/>
      <c r="G59" s="195"/>
      <c r="H59" s="197"/>
      <c r="I59" s="197"/>
      <c r="J59" s="197"/>
      <c r="K59" s="198"/>
    </row>
    <row r="60" spans="1:11" ht="15.75">
      <c r="A60" s="192"/>
      <c r="B60" s="198"/>
      <c r="C60" s="198"/>
      <c r="D60" s="193"/>
      <c r="E60" s="194"/>
      <c r="F60" s="195"/>
      <c r="G60" s="195"/>
      <c r="H60" s="197"/>
      <c r="I60" s="197"/>
      <c r="J60" s="197"/>
      <c r="K60" s="198"/>
    </row>
    <row r="61" spans="1:11" ht="15.75">
      <c r="A61" s="192"/>
      <c r="B61" s="198"/>
      <c r="C61" s="198"/>
      <c r="D61" s="193"/>
      <c r="E61" s="194"/>
      <c r="F61" s="195"/>
      <c r="G61" s="195"/>
      <c r="H61" s="197"/>
      <c r="I61" s="197"/>
      <c r="J61" s="197"/>
      <c r="K61" s="198"/>
    </row>
    <row r="62" spans="1:11" ht="15.75">
      <c r="A62" s="192"/>
      <c r="B62" s="198"/>
      <c r="C62" s="198"/>
      <c r="D62" s="193"/>
      <c r="E62" s="194"/>
      <c r="F62" s="195"/>
      <c r="G62" s="195"/>
      <c r="H62" s="197"/>
      <c r="I62" s="197"/>
      <c r="J62" s="197"/>
      <c r="K62" s="198"/>
    </row>
    <row r="63" spans="1:11" ht="15.75">
      <c r="A63" s="192"/>
      <c r="B63" s="198"/>
      <c r="C63" s="198"/>
      <c r="D63" s="193"/>
      <c r="E63" s="194"/>
      <c r="F63" s="195"/>
      <c r="G63" s="195"/>
      <c r="H63" s="197"/>
      <c r="I63" s="197"/>
      <c r="J63" s="197"/>
      <c r="K63" s="198"/>
    </row>
    <row r="64" spans="1:11" ht="15.75">
      <c r="A64" s="192"/>
      <c r="B64" s="198"/>
      <c r="C64" s="198"/>
      <c r="D64" s="193"/>
      <c r="E64" s="194"/>
      <c r="F64" s="195"/>
      <c r="G64" s="195"/>
      <c r="H64" s="197"/>
      <c r="I64" s="197"/>
      <c r="J64" s="197"/>
      <c r="K64" s="198"/>
    </row>
    <row r="65" spans="1:11" ht="15.75">
      <c r="A65" s="192"/>
      <c r="B65" s="198"/>
      <c r="C65" s="198"/>
      <c r="D65" s="193"/>
      <c r="E65" s="194"/>
      <c r="F65" s="195"/>
      <c r="G65" s="195"/>
      <c r="H65" s="197"/>
      <c r="I65" s="197"/>
      <c r="J65" s="197"/>
      <c r="K65" s="198"/>
    </row>
    <row r="66" spans="1:11" ht="15.75">
      <c r="A66" s="192"/>
      <c r="B66" s="198"/>
      <c r="C66" s="198"/>
      <c r="D66" s="193"/>
      <c r="E66" s="194"/>
      <c r="F66" s="195"/>
      <c r="G66" s="195"/>
      <c r="H66" s="197"/>
      <c r="I66" s="197"/>
      <c r="J66" s="197"/>
      <c r="K66" s="198"/>
    </row>
    <row r="67" spans="1:11" ht="15.75">
      <c r="A67" s="192"/>
      <c r="B67" s="198"/>
      <c r="C67" s="198"/>
      <c r="D67" s="193"/>
      <c r="E67" s="194"/>
      <c r="F67" s="195"/>
      <c r="G67" s="195"/>
      <c r="H67" s="197"/>
      <c r="I67" s="197"/>
      <c r="J67" s="197"/>
      <c r="K67" s="198"/>
    </row>
    <row r="68" spans="1:11" ht="15.75">
      <c r="A68" s="192"/>
      <c r="B68" s="198"/>
      <c r="C68" s="198"/>
      <c r="D68" s="193"/>
      <c r="E68" s="194"/>
      <c r="F68" s="195"/>
      <c r="G68" s="195"/>
      <c r="H68" s="197"/>
      <c r="I68" s="197"/>
      <c r="J68" s="197"/>
      <c r="K68" s="198"/>
    </row>
    <row r="69" spans="1:11" ht="15.75">
      <c r="A69" s="192"/>
      <c r="B69" s="198"/>
      <c r="C69" s="198"/>
      <c r="D69" s="193"/>
      <c r="E69" s="194"/>
      <c r="F69" s="195"/>
      <c r="G69" s="195"/>
      <c r="H69" s="197"/>
      <c r="I69" s="197"/>
      <c r="J69" s="197"/>
      <c r="K69" s="198"/>
    </row>
    <row r="70" spans="1:11" ht="15.75">
      <c r="A70" s="192"/>
      <c r="B70" s="198"/>
      <c r="C70" s="198"/>
      <c r="D70" s="193"/>
      <c r="E70" s="194"/>
      <c r="F70" s="195"/>
      <c r="G70" s="195"/>
      <c r="H70" s="197"/>
      <c r="I70" s="197"/>
      <c r="J70" s="197"/>
      <c r="K70" s="198"/>
    </row>
    <row r="71" spans="1:11" ht="15.75">
      <c r="A71" s="192"/>
      <c r="B71" s="198"/>
      <c r="C71" s="198"/>
      <c r="D71" s="193"/>
      <c r="E71" s="194"/>
      <c r="F71" s="195"/>
      <c r="G71" s="195"/>
      <c r="H71" s="197"/>
      <c r="I71" s="197"/>
      <c r="J71" s="197"/>
      <c r="K71" s="198"/>
    </row>
    <row r="72" spans="1:11" ht="15.75">
      <c r="A72" s="192"/>
      <c r="B72" s="198"/>
      <c r="C72" s="198"/>
      <c r="D72" s="193"/>
      <c r="E72" s="194"/>
      <c r="F72" s="195"/>
      <c r="G72" s="195"/>
      <c r="H72" s="197"/>
      <c r="I72" s="197"/>
      <c r="J72" s="197"/>
      <c r="K72" s="198"/>
    </row>
    <row r="73" spans="1:11" ht="15.75">
      <c r="A73" s="192"/>
      <c r="B73" s="198"/>
      <c r="C73" s="198"/>
      <c r="D73" s="193"/>
      <c r="E73" s="194"/>
      <c r="F73" s="195"/>
      <c r="G73" s="195"/>
      <c r="H73" s="197"/>
      <c r="I73" s="197"/>
      <c r="J73" s="197"/>
      <c r="K73" s="198"/>
    </row>
    <row r="74" spans="1:11" ht="15.75">
      <c r="A74" s="192"/>
      <c r="B74" s="198"/>
      <c r="C74" s="198"/>
      <c r="D74" s="193"/>
      <c r="E74" s="194"/>
      <c r="F74" s="195"/>
      <c r="G74" s="195"/>
      <c r="H74" s="197"/>
      <c r="I74" s="197"/>
      <c r="J74" s="197"/>
      <c r="K74" s="198"/>
    </row>
    <row r="75" spans="1:11" ht="15.75">
      <c r="A75" s="192"/>
      <c r="B75" s="198"/>
      <c r="C75" s="198"/>
      <c r="D75" s="193"/>
      <c r="E75" s="194"/>
      <c r="F75" s="195"/>
      <c r="G75" s="195"/>
      <c r="H75" s="197"/>
      <c r="I75" s="197"/>
      <c r="J75" s="197"/>
      <c r="K75" s="198"/>
    </row>
    <row r="76" spans="1:11" ht="15.75">
      <c r="A76" s="192"/>
      <c r="B76" s="198"/>
      <c r="C76" s="198"/>
      <c r="D76" s="193"/>
      <c r="E76" s="194"/>
      <c r="F76" s="195"/>
      <c r="G76" s="195"/>
      <c r="H76" s="197"/>
      <c r="I76" s="197"/>
      <c r="J76" s="197"/>
      <c r="K76" s="198"/>
    </row>
    <row r="77" spans="1:11" ht="15.75">
      <c r="A77" s="192"/>
      <c r="B77" s="198"/>
      <c r="C77" s="198"/>
      <c r="D77" s="193"/>
      <c r="E77" s="194"/>
      <c r="F77" s="195"/>
      <c r="G77" s="195"/>
      <c r="H77" s="197"/>
      <c r="I77" s="197"/>
      <c r="J77" s="197"/>
      <c r="K77" s="198"/>
    </row>
    <row r="78" spans="1:11" ht="15.75">
      <c r="A78" s="192"/>
      <c r="B78" s="198"/>
      <c r="C78" s="198"/>
      <c r="D78" s="193"/>
      <c r="E78" s="194"/>
      <c r="F78" s="195"/>
      <c r="G78" s="195"/>
      <c r="H78" s="197"/>
      <c r="I78" s="197"/>
      <c r="J78" s="197"/>
      <c r="K78" s="198"/>
    </row>
    <row r="79" spans="1:11" ht="15.75">
      <c r="A79" s="192"/>
      <c r="B79" s="198"/>
      <c r="C79" s="198"/>
      <c r="D79" s="193"/>
      <c r="E79" s="194"/>
      <c r="F79" s="195"/>
      <c r="G79" s="195"/>
      <c r="H79" s="197"/>
      <c r="I79" s="197"/>
      <c r="J79" s="197"/>
      <c r="K79" s="198"/>
    </row>
    <row r="80" spans="1:11" ht="15.75">
      <c r="A80" s="192"/>
      <c r="B80" s="198"/>
      <c r="C80" s="198"/>
      <c r="D80" s="193"/>
      <c r="E80" s="194"/>
      <c r="F80" s="195"/>
      <c r="G80" s="195"/>
      <c r="H80" s="197"/>
      <c r="I80" s="197"/>
      <c r="J80" s="197"/>
      <c r="K80" s="198"/>
    </row>
    <row r="81" spans="1:11" ht="15.75">
      <c r="A81" s="192"/>
      <c r="B81" s="198"/>
      <c r="C81" s="198"/>
      <c r="D81" s="193"/>
      <c r="E81" s="194"/>
      <c r="F81" s="195"/>
      <c r="G81" s="195"/>
      <c r="H81" s="197"/>
      <c r="I81" s="197"/>
      <c r="J81" s="197"/>
      <c r="K81" s="198"/>
    </row>
    <row r="82" spans="1:11" ht="15.75">
      <c r="A82" s="192"/>
      <c r="B82" s="198"/>
      <c r="C82" s="198"/>
      <c r="D82" s="193"/>
      <c r="E82" s="194"/>
      <c r="F82" s="195"/>
      <c r="G82" s="195"/>
      <c r="H82" s="197"/>
      <c r="I82" s="197"/>
      <c r="J82" s="197"/>
      <c r="K82" s="198"/>
    </row>
    <row r="83" spans="1:11" ht="15.75">
      <c r="A83" s="192"/>
      <c r="B83" s="198"/>
      <c r="C83" s="198"/>
      <c r="D83" s="193"/>
      <c r="E83" s="194"/>
      <c r="F83" s="195"/>
      <c r="G83" s="195"/>
      <c r="H83" s="197"/>
      <c r="I83" s="197"/>
      <c r="J83" s="197"/>
      <c r="K83" s="198"/>
    </row>
    <row r="84" spans="1:11" ht="15.75">
      <c r="A84" s="192"/>
      <c r="B84" s="198"/>
      <c r="C84" s="198"/>
      <c r="D84" s="193"/>
      <c r="E84" s="194"/>
      <c r="F84" s="195"/>
      <c r="G84" s="195"/>
      <c r="H84" s="197"/>
      <c r="I84" s="197"/>
      <c r="J84" s="197"/>
      <c r="K84" s="198"/>
    </row>
    <row r="85" spans="1:11" ht="15.75">
      <c r="A85" s="192"/>
      <c r="B85" s="198"/>
      <c r="C85" s="198"/>
      <c r="D85" s="193"/>
      <c r="E85" s="194"/>
      <c r="F85" s="195"/>
      <c r="G85" s="195"/>
      <c r="H85" s="197"/>
      <c r="I85" s="197"/>
      <c r="J85" s="197"/>
      <c r="K85" s="198"/>
    </row>
    <row r="86" spans="1:11" ht="15.75">
      <c r="A86" s="192"/>
      <c r="B86" s="198"/>
      <c r="C86" s="198"/>
      <c r="D86" s="193"/>
      <c r="E86" s="194"/>
      <c r="F86" s="195"/>
      <c r="G86" s="195"/>
      <c r="H86" s="197"/>
      <c r="I86" s="197"/>
      <c r="J86" s="197"/>
      <c r="K86" s="198"/>
    </row>
    <row r="87" spans="1:11" ht="15.75">
      <c r="A87" s="192"/>
      <c r="B87" s="198"/>
      <c r="C87" s="198"/>
      <c r="D87" s="193"/>
      <c r="E87" s="194"/>
      <c r="F87" s="195"/>
      <c r="G87" s="195"/>
      <c r="H87" s="197"/>
      <c r="I87" s="197"/>
      <c r="J87" s="197"/>
      <c r="K87" s="198"/>
    </row>
    <row r="88" spans="1:11" ht="15.75">
      <c r="A88" s="192"/>
      <c r="B88" s="198"/>
      <c r="C88" s="198"/>
      <c r="D88" s="193"/>
      <c r="E88" s="194"/>
      <c r="F88" s="195"/>
      <c r="G88" s="195"/>
      <c r="H88" s="197"/>
      <c r="I88" s="197"/>
      <c r="J88" s="197"/>
      <c r="K88" s="198"/>
    </row>
    <row r="89" spans="1:11" ht="15.75">
      <c r="A89" s="192"/>
      <c r="B89" s="198"/>
      <c r="C89" s="198"/>
      <c r="D89" s="193"/>
      <c r="E89" s="194"/>
      <c r="F89" s="195"/>
      <c r="G89" s="195"/>
      <c r="H89" s="197"/>
      <c r="I89" s="197"/>
      <c r="J89" s="197"/>
      <c r="K89" s="198"/>
    </row>
    <row r="90" spans="1:11" ht="15.75">
      <c r="A90" s="192"/>
      <c r="B90" s="198"/>
      <c r="C90" s="198"/>
      <c r="D90" s="193"/>
      <c r="E90" s="194"/>
      <c r="F90" s="195"/>
      <c r="G90" s="195"/>
      <c r="H90" s="197"/>
      <c r="I90" s="197"/>
      <c r="J90" s="197"/>
      <c r="K90" s="198"/>
    </row>
    <row r="91" spans="1:11" ht="15.75">
      <c r="A91" s="192"/>
      <c r="B91" s="198"/>
      <c r="C91" s="198"/>
      <c r="D91" s="193"/>
      <c r="E91" s="194"/>
      <c r="F91" s="195"/>
      <c r="G91" s="195"/>
      <c r="H91" s="197"/>
      <c r="I91" s="197"/>
      <c r="J91" s="197"/>
      <c r="K91" s="198"/>
    </row>
    <row r="92" spans="1:11" ht="15.75">
      <c r="A92" s="192"/>
      <c r="B92" s="198"/>
      <c r="C92" s="198"/>
      <c r="D92" s="193"/>
      <c r="E92" s="194"/>
      <c r="F92" s="195"/>
      <c r="G92" s="195"/>
      <c r="H92" s="197"/>
      <c r="I92" s="197"/>
      <c r="J92" s="197"/>
      <c r="K92" s="198"/>
    </row>
    <row r="93" spans="1:11" ht="15.75">
      <c r="A93" s="192"/>
      <c r="B93" s="198"/>
      <c r="C93" s="198"/>
      <c r="D93" s="193"/>
      <c r="E93" s="194"/>
      <c r="F93" s="195"/>
      <c r="G93" s="195"/>
      <c r="H93" s="197"/>
      <c r="I93" s="197"/>
      <c r="J93" s="197"/>
      <c r="K93" s="198"/>
    </row>
    <row r="94" spans="1:11" ht="15.75">
      <c r="A94" s="192"/>
      <c r="B94" s="198"/>
      <c r="C94" s="198"/>
      <c r="D94" s="193"/>
      <c r="E94" s="194"/>
      <c r="F94" s="195"/>
      <c r="G94" s="195"/>
      <c r="H94" s="197"/>
      <c r="I94" s="197"/>
      <c r="J94" s="197"/>
      <c r="K94" s="198"/>
    </row>
    <row r="95" spans="1:11" ht="15.75">
      <c r="A95" s="192"/>
      <c r="B95" s="198"/>
      <c r="C95" s="198"/>
      <c r="D95" s="193"/>
      <c r="E95" s="194"/>
      <c r="F95" s="195"/>
      <c r="G95" s="195"/>
      <c r="H95" s="197"/>
      <c r="I95" s="197"/>
      <c r="J95" s="197"/>
      <c r="K95" s="198"/>
    </row>
    <row r="96" spans="1:11" ht="15.75">
      <c r="A96" s="192"/>
      <c r="B96" s="198"/>
      <c r="C96" s="198"/>
      <c r="D96" s="193"/>
      <c r="E96" s="194"/>
      <c r="F96" s="195"/>
      <c r="G96" s="195"/>
      <c r="H96" s="197"/>
      <c r="I96" s="197"/>
      <c r="J96" s="197"/>
      <c r="K96" s="198"/>
    </row>
    <row r="97" spans="1:11" ht="15.75">
      <c r="A97" s="192"/>
      <c r="B97" s="198"/>
      <c r="C97" s="198"/>
      <c r="D97" s="193"/>
      <c r="E97" s="194"/>
      <c r="F97" s="195"/>
      <c r="G97" s="195"/>
      <c r="H97" s="197"/>
      <c r="I97" s="197"/>
      <c r="J97" s="197"/>
      <c r="K97" s="198"/>
    </row>
    <row r="98" spans="1:11" ht="15.75">
      <c r="A98" s="192"/>
      <c r="B98" s="198"/>
      <c r="C98" s="198"/>
      <c r="D98" s="193"/>
      <c r="E98" s="194"/>
      <c r="F98" s="195"/>
      <c r="G98" s="195"/>
      <c r="H98" s="197"/>
      <c r="I98" s="197"/>
      <c r="J98" s="197"/>
      <c r="K98" s="198"/>
    </row>
    <row r="99" spans="1:11" ht="15.75">
      <c r="A99" s="192"/>
      <c r="B99" s="198"/>
      <c r="C99" s="198"/>
      <c r="D99" s="193"/>
      <c r="E99" s="194"/>
      <c r="F99" s="195"/>
      <c r="G99" s="195"/>
      <c r="H99" s="197"/>
      <c r="I99" s="197"/>
      <c r="J99" s="197"/>
      <c r="K99" s="198"/>
    </row>
    <row r="100" spans="1:11" ht="15.75">
      <c r="A100" s="192"/>
      <c r="B100" s="198"/>
      <c r="C100" s="198"/>
      <c r="D100" s="193"/>
      <c r="E100" s="194"/>
      <c r="F100" s="195"/>
      <c r="G100" s="195"/>
      <c r="H100" s="197"/>
      <c r="I100" s="197"/>
      <c r="J100" s="197"/>
      <c r="K100" s="198"/>
    </row>
    <row r="101" spans="1:11" ht="15.75">
      <c r="A101" s="192"/>
      <c r="B101" s="198"/>
      <c r="C101" s="198"/>
      <c r="D101" s="193"/>
      <c r="E101" s="194"/>
      <c r="F101" s="195"/>
      <c r="G101" s="195"/>
      <c r="H101" s="197"/>
      <c r="I101" s="197"/>
      <c r="J101" s="197"/>
      <c r="K101" s="198"/>
    </row>
    <row r="102" spans="1:11" ht="15.75">
      <c r="A102" s="192"/>
      <c r="B102" s="198"/>
      <c r="C102" s="198"/>
      <c r="D102" s="193"/>
      <c r="E102" s="194"/>
      <c r="F102" s="195"/>
      <c r="G102" s="195"/>
      <c r="H102" s="197"/>
      <c r="I102" s="197"/>
      <c r="J102" s="197"/>
      <c r="K102" s="198"/>
    </row>
    <row r="103" spans="1:11" ht="15.75">
      <c r="A103" s="192"/>
      <c r="B103" s="198"/>
      <c r="C103" s="198"/>
      <c r="D103" s="193"/>
      <c r="E103" s="194"/>
      <c r="F103" s="195"/>
      <c r="G103" s="195"/>
      <c r="H103" s="197"/>
      <c r="I103" s="197"/>
      <c r="J103" s="197"/>
      <c r="K103" s="198"/>
    </row>
    <row r="104" spans="1:11" ht="15.75">
      <c r="A104" s="192"/>
      <c r="B104" s="198"/>
      <c r="C104" s="198"/>
      <c r="D104" s="193"/>
      <c r="E104" s="194"/>
      <c r="F104" s="195"/>
      <c r="G104" s="195"/>
      <c r="H104" s="197"/>
      <c r="I104" s="197"/>
      <c r="J104" s="197"/>
      <c r="K104" s="198"/>
    </row>
    <row r="105" spans="1:11" ht="15.75">
      <c r="A105" s="192"/>
      <c r="B105" s="198"/>
      <c r="C105" s="198"/>
      <c r="D105" s="193"/>
      <c r="E105" s="194"/>
      <c r="F105" s="195"/>
      <c r="G105" s="195"/>
      <c r="H105" s="197"/>
      <c r="I105" s="197"/>
      <c r="J105" s="197"/>
      <c r="K105" s="198"/>
    </row>
    <row r="106" spans="1:11" ht="15.75">
      <c r="A106" s="192"/>
      <c r="B106" s="198"/>
      <c r="C106" s="198"/>
      <c r="D106" s="193"/>
      <c r="E106" s="194"/>
      <c r="F106" s="195"/>
      <c r="G106" s="195"/>
      <c r="H106" s="197"/>
      <c r="I106" s="197"/>
      <c r="J106" s="197"/>
      <c r="K106" s="198"/>
    </row>
    <row r="107" spans="1:11" ht="15.75">
      <c r="A107" s="192"/>
      <c r="B107" s="198"/>
      <c r="C107" s="198"/>
      <c r="D107" s="193"/>
      <c r="E107" s="194"/>
      <c r="F107" s="195"/>
      <c r="G107" s="195"/>
      <c r="H107" s="197"/>
      <c r="I107" s="197"/>
      <c r="J107" s="197"/>
      <c r="K107" s="198"/>
    </row>
    <row r="108" spans="1:11" ht="15.75">
      <c r="A108" s="192"/>
      <c r="B108" s="198"/>
      <c r="C108" s="198"/>
      <c r="D108" s="193"/>
      <c r="E108" s="194"/>
      <c r="F108" s="195"/>
      <c r="G108" s="195"/>
      <c r="H108" s="197"/>
      <c r="I108" s="197"/>
      <c r="J108" s="197"/>
      <c r="K108" s="198"/>
    </row>
    <row r="109" spans="1:11" ht="15.75">
      <c r="A109" s="192"/>
      <c r="B109" s="198"/>
      <c r="C109" s="198"/>
      <c r="D109" s="193"/>
      <c r="E109" s="194"/>
      <c r="F109" s="195"/>
      <c r="G109" s="195"/>
      <c r="H109" s="197"/>
      <c r="I109" s="197"/>
      <c r="J109" s="197"/>
      <c r="K109" s="198"/>
    </row>
    <row r="110" spans="1:11" ht="15.75">
      <c r="A110" s="192"/>
      <c r="B110" s="198"/>
      <c r="C110" s="198"/>
      <c r="D110" s="193"/>
      <c r="E110" s="194"/>
      <c r="F110" s="195"/>
      <c r="G110" s="195"/>
      <c r="H110" s="197"/>
      <c r="I110" s="197"/>
      <c r="J110" s="197"/>
      <c r="K110" s="198"/>
    </row>
    <row r="111" spans="1:11" ht="15.75">
      <c r="A111" s="192"/>
      <c r="B111" s="198"/>
      <c r="C111" s="198"/>
      <c r="D111" s="193"/>
      <c r="E111" s="194"/>
      <c r="F111" s="195"/>
      <c r="G111" s="195"/>
      <c r="H111" s="197"/>
      <c r="I111" s="197"/>
      <c r="J111" s="197"/>
      <c r="K111" s="198"/>
    </row>
    <row r="112" spans="1:11" ht="15.75">
      <c r="A112" s="192"/>
      <c r="B112" s="198"/>
      <c r="C112" s="198"/>
      <c r="D112" s="193"/>
      <c r="E112" s="194"/>
      <c r="F112" s="195"/>
      <c r="G112" s="195"/>
      <c r="H112" s="197"/>
      <c r="I112" s="197"/>
      <c r="J112" s="197"/>
      <c r="K112" s="198"/>
    </row>
    <row r="113" spans="1:11" ht="15.75">
      <c r="A113" s="192"/>
      <c r="B113" s="198"/>
      <c r="C113" s="198"/>
      <c r="D113" s="193"/>
      <c r="E113" s="194"/>
      <c r="F113" s="195"/>
      <c r="G113" s="195"/>
      <c r="H113" s="197"/>
      <c r="I113" s="197"/>
      <c r="J113" s="197"/>
      <c r="K113" s="198"/>
    </row>
    <row r="114" spans="1:11" ht="15.75">
      <c r="A114" s="192"/>
      <c r="B114" s="198"/>
      <c r="C114" s="198"/>
      <c r="D114" s="193"/>
      <c r="E114" s="194"/>
      <c r="F114" s="195"/>
      <c r="G114" s="195"/>
      <c r="H114" s="197"/>
      <c r="I114" s="197"/>
      <c r="J114" s="197"/>
      <c r="K114" s="198"/>
    </row>
    <row r="115" spans="1:11" ht="15.75">
      <c r="A115" s="192"/>
      <c r="B115" s="198"/>
      <c r="C115" s="198"/>
      <c r="D115" s="193"/>
      <c r="E115" s="194"/>
      <c r="F115" s="195"/>
      <c r="G115" s="195"/>
      <c r="H115" s="197"/>
      <c r="I115" s="197"/>
      <c r="J115" s="197"/>
      <c r="K115" s="198"/>
    </row>
    <row r="116" spans="1:11" ht="15.75">
      <c r="A116" s="192"/>
      <c r="B116" s="198"/>
      <c r="C116" s="198"/>
      <c r="D116" s="193"/>
      <c r="E116" s="194"/>
      <c r="F116" s="195"/>
      <c r="G116" s="195"/>
      <c r="H116" s="197"/>
      <c r="I116" s="197"/>
      <c r="J116" s="197"/>
      <c r="K116" s="198"/>
    </row>
    <row r="117" spans="1:11" ht="15.75">
      <c r="A117" s="192"/>
      <c r="B117" s="198"/>
      <c r="C117" s="198"/>
      <c r="D117" s="193"/>
      <c r="E117" s="194"/>
      <c r="F117" s="195"/>
      <c r="G117" s="195"/>
      <c r="H117" s="197"/>
      <c r="I117" s="197"/>
      <c r="J117" s="197"/>
      <c r="K117" s="198"/>
    </row>
    <row r="118" spans="1:11" ht="15.75">
      <c r="A118" s="192"/>
      <c r="B118" s="198"/>
      <c r="C118" s="198"/>
      <c r="D118" s="193"/>
      <c r="E118" s="194"/>
      <c r="F118" s="195"/>
      <c r="G118" s="195"/>
      <c r="H118" s="197"/>
      <c r="I118" s="197"/>
      <c r="J118" s="197"/>
      <c r="K118" s="198"/>
    </row>
    <row r="119" spans="1:11" ht="15.75">
      <c r="A119" s="192"/>
      <c r="B119" s="198"/>
      <c r="C119" s="198"/>
      <c r="D119" s="193"/>
      <c r="E119" s="194"/>
      <c r="F119" s="195"/>
      <c r="G119" s="195"/>
      <c r="H119" s="197"/>
      <c r="I119" s="197"/>
      <c r="J119" s="197"/>
      <c r="K119" s="198"/>
    </row>
    <row r="120" spans="1:11" ht="15.75">
      <c r="A120" s="192"/>
      <c r="B120" s="198"/>
      <c r="C120" s="198"/>
      <c r="D120" s="193"/>
      <c r="E120" s="194"/>
      <c r="F120" s="195"/>
      <c r="G120" s="195"/>
      <c r="H120" s="197"/>
      <c r="I120" s="197"/>
      <c r="J120" s="197"/>
      <c r="K120" s="198"/>
    </row>
    <row r="121" spans="1:11" ht="15.75">
      <c r="A121" s="192"/>
      <c r="B121" s="198"/>
      <c r="C121" s="198"/>
      <c r="D121" s="193"/>
      <c r="E121" s="194"/>
      <c r="F121" s="195"/>
      <c r="G121" s="195"/>
      <c r="H121" s="197"/>
      <c r="I121" s="197"/>
      <c r="J121" s="197"/>
      <c r="K121" s="198"/>
    </row>
    <row r="122" spans="1:11" ht="15.75">
      <c r="A122" s="192"/>
      <c r="B122" s="198"/>
      <c r="C122" s="198"/>
      <c r="D122" s="193"/>
      <c r="E122" s="194"/>
      <c r="F122" s="195"/>
      <c r="G122" s="195"/>
      <c r="H122" s="197"/>
      <c r="I122" s="197"/>
      <c r="J122" s="197"/>
      <c r="K122" s="198"/>
    </row>
    <row r="123" spans="1:11" ht="15.75">
      <c r="A123" s="192"/>
      <c r="B123" s="198"/>
      <c r="C123" s="198"/>
      <c r="D123" s="193"/>
      <c r="E123" s="194"/>
      <c r="F123" s="195"/>
      <c r="G123" s="195"/>
      <c r="H123" s="197"/>
      <c r="I123" s="197"/>
      <c r="J123" s="197"/>
      <c r="K123" s="198"/>
    </row>
    <row r="124" spans="1:11" ht="15.75">
      <c r="A124" s="192"/>
      <c r="B124" s="198"/>
      <c r="C124" s="198"/>
      <c r="D124" s="193"/>
      <c r="E124" s="194"/>
      <c r="F124" s="195"/>
      <c r="G124" s="195"/>
      <c r="H124" s="197"/>
      <c r="I124" s="197"/>
      <c r="J124" s="197"/>
      <c r="K124" s="198"/>
    </row>
    <row r="125" spans="1:11" ht="15.75">
      <c r="A125" s="192"/>
      <c r="B125" s="198"/>
      <c r="C125" s="198"/>
      <c r="D125" s="193"/>
      <c r="E125" s="194"/>
      <c r="F125" s="195"/>
      <c r="G125" s="195"/>
      <c r="H125" s="197"/>
      <c r="I125" s="197"/>
      <c r="J125" s="197"/>
      <c r="K125" s="198"/>
    </row>
    <row r="126" spans="1:11" ht="15.75">
      <c r="A126" s="192"/>
      <c r="B126" s="198"/>
      <c r="C126" s="198"/>
      <c r="D126" s="193"/>
      <c r="E126" s="194"/>
      <c r="F126" s="195"/>
      <c r="G126" s="195"/>
      <c r="H126" s="197"/>
      <c r="I126" s="197"/>
      <c r="J126" s="197"/>
      <c r="K126" s="198"/>
    </row>
    <row r="127" spans="1:11" ht="15.75">
      <c r="A127" s="192"/>
      <c r="B127" s="198"/>
      <c r="C127" s="198"/>
      <c r="D127" s="193"/>
      <c r="E127" s="194"/>
      <c r="F127" s="195"/>
      <c r="G127" s="195"/>
      <c r="H127" s="197"/>
      <c r="I127" s="197"/>
      <c r="J127" s="197"/>
      <c r="K127" s="198"/>
    </row>
    <row r="128" spans="1:11" ht="15.75">
      <c r="A128" s="192"/>
      <c r="B128" s="198"/>
      <c r="C128" s="198"/>
      <c r="D128" s="193"/>
      <c r="E128" s="194"/>
      <c r="F128" s="195"/>
      <c r="G128" s="195"/>
      <c r="H128" s="197"/>
      <c r="I128" s="197"/>
      <c r="J128" s="197"/>
      <c r="K128" s="198"/>
    </row>
    <row r="129" spans="1:11" ht="15.75">
      <c r="A129" s="192"/>
      <c r="B129" s="198"/>
      <c r="C129" s="198"/>
      <c r="D129" s="193"/>
      <c r="E129" s="194"/>
      <c r="F129" s="195"/>
      <c r="G129" s="195"/>
      <c r="H129" s="197"/>
      <c r="I129" s="197"/>
      <c r="J129" s="197"/>
      <c r="K129" s="198"/>
    </row>
    <row r="130" spans="1:11" ht="15.75">
      <c r="A130" s="192"/>
      <c r="B130" s="198"/>
      <c r="C130" s="198"/>
      <c r="D130" s="193"/>
      <c r="E130" s="194"/>
      <c r="F130" s="195"/>
      <c r="G130" s="195"/>
      <c r="H130" s="197"/>
      <c r="I130" s="197"/>
      <c r="J130" s="197"/>
      <c r="K130" s="198"/>
    </row>
    <row r="131" spans="1:11" ht="15.75">
      <c r="A131" s="192"/>
      <c r="B131" s="198"/>
      <c r="C131" s="198"/>
      <c r="D131" s="193"/>
      <c r="E131" s="194"/>
      <c r="F131" s="195"/>
      <c r="G131" s="195"/>
      <c r="H131" s="197"/>
      <c r="I131" s="197"/>
      <c r="J131" s="197"/>
      <c r="K131" s="198"/>
    </row>
    <row r="132" spans="1:11" ht="15.75">
      <c r="A132" s="192"/>
      <c r="B132" s="198"/>
      <c r="C132" s="198"/>
      <c r="D132" s="193"/>
      <c r="E132" s="194"/>
      <c r="F132" s="195"/>
      <c r="G132" s="195"/>
      <c r="H132" s="197"/>
      <c r="I132" s="197"/>
      <c r="J132" s="197"/>
      <c r="K132" s="198"/>
    </row>
    <row r="133" spans="1:11" ht="15.75">
      <c r="A133" s="192"/>
      <c r="B133" s="198"/>
      <c r="C133" s="198"/>
      <c r="D133" s="193"/>
      <c r="E133" s="194"/>
      <c r="F133" s="195"/>
      <c r="G133" s="195"/>
      <c r="H133" s="197"/>
      <c r="I133" s="197"/>
      <c r="J133" s="197"/>
      <c r="K133" s="198"/>
    </row>
    <row r="134" spans="1:11" ht="15.75">
      <c r="A134" s="192"/>
      <c r="B134" s="198"/>
      <c r="C134" s="198"/>
      <c r="D134" s="193"/>
      <c r="E134" s="194"/>
      <c r="F134" s="195"/>
      <c r="G134" s="195"/>
      <c r="H134" s="197"/>
      <c r="I134" s="197"/>
      <c r="J134" s="197"/>
      <c r="K134" s="198"/>
    </row>
    <row r="135" spans="1:11" ht="15.75">
      <c r="A135" s="192"/>
      <c r="B135" s="198"/>
      <c r="C135" s="198"/>
      <c r="D135" s="193"/>
      <c r="E135" s="194"/>
      <c r="F135" s="195"/>
      <c r="G135" s="195"/>
      <c r="H135" s="197"/>
      <c r="I135" s="197"/>
      <c r="J135" s="197"/>
      <c r="K135" s="198"/>
    </row>
    <row r="136" spans="1:11" ht="15.75">
      <c r="A136" s="192"/>
      <c r="B136" s="198"/>
      <c r="C136" s="198"/>
      <c r="D136" s="193"/>
      <c r="E136" s="194"/>
      <c r="F136" s="195"/>
      <c r="G136" s="195"/>
      <c r="H136" s="197"/>
      <c r="I136" s="197"/>
      <c r="J136" s="197"/>
      <c r="K136" s="198"/>
    </row>
    <row r="137" spans="1:11" ht="15.75">
      <c r="A137" s="192"/>
      <c r="B137" s="198"/>
      <c r="C137" s="198"/>
      <c r="D137" s="193"/>
      <c r="E137" s="194"/>
      <c r="F137" s="195"/>
      <c r="G137" s="195"/>
      <c r="H137" s="197"/>
      <c r="I137" s="197"/>
      <c r="J137" s="197"/>
      <c r="K137" s="198"/>
    </row>
    <row r="138" spans="1:11" ht="15.75">
      <c r="A138" s="192"/>
      <c r="B138" s="198"/>
      <c r="C138" s="198"/>
      <c r="D138" s="193"/>
      <c r="E138" s="194"/>
      <c r="F138" s="195"/>
      <c r="G138" s="195"/>
      <c r="H138" s="197"/>
      <c r="I138" s="197"/>
      <c r="J138" s="197"/>
      <c r="K138" s="198"/>
    </row>
    <row r="139" spans="1:11" ht="15.75">
      <c r="A139" s="192"/>
      <c r="B139" s="198"/>
      <c r="C139" s="198"/>
      <c r="D139" s="193"/>
      <c r="E139" s="194"/>
      <c r="F139" s="195"/>
      <c r="G139" s="195"/>
      <c r="H139" s="197"/>
      <c r="I139" s="197"/>
      <c r="J139" s="197"/>
      <c r="K139" s="198"/>
    </row>
    <row r="140" spans="1:11" ht="15.75">
      <c r="A140" s="192"/>
      <c r="B140" s="198"/>
      <c r="C140" s="198"/>
      <c r="D140" s="193"/>
      <c r="E140" s="194"/>
      <c r="F140" s="195"/>
      <c r="G140" s="195"/>
      <c r="H140" s="197"/>
      <c r="I140" s="197"/>
      <c r="J140" s="197"/>
      <c r="K140" s="198"/>
    </row>
    <row r="141" spans="1:11" ht="15.75">
      <c r="A141" s="192"/>
      <c r="B141" s="198"/>
      <c r="C141" s="198"/>
      <c r="D141" s="193"/>
      <c r="E141" s="194"/>
      <c r="F141" s="195"/>
      <c r="G141" s="195"/>
      <c r="H141" s="197"/>
      <c r="I141" s="197"/>
      <c r="J141" s="197"/>
      <c r="K141" s="198"/>
    </row>
    <row r="142" spans="1:11" ht="15.75">
      <c r="A142" s="192"/>
      <c r="B142" s="198"/>
      <c r="C142" s="198"/>
      <c r="D142" s="193"/>
      <c r="E142" s="194"/>
      <c r="F142" s="195"/>
      <c r="G142" s="195"/>
      <c r="H142" s="197"/>
      <c r="I142" s="197"/>
      <c r="J142" s="197"/>
      <c r="K142" s="198"/>
    </row>
    <row r="143" spans="1:11" ht="15.75">
      <c r="A143" s="192"/>
      <c r="B143" s="198"/>
      <c r="C143" s="198"/>
      <c r="D143" s="193"/>
      <c r="E143" s="194"/>
      <c r="F143" s="195"/>
      <c r="G143" s="195"/>
      <c r="H143" s="197"/>
      <c r="I143" s="197"/>
      <c r="J143" s="197"/>
      <c r="K143" s="198"/>
    </row>
    <row r="144" spans="1:11" ht="15.75">
      <c r="A144" s="192"/>
      <c r="B144" s="198"/>
      <c r="C144" s="198"/>
      <c r="D144" s="193"/>
      <c r="E144" s="194"/>
      <c r="F144" s="195"/>
      <c r="G144" s="195"/>
      <c r="H144" s="197"/>
      <c r="I144" s="197"/>
      <c r="J144" s="197"/>
      <c r="K144" s="198"/>
    </row>
    <row r="145" spans="1:11" ht="15.75">
      <c r="A145" s="192"/>
      <c r="B145" s="198"/>
      <c r="C145" s="198"/>
      <c r="D145" s="193"/>
      <c r="E145" s="194"/>
      <c r="F145" s="195"/>
      <c r="G145" s="195"/>
      <c r="H145" s="197"/>
      <c r="I145" s="197"/>
      <c r="J145" s="197"/>
      <c r="K145" s="198"/>
    </row>
    <row r="146" spans="1:11" ht="15.75">
      <c r="A146" s="192"/>
      <c r="B146" s="198"/>
      <c r="C146" s="198"/>
      <c r="D146" s="193"/>
      <c r="E146" s="194"/>
      <c r="F146" s="195"/>
      <c r="G146" s="195"/>
      <c r="H146" s="197"/>
      <c r="I146" s="197"/>
      <c r="J146" s="197"/>
      <c r="K146" s="198"/>
    </row>
    <row r="147" spans="1:11" ht="15.75">
      <c r="A147" s="192"/>
      <c r="B147" s="198"/>
      <c r="C147" s="198"/>
      <c r="D147" s="193"/>
      <c r="E147" s="194"/>
      <c r="F147" s="195"/>
      <c r="G147" s="195"/>
      <c r="H147" s="197"/>
      <c r="I147" s="197"/>
      <c r="J147" s="197"/>
      <c r="K147" s="198"/>
    </row>
    <row r="148" spans="1:11" ht="15.75">
      <c r="A148" s="192"/>
      <c r="B148" s="198"/>
      <c r="C148" s="198"/>
      <c r="D148" s="193"/>
      <c r="E148" s="194"/>
      <c r="F148" s="195"/>
      <c r="G148" s="195"/>
      <c r="H148" s="197"/>
      <c r="I148" s="197"/>
      <c r="J148" s="197"/>
      <c r="K148" s="198"/>
    </row>
    <row r="149" spans="1:11" ht="15.75">
      <c r="A149" s="192"/>
      <c r="B149" s="198"/>
      <c r="C149" s="198"/>
      <c r="D149" s="193"/>
      <c r="E149" s="194"/>
      <c r="F149" s="195"/>
      <c r="G149" s="195"/>
      <c r="H149" s="197"/>
      <c r="I149" s="197"/>
      <c r="J149" s="197"/>
      <c r="K149" s="198"/>
    </row>
    <row r="150" spans="1:11" ht="15.75">
      <c r="A150" s="192"/>
      <c r="B150" s="198"/>
      <c r="C150" s="198"/>
      <c r="D150" s="193"/>
      <c r="E150" s="194"/>
      <c r="F150" s="195"/>
      <c r="G150" s="195"/>
      <c r="H150" s="197"/>
      <c r="I150" s="197"/>
      <c r="J150" s="197"/>
      <c r="K150" s="198"/>
    </row>
  </sheetData>
  <sortState ref="A24:K54">
    <sortCondition descending="1" ref="K24:K54"/>
  </sortState>
  <mergeCells count="6">
    <mergeCell ref="A1:K1"/>
    <mergeCell ref="A2:E2"/>
    <mergeCell ref="F2:I2"/>
    <mergeCell ref="A4:K4"/>
    <mergeCell ref="A25:K25"/>
    <mergeCell ref="J2:K2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6"/>
  <sheetViews>
    <sheetView zoomScaleNormal="100" zoomScalePageLayoutView="120" workbookViewId="0">
      <selection activeCell="A3" sqref="A3"/>
    </sheetView>
  </sheetViews>
  <sheetFormatPr defaultColWidth="8.85546875" defaultRowHeight="12.75"/>
  <cols>
    <col min="1" max="1" width="5.28515625" customWidth="1"/>
    <col min="2" max="2" width="7" customWidth="1"/>
    <col min="3" max="4" width="7.7109375" customWidth="1"/>
    <col min="5" max="5" width="10.28515625" customWidth="1"/>
    <col min="6" max="6" width="27.7109375" customWidth="1"/>
    <col min="7" max="7" width="20.7109375" customWidth="1"/>
    <col min="8" max="9" width="6.85546875" customWidth="1"/>
    <col min="10" max="10" width="8" customWidth="1"/>
    <col min="11" max="11" width="9.28515625" bestFit="1" customWidth="1"/>
  </cols>
  <sheetData>
    <row r="1" spans="1:11" ht="30.75" thickBot="1">
      <c r="A1" s="270" t="s">
        <v>82</v>
      </c>
      <c r="B1" s="271"/>
      <c r="C1" s="271"/>
      <c r="D1" s="271"/>
      <c r="E1" s="271"/>
      <c r="F1" s="271"/>
      <c r="G1" s="271"/>
      <c r="H1" s="271"/>
      <c r="I1" s="271"/>
      <c r="J1" s="271"/>
      <c r="K1" s="272"/>
    </row>
    <row r="2" spans="1:11" s="68" customFormat="1" ht="24" customHeight="1" thickBot="1">
      <c r="A2" s="273" t="str">
        <f>IF('P1'!I5&gt;0,'P1'!I5,"")</f>
        <v>Nidelv IL - Online-stevne</v>
      </c>
      <c r="B2" s="274"/>
      <c r="C2" s="274"/>
      <c r="D2" s="274"/>
      <c r="E2" s="274"/>
      <c r="F2" s="275" t="str">
        <f>IF('P1'!P5&gt;0,'P1'!P5,"")</f>
        <v xml:space="preserve">Tempebanen &amp; livestream.com/nvf   </v>
      </c>
      <c r="G2" s="276"/>
      <c r="H2" s="276"/>
      <c r="I2" s="276"/>
      <c r="J2" s="283" t="s">
        <v>170</v>
      </c>
      <c r="K2" s="283"/>
    </row>
    <row r="3" spans="1:11" s="11" customFormat="1" ht="13.5" thickBot="1">
      <c r="A3" s="65" t="s">
        <v>36</v>
      </c>
      <c r="B3" s="65" t="s">
        <v>76</v>
      </c>
      <c r="C3" s="67" t="s">
        <v>37</v>
      </c>
      <c r="D3" s="67" t="s">
        <v>38</v>
      </c>
      <c r="E3" s="65" t="s">
        <v>40</v>
      </c>
      <c r="F3" s="66" t="s">
        <v>6</v>
      </c>
      <c r="G3" s="66" t="s">
        <v>32</v>
      </c>
      <c r="H3" s="65" t="s">
        <v>8</v>
      </c>
      <c r="I3" s="65" t="s">
        <v>9</v>
      </c>
      <c r="J3" s="65" t="s">
        <v>77</v>
      </c>
      <c r="K3" s="65" t="s">
        <v>78</v>
      </c>
    </row>
    <row r="4" spans="1:11" ht="21" thickBot="1">
      <c r="A4" s="277" t="s">
        <v>72</v>
      </c>
      <c r="B4" s="278"/>
      <c r="C4" s="278"/>
      <c r="D4" s="278"/>
      <c r="E4" s="278"/>
      <c r="F4" s="278"/>
      <c r="G4" s="278"/>
      <c r="H4" s="278"/>
      <c r="I4" s="278"/>
      <c r="J4" s="278"/>
      <c r="K4" s="279"/>
    </row>
    <row r="5" spans="1:11" ht="15.75" customHeight="1"/>
    <row r="6" spans="1:11" s="11" customFormat="1" ht="15.75" customHeight="1">
      <c r="A6" s="192">
        <v>1</v>
      </c>
      <c r="B6" s="198" t="str">
        <f>IF('P1'!A15="","",'P1'!A15)</f>
        <v>76</v>
      </c>
      <c r="C6" s="198">
        <f>IF('P1'!B15="","",'P1'!B15)</f>
        <v>71.52</v>
      </c>
      <c r="D6" s="193" t="str">
        <f>IF('P1'!C15="","",'P1'!C15)</f>
        <v>UK</v>
      </c>
      <c r="E6" s="194">
        <f>IF('P1'!E15="","",'P1'!E15)</f>
        <v>38072</v>
      </c>
      <c r="F6" s="195" t="str">
        <f>IF('P1'!G15="","",'P1'!G15)</f>
        <v>Marte Walseth</v>
      </c>
      <c r="G6" s="195" t="str">
        <f>IF('P1'!H15="","",'P1'!H15)</f>
        <v>Nidelv IL</v>
      </c>
      <c r="H6" s="197">
        <f>IF('P1'!O15="","",'P1'!O15)</f>
        <v>50</v>
      </c>
      <c r="I6" s="197">
        <f>IF('P1'!P15="","",'P1'!P15)</f>
        <v>67</v>
      </c>
      <c r="J6" s="197">
        <f>IF('P1'!Q15="","",'P1'!Q15)</f>
        <v>117</v>
      </c>
      <c r="K6" s="198">
        <f>IF('P1'!R15="","",'P1'!R15)</f>
        <v>142.76051532284654</v>
      </c>
    </row>
    <row r="7" spans="1:11" s="11" customFormat="1" ht="15.75" customHeight="1">
      <c r="A7" s="192">
        <v>2</v>
      </c>
      <c r="B7" s="198" t="str">
        <f>IF('P1'!A13="","",'P1'!A13)</f>
        <v>71</v>
      </c>
      <c r="C7" s="198">
        <f>IF('P1'!B13="","",'P1'!B13)</f>
        <v>69.5</v>
      </c>
      <c r="D7" s="193" t="str">
        <f>IF('P1'!C13="","",'P1'!C13)</f>
        <v>UK</v>
      </c>
      <c r="E7" s="194">
        <f>IF('P1'!E13="","",'P1'!E13)</f>
        <v>39284</v>
      </c>
      <c r="F7" s="195" t="str">
        <f>IF('P1'!G13="","",'P1'!G13)</f>
        <v>Karoline Kroken</v>
      </c>
      <c r="G7" s="195" t="str">
        <f>IF('P1'!H13="","",'P1'!H13)</f>
        <v>Aasgard FLK</v>
      </c>
      <c r="H7" s="197">
        <f>IF('P1'!O13="","",'P1'!O13)</f>
        <v>40</v>
      </c>
      <c r="I7" s="197">
        <f>IF('P1'!P13="","",'P1'!P13)</f>
        <v>63</v>
      </c>
      <c r="J7" s="197">
        <f>IF('P1'!Q13="","",'P1'!Q13)</f>
        <v>103</v>
      </c>
      <c r="K7" s="198">
        <f>IF('P1'!R13="","",'P1'!R13)</f>
        <v>127.60165738817815</v>
      </c>
    </row>
    <row r="8" spans="1:11" s="11" customFormat="1" ht="15.75" customHeight="1">
      <c r="A8" s="192">
        <v>3</v>
      </c>
      <c r="B8" s="198" t="str">
        <f>IF('P1'!A11="","",'P1'!A11)</f>
        <v>64</v>
      </c>
      <c r="C8" s="198">
        <f>IF('P1'!B11="","",'P1'!B11)</f>
        <v>62.2</v>
      </c>
      <c r="D8" s="193" t="str">
        <f>IF('P1'!C11="","",'P1'!C11)</f>
        <v>UK</v>
      </c>
      <c r="E8" s="194">
        <f>IF('P1'!E11="","",'P1'!E11)</f>
        <v>38256</v>
      </c>
      <c r="F8" s="195" t="str">
        <f>IF('P1'!G11="","",'P1'!G11)</f>
        <v>Victoria Skog</v>
      </c>
      <c r="G8" s="195" t="str">
        <f>IF('P1'!H11="","",'P1'!H11)</f>
        <v>Aasgard FLK</v>
      </c>
      <c r="H8" s="197">
        <f>IF('P1'!O11="","",'P1'!O11)</f>
        <v>26</v>
      </c>
      <c r="I8" s="197">
        <f>IF('P1'!P11="","",'P1'!P11)</f>
        <v>45</v>
      </c>
      <c r="J8" s="197">
        <f>IF('P1'!Q11="","",'P1'!Q11)</f>
        <v>71</v>
      </c>
      <c r="K8" s="198">
        <f>IF('P1'!R11="","",'P1'!R11)</f>
        <v>93.781835160966253</v>
      </c>
    </row>
    <row r="9" spans="1:11" s="11" customFormat="1" ht="15.75" customHeight="1">
      <c r="A9" s="192">
        <v>4</v>
      </c>
      <c r="B9" s="198" t="str">
        <f>IF('P1'!A9="","",'P1'!A9)</f>
        <v>59</v>
      </c>
      <c r="C9" s="198">
        <f>IF('P1'!B9="","",'P1'!B9)</f>
        <v>55.8</v>
      </c>
      <c r="D9" s="193" t="str">
        <f>IF('P1'!C9="","",'P1'!C9)</f>
        <v>UK</v>
      </c>
      <c r="E9" s="194">
        <f>IF('P1'!E9="","",'P1'!E9)</f>
        <v>38927</v>
      </c>
      <c r="F9" s="195" t="str">
        <f>IF('P1'!G9="","",'P1'!G9)</f>
        <v>Victoria Dreyer</v>
      </c>
      <c r="G9" s="195" t="str">
        <f>IF('P1'!H9="","",'P1'!H9)</f>
        <v>Aasgard FLK</v>
      </c>
      <c r="H9" s="197">
        <f>IF('P1'!O9="","",'P1'!O9)</f>
        <v>20</v>
      </c>
      <c r="I9" s="197">
        <f>IF('P1'!P9="","",'P1'!P9)</f>
        <v>37</v>
      </c>
      <c r="J9" s="197">
        <f>IF('P1'!Q9="","",'P1'!Q9)</f>
        <v>57</v>
      </c>
      <c r="K9" s="198">
        <f>IF('P1'!R9="","",'P1'!R9)</f>
        <v>80.816426357405575</v>
      </c>
    </row>
    <row r="10" spans="1:11" s="11" customFormat="1" ht="15.75" customHeight="1">
      <c r="A10" s="192"/>
      <c r="B10" s="198" t="str">
        <f>IF('P1'!A17="","",'P1'!A17)</f>
        <v/>
      </c>
      <c r="C10" s="198" t="str">
        <f>IF('P1'!B17="","",'P1'!B17)</f>
        <v/>
      </c>
      <c r="D10" s="193" t="str">
        <f>IF('P1'!C17="","",'P1'!C17)</f>
        <v/>
      </c>
      <c r="E10" s="194" t="str">
        <f>IF('P1'!E17="","",'P1'!E17)</f>
        <v/>
      </c>
      <c r="F10" s="195" t="str">
        <f>IF('P1'!G17="","",'P1'!G17)</f>
        <v/>
      </c>
      <c r="G10" s="195" t="str">
        <f>IF('P1'!H17="","",'P1'!H17)</f>
        <v/>
      </c>
      <c r="H10" s="197" t="str">
        <f>IF('P1'!O17="","",'P1'!O17)</f>
        <v/>
      </c>
      <c r="I10" s="197" t="str">
        <f>IF('P1'!P17="","",'P1'!P17)</f>
        <v/>
      </c>
      <c r="J10" s="197" t="str">
        <f>IF('P1'!Q17="","",'P1'!Q17)</f>
        <v/>
      </c>
      <c r="K10" s="198" t="str">
        <f>IF('P1'!R17="","",'P1'!R17)</f>
        <v/>
      </c>
    </row>
    <row r="11" spans="1:11" s="11" customFormat="1" ht="15.75" customHeight="1" thickBot="1">
      <c r="A11"/>
      <c r="B11"/>
      <c r="C11"/>
      <c r="D11"/>
      <c r="E11"/>
      <c r="F11"/>
      <c r="G11"/>
      <c r="H11"/>
      <c r="I11"/>
      <c r="J11"/>
      <c r="K11"/>
    </row>
    <row r="12" spans="1:11" ht="21" customHeight="1" thickBot="1">
      <c r="A12" s="280" t="s">
        <v>73</v>
      </c>
      <c r="B12" s="281"/>
      <c r="C12" s="281"/>
      <c r="D12" s="281"/>
      <c r="E12" s="281"/>
      <c r="F12" s="281"/>
      <c r="G12" s="281"/>
      <c r="H12" s="281"/>
      <c r="I12" s="281"/>
      <c r="J12" s="281"/>
      <c r="K12" s="282"/>
    </row>
    <row r="13" spans="1:11" ht="15.75" customHeight="1">
      <c r="A13" s="192"/>
      <c r="B13" s="198" t="str">
        <f>IF('P1'!A31="","",'P1'!A31)</f>
        <v/>
      </c>
      <c r="C13" s="198" t="str">
        <f>IF('P1'!B31="","",'P1'!B31)</f>
        <v/>
      </c>
      <c r="D13" s="193" t="str">
        <f>IF('P1'!C31="","",'P1'!C31)</f>
        <v/>
      </c>
      <c r="E13" s="194" t="str">
        <f>IF('P1'!E31="","",'P1'!E31)</f>
        <v/>
      </c>
      <c r="F13" s="195" t="str">
        <f>IF('P1'!G31="","",'P1'!G31)</f>
        <v/>
      </c>
      <c r="G13" s="195" t="str">
        <f>IF('P1'!H31="","",'P1'!H31)</f>
        <v/>
      </c>
      <c r="H13" s="197" t="str">
        <f>IF('P1'!O31="","",'P1'!O31)</f>
        <v/>
      </c>
      <c r="I13" s="197" t="str">
        <f>IF('P1'!P31="","",'P1'!P31)</f>
        <v/>
      </c>
      <c r="J13" s="197" t="str">
        <f>IF('P1'!Q31="","",'P1'!Q31)</f>
        <v/>
      </c>
      <c r="K13" s="198" t="str">
        <f>IF('P1'!R31="","",'P1'!R31)</f>
        <v/>
      </c>
    </row>
    <row r="14" spans="1:11" s="11" customFormat="1" ht="15.75" customHeight="1">
      <c r="A14" s="192">
        <v>1</v>
      </c>
      <c r="B14" s="198" t="str">
        <f>IF('P2'!A15="","",'P2'!A15)</f>
        <v>67</v>
      </c>
      <c r="C14" s="198">
        <f>IF('P2'!B15="","",'P2'!B15)</f>
        <v>64.180000000000007</v>
      </c>
      <c r="D14" s="193" t="str">
        <f>IF('P2'!C15="","",'P2'!C15)</f>
        <v>UM</v>
      </c>
      <c r="E14" s="194">
        <f>IF('P2'!E15="","",'P2'!E15)</f>
        <v>38405</v>
      </c>
      <c r="F14" s="195" t="str">
        <f>IF('P2'!G15="","",'P2'!G15)</f>
        <v>Magnus Børøsund</v>
      </c>
      <c r="G14" s="195" t="str">
        <f>IF('P2'!H15="","",'P2'!H15)</f>
        <v>Nidelv IL</v>
      </c>
      <c r="H14" s="197">
        <f>IF('P2'!O15="","",'P2'!O15)</f>
        <v>76</v>
      </c>
      <c r="I14" s="197">
        <f>IF('P2'!P15="","",'P2'!P15)</f>
        <v>97</v>
      </c>
      <c r="J14" s="197">
        <f>IF('P2'!Q15="","",'P2'!Q15)</f>
        <v>173</v>
      </c>
      <c r="K14" s="198">
        <f>IF('P2'!R15="","",'P2'!R15)</f>
        <v>240.75579217238538</v>
      </c>
    </row>
    <row r="15" spans="1:11" ht="15.75" customHeight="1">
      <c r="A15" s="192">
        <v>2</v>
      </c>
      <c r="B15" s="198" t="str">
        <f>IF('P2'!A17="","",'P2'!A17)</f>
        <v>67</v>
      </c>
      <c r="C15" s="198">
        <f>IF('P2'!B17="","",'P2'!B17)</f>
        <v>64.569999999999993</v>
      </c>
      <c r="D15" s="193" t="str">
        <f>IF('P2'!C17="","",'P2'!C17)</f>
        <v>UM</v>
      </c>
      <c r="E15" s="194">
        <f>IF('P2'!E17="","",'P2'!E17)</f>
        <v>38365</v>
      </c>
      <c r="F15" s="195" t="str">
        <f>IF('P2'!G17="","",'P2'!G17)</f>
        <v>Rasmus Heggvik Aune</v>
      </c>
      <c r="G15" s="195" t="str">
        <f>IF('P2'!H17="","",'P2'!H17)</f>
        <v>Hitra VK</v>
      </c>
      <c r="H15" s="197">
        <f>IF('P2'!O17="","",'P2'!O17)</f>
        <v>73</v>
      </c>
      <c r="I15" s="197">
        <f>IF('P2'!P17="","",'P2'!P17)</f>
        <v>94</v>
      </c>
      <c r="J15" s="197">
        <f>IF('P2'!Q17="","",'P2'!Q17)</f>
        <v>167</v>
      </c>
      <c r="K15" s="198">
        <f>IF('P2'!R17="","",'P2'!R17)</f>
        <v>231.48538832697227</v>
      </c>
    </row>
    <row r="16" spans="1:11" s="11" customFormat="1" ht="15.75" customHeight="1">
      <c r="A16" s="192">
        <v>3</v>
      </c>
      <c r="B16" s="198" t="str">
        <f>IF('P2'!A23="","",'P2'!A23)</f>
        <v>67</v>
      </c>
      <c r="C16" s="198">
        <f>IF('P2'!B23="","",'P2'!B23)</f>
        <v>65.16</v>
      </c>
      <c r="D16" s="193" t="str">
        <f>IF('P2'!C23="","",'P2'!C23)</f>
        <v>UM</v>
      </c>
      <c r="E16" s="194">
        <f>IF('P2'!E23="","",'P2'!E23)</f>
        <v>37999</v>
      </c>
      <c r="F16" s="195" t="str">
        <f>IF('P2'!G23="","",'P2'!G23)</f>
        <v>Lasse Bye</v>
      </c>
      <c r="G16" s="195" t="str">
        <f>IF('P2'!H23="","",'P2'!H23)</f>
        <v>Nidelv IL</v>
      </c>
      <c r="H16" s="197">
        <f>IF('P2'!O23="","",'P2'!O23)</f>
        <v>77</v>
      </c>
      <c r="I16" s="197">
        <f>IF('P2'!P23="","",'P2'!P23)</f>
        <v>90</v>
      </c>
      <c r="J16" s="197">
        <f>IF('P2'!Q23="","",'P2'!Q23)</f>
        <v>167</v>
      </c>
      <c r="K16" s="198">
        <f>IF('P2'!R23="","",'P2'!R23)</f>
        <v>230.12056325836585</v>
      </c>
    </row>
    <row r="17" spans="1:11" s="11" customFormat="1" ht="15.75" customHeight="1">
      <c r="A17" s="192">
        <v>4</v>
      </c>
      <c r="B17" s="198" t="str">
        <f>IF('P2'!A19="","",'P2'!A19)</f>
        <v>67</v>
      </c>
      <c r="C17" s="198">
        <f>IF('P2'!B19="","",'P2'!B19)</f>
        <v>65.400000000000006</v>
      </c>
      <c r="D17" s="193" t="str">
        <f>IF('P2'!C19="","",'P2'!C19)</f>
        <v>UM</v>
      </c>
      <c r="E17" s="194">
        <f>IF('P2'!E19="","",'P2'!E19)</f>
        <v>38744</v>
      </c>
      <c r="F17" s="195" t="str">
        <f>IF('P2'!G19="","",'P2'!G19)</f>
        <v>Alexander F. Hetle</v>
      </c>
      <c r="G17" s="195" t="str">
        <f>IF('P2'!H19="","",'P2'!H19)</f>
        <v>Trondheim AK</v>
      </c>
      <c r="H17" s="197">
        <f>IF('P2'!O19="","",'P2'!O19)</f>
        <v>69</v>
      </c>
      <c r="I17" s="197">
        <f>IF('P2'!P19="","",'P2'!P19)</f>
        <v>81</v>
      </c>
      <c r="J17" s="197">
        <f>IF('P2'!Q19="","",'P2'!Q19)</f>
        <v>150</v>
      </c>
      <c r="K17" s="198">
        <f>IF('P2'!R19="","",'P2'!R19)</f>
        <v>206.20483782765899</v>
      </c>
    </row>
    <row r="18" spans="1:11" s="11" customFormat="1" ht="15.75" customHeight="1">
      <c r="A18" s="192">
        <v>5</v>
      </c>
      <c r="B18" s="198" t="str">
        <f>IF('P2'!A25="","",'P2'!A25)</f>
        <v>73</v>
      </c>
      <c r="C18" s="198">
        <f>IF('P2'!B25="","",'P2'!B25)</f>
        <v>67.38</v>
      </c>
      <c r="D18" s="193" t="str">
        <f>IF('P2'!C25="","",'P2'!C25)</f>
        <v>UM</v>
      </c>
      <c r="E18" s="194">
        <f>IF('P2'!E25="","",'P2'!E25)</f>
        <v>38219</v>
      </c>
      <c r="F18" s="195" t="str">
        <f>IF('P2'!G25="","",'P2'!G25)</f>
        <v>Eivind Balstad</v>
      </c>
      <c r="G18" s="195" t="str">
        <f>IF('P2'!H25="","",'P2'!H25)</f>
        <v>Nidelv IL</v>
      </c>
      <c r="H18" s="197">
        <f>IF('P2'!O25="","",'P2'!O25)</f>
        <v>68</v>
      </c>
      <c r="I18" s="197">
        <f>IF('P2'!P25="","",'P2'!P25)</f>
        <v>80</v>
      </c>
      <c r="J18" s="197">
        <f>IF('P2'!Q25="","",'P2'!Q25)</f>
        <v>148</v>
      </c>
      <c r="K18" s="198">
        <f>IF('P2'!R25="","",'P2'!R25)</f>
        <v>199.638319348984</v>
      </c>
    </row>
    <row r="19" spans="1:11" s="11" customFormat="1" ht="15.75" customHeight="1">
      <c r="A19" s="192">
        <v>6</v>
      </c>
      <c r="B19" s="198" t="str">
        <f>IF('P2'!A27="","",'P2'!A27)</f>
        <v>81</v>
      </c>
      <c r="C19" s="198">
        <f>IF('P2'!B27="","",'P2'!B27)</f>
        <v>76.260000000000005</v>
      </c>
      <c r="D19" s="193" t="str">
        <f>IF('P2'!C27="","",'P2'!C27)</f>
        <v>UM</v>
      </c>
      <c r="E19" s="194">
        <f>IF('P2'!E27="","",'P2'!E27)</f>
        <v>38870</v>
      </c>
      <c r="F19" s="195" t="str">
        <f>IF('P2'!G27="","",'P2'!G27)</f>
        <v>Adrian Rosmæl Skauge</v>
      </c>
      <c r="G19" s="195" t="str">
        <f>IF('P2'!H27="","",'P2'!H27)</f>
        <v>Nidelv IL</v>
      </c>
      <c r="H19" s="197">
        <f>IF('P2'!O27="","",'P2'!O27)</f>
        <v>72</v>
      </c>
      <c r="I19" s="197">
        <f>IF('P2'!P27="","",'P2'!P27)</f>
        <v>85</v>
      </c>
      <c r="J19" s="197">
        <f>IF('P2'!Q27="","",'P2'!Q27)</f>
        <v>157</v>
      </c>
      <c r="K19" s="198">
        <f>IF('P2'!R27="","",'P2'!R27)</f>
        <v>196.98701544564372</v>
      </c>
    </row>
    <row r="20" spans="1:11" ht="15.75" customHeight="1">
      <c r="A20" s="192">
        <v>7</v>
      </c>
      <c r="B20" s="198" t="str">
        <f>IF('P2'!A21="","",'P2'!A21)</f>
        <v>67</v>
      </c>
      <c r="C20" s="198">
        <f>IF('P2'!B21="","",'P2'!B21)</f>
        <v>62.66</v>
      </c>
      <c r="D20" s="193" t="str">
        <f>IF('P2'!C21="","",'P2'!C21)</f>
        <v>UM</v>
      </c>
      <c r="E20" s="194">
        <f>IF('P2'!E21="","",'P2'!E21)</f>
        <v>39013</v>
      </c>
      <c r="F20" s="195" t="str">
        <f>IF('P2'!G21="","",'P2'!G21)</f>
        <v>Ruben Vikan Bjerkan</v>
      </c>
      <c r="G20" s="195" t="str">
        <f>IF('P2'!H21="","",'P2'!H21)</f>
        <v>Nidelv IL</v>
      </c>
      <c r="H20" s="197">
        <f>IF('P2'!O21="","",'P2'!O21)</f>
        <v>63</v>
      </c>
      <c r="I20" s="197">
        <f>IF('P2'!P21="","",'P2'!P21)</f>
        <v>72</v>
      </c>
      <c r="J20" s="197">
        <f>IF('P2'!Q21="","",'P2'!Q21)</f>
        <v>135</v>
      </c>
      <c r="K20" s="198">
        <f>IF('P2'!R21="","",'P2'!R21)</f>
        <v>190.8909251696432</v>
      </c>
    </row>
    <row r="21" spans="1:11" ht="15.75">
      <c r="A21" s="192">
        <v>8</v>
      </c>
      <c r="B21" s="198" t="str">
        <f>IF('P2'!A9="","",'P2'!A9)</f>
        <v>55</v>
      </c>
      <c r="C21" s="198">
        <f>IF('P2'!B9="","",'P2'!B9)</f>
        <v>53.13</v>
      </c>
      <c r="D21" s="193" t="str">
        <f>IF('P2'!C9="","",'P2'!C9)</f>
        <v>UM</v>
      </c>
      <c r="E21" s="194">
        <f>IF('P2'!E9="","",'P2'!E9)</f>
        <v>39168</v>
      </c>
      <c r="F21" s="195" t="str">
        <f>IF('P2'!G9="","",'P2'!G9)</f>
        <v>Tomack Sand</v>
      </c>
      <c r="G21" s="195" t="str">
        <f>IF('P2'!H9="","",'P2'!H9)</f>
        <v>Hitra VK</v>
      </c>
      <c r="H21" s="197">
        <f>IF('P2'!O9="","",'P2'!O9)</f>
        <v>38</v>
      </c>
      <c r="I21" s="197">
        <f>IF('P2'!P9="","",'P2'!P9)</f>
        <v>54</v>
      </c>
      <c r="J21" s="197">
        <f>IF('P2'!Q9="","",'P2'!Q9)</f>
        <v>92</v>
      </c>
      <c r="K21" s="198">
        <f>IF('P2'!R9="","",'P2'!R9)</f>
        <v>146.65572146652281</v>
      </c>
    </row>
    <row r="22" spans="1:11" ht="15.75" customHeight="1">
      <c r="A22" s="192">
        <v>9</v>
      </c>
      <c r="B22" s="198" t="str">
        <f>IF('P2'!A13="","",'P2'!A13)</f>
        <v>61</v>
      </c>
      <c r="C22" s="198">
        <f>IF('P2'!B13="","",'P2'!B13)</f>
        <v>59.64</v>
      </c>
      <c r="D22" s="193" t="str">
        <f>IF('P2'!C13="","",'P2'!C13)</f>
        <v>UM</v>
      </c>
      <c r="E22" s="194">
        <f>IF('P2'!E13="","",'P2'!E13)</f>
        <v>38727</v>
      </c>
      <c r="F22" s="195" t="str">
        <f>IF('P2'!G13="","",'P2'!G13)</f>
        <v>Henrik Kjeldsberg</v>
      </c>
      <c r="G22" s="195" t="str">
        <f>IF('P2'!H13="","",'P2'!H13)</f>
        <v>Nidelv IL</v>
      </c>
      <c r="H22" s="197">
        <f>IF('P2'!O13="","",'P2'!O13)</f>
        <v>45</v>
      </c>
      <c r="I22" s="197">
        <f>IF('P2'!P13="","",'P2'!P13)</f>
        <v>55</v>
      </c>
      <c r="J22" s="197">
        <f>IF('P2'!Q13="","",'P2'!Q13)</f>
        <v>100</v>
      </c>
      <c r="K22" s="198">
        <f>IF('P2'!R13="","",'P2'!R13)</f>
        <v>146.29478343047043</v>
      </c>
    </row>
    <row r="23" spans="1:11" s="11" customFormat="1" ht="15.75" customHeight="1">
      <c r="A23" s="192">
        <v>10</v>
      </c>
      <c r="B23" s="198" t="str">
        <f>IF('P2'!A11="","",'P2'!A11)</f>
        <v>61</v>
      </c>
      <c r="C23" s="198">
        <f>IF('P2'!B11="","",'P2'!B11)</f>
        <v>57.17</v>
      </c>
      <c r="D23" s="193" t="str">
        <f>IF('P2'!C11="","",'P2'!C11)</f>
        <v>UM</v>
      </c>
      <c r="E23" s="194">
        <f>IF('P2'!E11="","",'P2'!E11)</f>
        <v>39126</v>
      </c>
      <c r="F23" s="195" t="str">
        <f>IF('P2'!G11="","",'P2'!G11)</f>
        <v>Rene Djupå</v>
      </c>
      <c r="G23" s="195" t="str">
        <f>IF('P2'!H11="","",'P2'!H11)</f>
        <v>Hitra VK</v>
      </c>
      <c r="H23" s="197">
        <f>IF('P2'!O11="","",'P2'!O11)</f>
        <v>38</v>
      </c>
      <c r="I23" s="197">
        <f>IF('P2'!P11="","",'P2'!P11)</f>
        <v>47</v>
      </c>
      <c r="J23" s="197">
        <f>IF('P2'!Q11="","",'P2'!Q11)</f>
        <v>85</v>
      </c>
      <c r="K23" s="198">
        <f>IF('P2'!R11="","",'P2'!R11)</f>
        <v>128.18914961100299</v>
      </c>
    </row>
    <row r="24" spans="1:11" s="11" customFormat="1" ht="15.75" customHeight="1">
      <c r="A24" s="192">
        <v>11</v>
      </c>
      <c r="B24" s="198" t="str">
        <f>IF('P1'!A23="","",'P1'!A23)</f>
        <v>55</v>
      </c>
      <c r="C24" s="198">
        <f>IF('P1'!B23="","",'P1'!B23)</f>
        <v>52.28</v>
      </c>
      <c r="D24" s="193" t="str">
        <f>IF('P1'!C23="","",'P1'!C23)</f>
        <v>UM</v>
      </c>
      <c r="E24" s="194">
        <f>IF('P1'!E23="","",'P1'!E23)</f>
        <v>39994</v>
      </c>
      <c r="F24" s="195" t="str">
        <f>IF('P1'!G23="","",'P1'!G23)</f>
        <v>Nojus Ulida</v>
      </c>
      <c r="G24" s="195" t="str">
        <f>IF('P1'!H23="","",'P1'!H23)</f>
        <v>Hitra VK</v>
      </c>
      <c r="H24" s="197">
        <f>IF('P1'!O23="","",'P1'!O23)</f>
        <v>21</v>
      </c>
      <c r="I24" s="197">
        <f>IF('P1'!P23="","",'P1'!P23)</f>
        <v>30</v>
      </c>
      <c r="J24" s="197">
        <f>IF('P1'!Q23="","",'P1'!Q23)</f>
        <v>51</v>
      </c>
      <c r="K24" s="198">
        <f>IF('P1'!R23="","",'P1'!R23)</f>
        <v>82.335046893075315</v>
      </c>
    </row>
    <row r="25" spans="1:11" s="11" customFormat="1" ht="15.75" customHeight="1">
      <c r="A25" s="192"/>
      <c r="B25" s="198" t="str">
        <f>IF('P2'!A29="","",'P2'!A29)</f>
        <v/>
      </c>
      <c r="C25" s="198" t="str">
        <f>IF('P2'!B29="","",'P2'!B29)</f>
        <v/>
      </c>
      <c r="D25" s="198" t="str">
        <f>IF('P2'!C29="","",'P2'!C29)</f>
        <v/>
      </c>
      <c r="E25" s="194" t="str">
        <f>IF('P2'!E29="","",'P2'!E29)</f>
        <v/>
      </c>
      <c r="F25" s="195" t="str">
        <f>IF('P2'!G29="","",'P2'!G29)</f>
        <v/>
      </c>
      <c r="G25" s="195" t="str">
        <f>IF('P2'!H29="","",'P2'!H29)</f>
        <v/>
      </c>
      <c r="H25" s="197" t="str">
        <f>IF('P2'!O29="","",'P2'!O29)</f>
        <v/>
      </c>
      <c r="I25" s="197" t="str">
        <f>IF('P2'!P29="","",'P2'!P29)</f>
        <v/>
      </c>
      <c r="J25" s="197" t="str">
        <f>IF('P2'!Q29="","",'P2'!Q29)</f>
        <v/>
      </c>
      <c r="K25" s="198" t="str">
        <f>IF('P2'!R29="","",'P2'!R29)</f>
        <v/>
      </c>
    </row>
    <row r="26" spans="1:11" s="11" customFormat="1" ht="15.75" customHeight="1" thickBot="1">
      <c r="A26"/>
      <c r="B26"/>
      <c r="C26"/>
      <c r="D26"/>
      <c r="E26"/>
      <c r="F26"/>
      <c r="G26"/>
      <c r="H26"/>
      <c r="I26"/>
      <c r="J26"/>
      <c r="K26"/>
    </row>
    <row r="27" spans="1:11" s="11" customFormat="1" ht="21" customHeight="1" thickBot="1">
      <c r="A27" s="277" t="s">
        <v>74</v>
      </c>
      <c r="B27" s="278"/>
      <c r="C27" s="278"/>
      <c r="D27" s="278"/>
      <c r="E27" s="278"/>
      <c r="F27" s="278"/>
      <c r="G27" s="278"/>
      <c r="H27" s="278"/>
      <c r="I27" s="278"/>
      <c r="J27" s="278"/>
      <c r="K27" s="279"/>
    </row>
    <row r="28" spans="1:11" s="11" customFormat="1" ht="15.75" customHeight="1">
      <c r="A28"/>
      <c r="B28"/>
      <c r="C28"/>
      <c r="D28"/>
      <c r="E28"/>
      <c r="F28"/>
      <c r="G28"/>
      <c r="H28"/>
      <c r="I28"/>
      <c r="J28"/>
      <c r="K28"/>
    </row>
    <row r="29" spans="1:11" s="11" customFormat="1" ht="15.75" customHeight="1">
      <c r="A29" s="192"/>
      <c r="B29" s="198" t="str">
        <f>IF('P2'!A31="","",'P2'!A31)</f>
        <v/>
      </c>
      <c r="C29" s="198" t="str">
        <f>IF('P2'!B31="","",'P2'!B31)</f>
        <v/>
      </c>
      <c r="D29" s="198" t="str">
        <f>IF('P2'!C31="","",'P2'!C31)</f>
        <v/>
      </c>
      <c r="E29" s="194" t="str">
        <f>IF('P2'!E31="","",'P2'!E31)</f>
        <v/>
      </c>
      <c r="F29" s="195" t="str">
        <f>IF('P2'!G31="","",'P2'!G31)</f>
        <v/>
      </c>
      <c r="G29" s="195" t="str">
        <f>IF('P2'!H31="","",'P2'!H31)</f>
        <v/>
      </c>
      <c r="H29" s="197" t="str">
        <f>IF('P2'!O31="","",'P2'!O31)</f>
        <v/>
      </c>
      <c r="I29" s="197" t="str">
        <f>IF('P2'!P31="","",'P2'!P31)</f>
        <v/>
      </c>
      <c r="J29" s="197" t="str">
        <f>IF('P2'!Q31="","",'P2'!Q31)</f>
        <v/>
      </c>
      <c r="K29" s="198" t="str">
        <f>IF('P2'!R31="","",'P2'!R31)</f>
        <v/>
      </c>
    </row>
    <row r="30" spans="1:11" ht="15.75" customHeight="1" thickBot="1"/>
    <row r="31" spans="1:11" ht="21" thickBot="1">
      <c r="A31" s="280" t="s">
        <v>75</v>
      </c>
      <c r="B31" s="281"/>
      <c r="C31" s="281"/>
      <c r="D31" s="281"/>
      <c r="E31" s="281"/>
      <c r="F31" s="281"/>
      <c r="G31" s="281"/>
      <c r="H31" s="281"/>
      <c r="I31" s="281"/>
      <c r="J31" s="281"/>
      <c r="K31" s="282"/>
    </row>
    <row r="32" spans="1:11" ht="15.75" customHeight="1"/>
    <row r="33" spans="1:11" ht="15.75" customHeight="1">
      <c r="A33" s="192">
        <v>1</v>
      </c>
      <c r="B33" s="198" t="str">
        <f>IF('P4'!A9="","",'P4'!A9)</f>
        <v>81</v>
      </c>
      <c r="C33" s="198">
        <f>IF('P4'!B9="","",'P4'!B9)</f>
        <v>74.86</v>
      </c>
      <c r="D33" s="193" t="str">
        <f>IF('P4'!C9="","",'P4'!C9)</f>
        <v>JM</v>
      </c>
      <c r="E33" s="194">
        <f>IF('P4'!E9="","",'P4'!E9)</f>
        <v>37500</v>
      </c>
      <c r="F33" s="195" t="str">
        <f>IF('P4'!G9="","",'P4'!G9)</f>
        <v>Mats Hofstad</v>
      </c>
      <c r="G33" s="195" t="str">
        <f>IF('P4'!H9="","",'P4'!H9)</f>
        <v>Trondheim AK</v>
      </c>
      <c r="H33" s="197">
        <f>IF('P4'!O9="","",'P4'!O9)</f>
        <v>110</v>
      </c>
      <c r="I33" s="197">
        <f>IF('P4'!P9="","",'P4'!P9)</f>
        <v>130</v>
      </c>
      <c r="J33" s="197">
        <f>IF('P4'!Q9="","",'P4'!Q9)</f>
        <v>240</v>
      </c>
      <c r="K33" s="198">
        <f>IF('P4'!R9="","",'P4'!R9)</f>
        <v>304.21366845729165</v>
      </c>
    </row>
    <row r="34" spans="1:11" ht="15.75" customHeight="1">
      <c r="A34" s="192">
        <v>2</v>
      </c>
      <c r="B34" s="198" t="str">
        <f>IF('P4'!A11="","",'P4'!A11)</f>
        <v>81</v>
      </c>
      <c r="C34" s="198">
        <f>IF('P4'!B11="","",'P4'!B11)</f>
        <v>75.930000000000007</v>
      </c>
      <c r="D34" s="193" t="str">
        <f>IF('P4'!C11="","",'P4'!C11)</f>
        <v>JM</v>
      </c>
      <c r="E34" s="194">
        <f>IF('P4'!E11="","",'P4'!E11)</f>
        <v>37160</v>
      </c>
      <c r="F34" s="195" t="str">
        <f>IF('P4'!G11="","",'P4'!G11)</f>
        <v>Remy Heggvik Aune</v>
      </c>
      <c r="G34" s="195" t="str">
        <f>IF('P4'!H11="","",'P4'!H11)</f>
        <v>Hitra VK</v>
      </c>
      <c r="H34" s="197">
        <f>IF('P4'!O11="","",'P4'!O11)</f>
        <v>97</v>
      </c>
      <c r="I34" s="197">
        <f>IF('P4'!P11="","",'P4'!P11)</f>
        <v>127</v>
      </c>
      <c r="J34" s="197">
        <f>IF('P4'!Q11="","",'P4'!Q11)</f>
        <v>224</v>
      </c>
      <c r="K34" s="198">
        <f>IF('P4'!R11="","",'P4'!R11)</f>
        <v>281.71759537608034</v>
      </c>
    </row>
    <row r="35" spans="1:11" ht="15.75" customHeight="1">
      <c r="A35" s="192">
        <v>3</v>
      </c>
      <c r="B35" s="198" t="str">
        <f>IF('P4'!A15="","",'P4'!A15)</f>
        <v>89</v>
      </c>
      <c r="C35" s="198">
        <f>IF('P4'!B15="","",'P4'!B15)</f>
        <v>83.3</v>
      </c>
      <c r="D35" s="193" t="str">
        <f>IF('P4'!C15="","",'P4'!C15)</f>
        <v>JM</v>
      </c>
      <c r="E35" s="194">
        <f>IF('P4'!E15="","",'P4'!E15)</f>
        <v>37217</v>
      </c>
      <c r="F35" s="195" t="str">
        <f>IF('P4'!G15="","",'P4'!G15)</f>
        <v>Mikal Akset</v>
      </c>
      <c r="G35" s="195" t="str">
        <f>IF('P4'!H15="","",'P4'!H15)</f>
        <v>Hitra VK</v>
      </c>
      <c r="H35" s="197">
        <f>IF('P4'!O15="","",'P4'!O15)</f>
        <v>103</v>
      </c>
      <c r="I35" s="197">
        <f>IF('P4'!P15="","",'P4'!P15)</f>
        <v>124</v>
      </c>
      <c r="J35" s="197">
        <f>IF('P4'!Q15="","",'P4'!Q15)</f>
        <v>227</v>
      </c>
      <c r="K35" s="198">
        <f>IF('P4'!R15="","",'P4'!R15)</f>
        <v>272.14008879310813</v>
      </c>
    </row>
    <row r="36" spans="1:11" ht="15.75">
      <c r="A36" s="192">
        <v>4</v>
      </c>
      <c r="B36" s="198" t="s">
        <v>124</v>
      </c>
      <c r="C36" s="198">
        <v>78.7</v>
      </c>
      <c r="D36" s="193" t="s">
        <v>138</v>
      </c>
      <c r="E36" s="194">
        <v>37140</v>
      </c>
      <c r="F36" s="195" t="s">
        <v>146</v>
      </c>
      <c r="G36" s="195" t="s">
        <v>162</v>
      </c>
      <c r="H36" s="197">
        <v>91</v>
      </c>
      <c r="I36" s="197">
        <v>122</v>
      </c>
      <c r="J36" s="197">
        <v>213</v>
      </c>
      <c r="K36" s="198">
        <v>262.79182386711187</v>
      </c>
    </row>
  </sheetData>
  <sortState ref="B17:K27">
    <sortCondition descending="1" ref="K17:K27"/>
  </sortState>
  <mergeCells count="8">
    <mergeCell ref="A1:K1"/>
    <mergeCell ref="A2:E2"/>
    <mergeCell ref="F2:I2"/>
    <mergeCell ref="A4:K4"/>
    <mergeCell ref="A31:K31"/>
    <mergeCell ref="A12:K12"/>
    <mergeCell ref="A27:K27"/>
    <mergeCell ref="J2:K2"/>
  </mergeCells>
  <pageMargins left="0.74803149606299213" right="0.74803149606299213" top="0.98425196850393704" bottom="0.98425196850393704" header="0.51181102362204722" footer="0.51181102362204722"/>
  <pageSetup paperSize="9" scale="75" fitToHeight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1"/>
  <sheetViews>
    <sheetView zoomScaleNormal="100" zoomScalePageLayoutView="120" workbookViewId="0">
      <selection activeCell="A3" sqref="A3"/>
    </sheetView>
  </sheetViews>
  <sheetFormatPr defaultColWidth="8.85546875" defaultRowHeight="12.75"/>
  <cols>
    <col min="1" max="1" width="5.28515625" customWidth="1"/>
    <col min="2" max="3" width="7.7109375" customWidth="1"/>
    <col min="4" max="4" width="7.140625" customWidth="1"/>
    <col min="5" max="5" width="10.28515625" customWidth="1"/>
    <col min="6" max="6" width="27.7109375" customWidth="1"/>
    <col min="7" max="7" width="20.7109375" customWidth="1"/>
    <col min="8" max="9" width="6.85546875" customWidth="1"/>
    <col min="10" max="11" width="8.7109375" customWidth="1"/>
    <col min="12" max="12" width="9.7109375" customWidth="1"/>
    <col min="13" max="13" width="9.28515625" bestFit="1" customWidth="1"/>
    <col min="14" max="14" width="4.7109375" customWidth="1"/>
  </cols>
  <sheetData>
    <row r="1" spans="1:16" ht="30.75" thickBot="1">
      <c r="A1" s="270" t="s">
        <v>79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2"/>
    </row>
    <row r="2" spans="1:16" s="68" customFormat="1" ht="24" customHeight="1" thickBot="1">
      <c r="A2" s="273" t="str">
        <f>IF('P1'!I5&gt;0,'P1'!I5,"")</f>
        <v>Nidelv IL - Online-stevne</v>
      </c>
      <c r="B2" s="274"/>
      <c r="C2" s="274"/>
      <c r="D2" s="274"/>
      <c r="E2" s="274"/>
      <c r="F2" s="275" t="str">
        <f>IF('P1'!P5&gt;0,'P1'!P5,"")</f>
        <v xml:space="preserve">Tempebanen &amp; livestream.com/nvf   </v>
      </c>
      <c r="G2" s="276"/>
      <c r="H2" s="276"/>
      <c r="I2" s="276"/>
      <c r="J2" s="217"/>
      <c r="K2" s="283" t="s">
        <v>170</v>
      </c>
      <c r="L2" s="283"/>
      <c r="M2" s="225"/>
    </row>
    <row r="3" spans="1:16" s="11" customFormat="1" ht="13.5" thickBot="1">
      <c r="A3" s="65" t="s">
        <v>36</v>
      </c>
      <c r="B3" s="67" t="s">
        <v>37</v>
      </c>
      <c r="C3" s="67" t="s">
        <v>38</v>
      </c>
      <c r="D3" s="65" t="s">
        <v>39</v>
      </c>
      <c r="E3" s="65" t="s">
        <v>40</v>
      </c>
      <c r="F3" s="66" t="s">
        <v>6</v>
      </c>
      <c r="G3" s="66" t="s">
        <v>32</v>
      </c>
      <c r="H3" s="65" t="s">
        <v>8</v>
      </c>
      <c r="I3" s="65" t="s">
        <v>9</v>
      </c>
      <c r="J3" s="65" t="s">
        <v>41</v>
      </c>
      <c r="K3" s="65" t="s">
        <v>42</v>
      </c>
      <c r="L3" s="65" t="s">
        <v>28</v>
      </c>
      <c r="M3" s="65" t="s">
        <v>10</v>
      </c>
    </row>
    <row r="4" spans="1:16" ht="21" thickBot="1">
      <c r="A4" s="277" t="s">
        <v>35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9"/>
    </row>
    <row r="5" spans="1:16" ht="15.75" customHeight="1">
      <c r="A5" s="229"/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</row>
    <row r="6" spans="1:16" ht="15.75" customHeight="1">
      <c r="A6" s="239">
        <v>1</v>
      </c>
      <c r="B6" s="236">
        <v>80.44</v>
      </c>
      <c r="C6" s="232" t="s">
        <v>90</v>
      </c>
      <c r="D6" s="232" t="s">
        <v>91</v>
      </c>
      <c r="E6" s="233" t="s">
        <v>178</v>
      </c>
      <c r="F6" s="234" t="s">
        <v>174</v>
      </c>
      <c r="G6" s="234" t="s">
        <v>175</v>
      </c>
      <c r="H6" s="235">
        <v>65</v>
      </c>
      <c r="I6" s="235">
        <v>95</v>
      </c>
      <c r="J6" s="236">
        <v>6.55</v>
      </c>
      <c r="K6" s="236">
        <v>10.97</v>
      </c>
      <c r="L6" s="236">
        <v>7.59</v>
      </c>
      <c r="M6" s="236">
        <v>591.0213301389266</v>
      </c>
      <c r="N6" s="228" t="s">
        <v>176</v>
      </c>
      <c r="O6" s="227" t="s">
        <v>177</v>
      </c>
      <c r="P6" s="238"/>
    </row>
    <row r="7" spans="1:16" ht="15.75" customHeight="1">
      <c r="A7" s="229"/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</row>
    <row r="8" spans="1:16" ht="15.75" customHeight="1">
      <c r="A8" s="239">
        <v>1</v>
      </c>
      <c r="B8" s="244">
        <v>54.43</v>
      </c>
      <c r="C8" s="240" t="s">
        <v>90</v>
      </c>
      <c r="D8" s="240" t="s">
        <v>95</v>
      </c>
      <c r="E8" s="241" t="s">
        <v>179</v>
      </c>
      <c r="F8" s="242" t="s">
        <v>172</v>
      </c>
      <c r="G8" s="242" t="s">
        <v>88</v>
      </c>
      <c r="H8" s="243">
        <v>70</v>
      </c>
      <c r="I8" s="243">
        <v>82</v>
      </c>
      <c r="J8" s="244">
        <v>7.49</v>
      </c>
      <c r="K8" s="244">
        <v>10.61</v>
      </c>
      <c r="L8" s="244">
        <v>6.69</v>
      </c>
      <c r="M8" s="244">
        <v>682.86763455169967</v>
      </c>
      <c r="N8" s="228" t="s">
        <v>176</v>
      </c>
      <c r="O8" s="227" t="s">
        <v>177</v>
      </c>
      <c r="P8" s="238"/>
    </row>
    <row r="9" spans="1:16" ht="15.75" customHeight="1">
      <c r="A9" s="239">
        <v>2</v>
      </c>
      <c r="B9" s="244">
        <v>58.14</v>
      </c>
      <c r="C9" s="240" t="s">
        <v>90</v>
      </c>
      <c r="D9" s="240" t="s">
        <v>95</v>
      </c>
      <c r="E9" s="241" t="s">
        <v>180</v>
      </c>
      <c r="F9" s="242" t="s">
        <v>173</v>
      </c>
      <c r="G9" s="242" t="s">
        <v>88</v>
      </c>
      <c r="H9" s="243">
        <v>57</v>
      </c>
      <c r="I9" s="243">
        <v>77</v>
      </c>
      <c r="J9" s="244">
        <v>7.12</v>
      </c>
      <c r="K9" s="244">
        <v>10.19</v>
      </c>
      <c r="L9" s="244">
        <v>6.81</v>
      </c>
      <c r="M9" s="244">
        <v>620.61906942905193</v>
      </c>
      <c r="N9" s="228" t="s">
        <v>176</v>
      </c>
      <c r="O9" s="227" t="s">
        <v>177</v>
      </c>
      <c r="P9" s="238"/>
    </row>
    <row r="10" spans="1:16" s="11" customFormat="1" ht="15.75">
      <c r="A10" s="192">
        <v>3</v>
      </c>
      <c r="B10" s="198">
        <f>IF('P1'!B15="","",'P1'!B15)</f>
        <v>71.52</v>
      </c>
      <c r="C10" s="193" t="str">
        <f>IF('P1'!C15="","",'P1'!C15)</f>
        <v>UK</v>
      </c>
      <c r="D10" s="193" t="str">
        <f>IF('P1'!D15="","",'P1'!D15)</f>
        <v>17-18</v>
      </c>
      <c r="E10" s="194">
        <f>IF('P1'!E15="","",'P1'!E15)</f>
        <v>38072</v>
      </c>
      <c r="F10" s="195" t="str">
        <f>IF('P1'!G15="","",'P1'!G15)</f>
        <v>Marte Walseth</v>
      </c>
      <c r="G10" s="195" t="str">
        <f>IF('P1'!H15="","",'P1'!H15)</f>
        <v>Nidelv IL</v>
      </c>
      <c r="H10" s="197">
        <f>IF('P1'!O15="","",'P1'!O15)</f>
        <v>50</v>
      </c>
      <c r="I10" s="197">
        <f>IF('P1'!P15="","",'P1'!P15)</f>
        <v>67</v>
      </c>
      <c r="J10" s="198">
        <f>IF('P1'!T15="","",'P1'!T15)</f>
        <v>6.01</v>
      </c>
      <c r="K10" s="198">
        <f>IF('P1'!U15="","",'P1'!U15)</f>
        <v>8.43</v>
      </c>
      <c r="L10" s="198">
        <f>IF('P1'!V15="","",'P1'!V15)</f>
        <v>7.5</v>
      </c>
      <c r="M10" s="198">
        <f>IF('P1'!X16="","",'P1'!X16)</f>
        <v>501.10261838741587</v>
      </c>
    </row>
    <row r="11" spans="1:16" s="11" customFormat="1" ht="15.75">
      <c r="A11" s="192"/>
      <c r="B11" s="198"/>
      <c r="C11" s="193"/>
      <c r="D11" s="193"/>
      <c r="E11" s="194"/>
      <c r="F11" s="195"/>
      <c r="G11" s="195"/>
      <c r="H11" s="197"/>
      <c r="I11" s="197"/>
      <c r="J11" s="198"/>
      <c r="K11" s="198"/>
      <c r="L11" s="198"/>
      <c r="M11" s="198"/>
    </row>
    <row r="12" spans="1:16" s="11" customFormat="1" ht="15.75">
      <c r="A12" s="192">
        <v>1</v>
      </c>
      <c r="B12" s="198">
        <f>IF('P3'!B13="","",'P3'!B13)</f>
        <v>70.599999999999994</v>
      </c>
      <c r="C12" s="193" t="str">
        <f>IF('P3'!C13="","",'P3'!C13)</f>
        <v>SK</v>
      </c>
      <c r="D12" s="193" t="str">
        <f>IF('P3'!D13="","",'P3'!D13)</f>
        <v>19-23</v>
      </c>
      <c r="E12" s="194">
        <f>IF('P3'!E13="","",'P3'!E13)</f>
        <v>36430</v>
      </c>
      <c r="F12" s="195" t="str">
        <f>IF('P3'!G13="","",'P3'!G13)</f>
        <v>Ida Regine Thorstensen</v>
      </c>
      <c r="G12" s="195" t="str">
        <f>IF('P3'!H13="","",'P3'!H13)</f>
        <v>Nidelv IL</v>
      </c>
      <c r="H12" s="197">
        <f>IF('P3'!O13="","",'P3'!O13)</f>
        <v>76</v>
      </c>
      <c r="I12" s="197">
        <f>IF('P3'!P13="","",'P3'!P13)</f>
        <v>84</v>
      </c>
      <c r="J12" s="198">
        <f>IF('P3'!T13="","",'P3'!T13)</f>
        <v>7.1</v>
      </c>
      <c r="K12" s="198">
        <f>IF('P3'!U13="","",'P3'!U13)</f>
        <v>10.06</v>
      </c>
      <c r="L12" s="198">
        <f>IF('P3'!V13="","",'P3'!V13)</f>
        <v>7.28</v>
      </c>
      <c r="M12" s="198">
        <f>IF('P3'!X14="","",'P3'!X14)</f>
        <v>616.65098252299003</v>
      </c>
    </row>
    <row r="13" spans="1:16" s="11" customFormat="1" ht="15.75">
      <c r="A13" s="192"/>
      <c r="B13" s="198"/>
      <c r="C13" s="193"/>
      <c r="D13" s="193"/>
      <c r="E13" s="194"/>
      <c r="F13" s="195"/>
      <c r="G13" s="195"/>
      <c r="H13" s="197"/>
      <c r="I13" s="197"/>
      <c r="J13" s="198"/>
      <c r="K13" s="198"/>
      <c r="L13" s="198"/>
      <c r="M13" s="198"/>
    </row>
    <row r="14" spans="1:16" s="11" customFormat="1" ht="15.75">
      <c r="A14" s="192">
        <v>1</v>
      </c>
      <c r="B14" s="198">
        <f>IF('P3'!B27="","",'P3'!B27)</f>
        <v>101.62</v>
      </c>
      <c r="C14" s="193" t="str">
        <f>IF('P3'!C27="","",'P3'!C27)</f>
        <v>SK</v>
      </c>
      <c r="D14" s="193" t="str">
        <f>IF('P3'!D27="","",'P3'!D27)</f>
        <v>+23</v>
      </c>
      <c r="E14" s="194">
        <f>IF('P3'!E27="","",'P3'!E27)</f>
        <v>32933</v>
      </c>
      <c r="F14" s="195" t="str">
        <f>IF('P3'!G27="","",'P3'!G27)</f>
        <v>Kristina Brend</v>
      </c>
      <c r="G14" s="195" t="str">
        <f>IF('P3'!H27="","",'P3'!H27)</f>
        <v>Nidelv IL</v>
      </c>
      <c r="H14" s="197">
        <f>IF('P3'!O27="","",'P3'!O27)</f>
        <v>51</v>
      </c>
      <c r="I14" s="197">
        <f>IF('P3'!P27="","",'P3'!P27)</f>
        <v>58</v>
      </c>
      <c r="J14" s="198">
        <f>IF('P3'!T27="","",'P3'!T27)</f>
        <v>4.6399999999999997</v>
      </c>
      <c r="K14" s="198">
        <f>IF('P3'!U27="","",'P3'!U27)</f>
        <v>9.4600000000000009</v>
      </c>
      <c r="L14" s="198">
        <f>IF('P3'!V27="","",'P3'!V27)</f>
        <v>9.11</v>
      </c>
      <c r="M14" s="198">
        <f>IF('P3'!X28="","",'P3'!X28)</f>
        <v>386.41446794351566</v>
      </c>
    </row>
    <row r="15" spans="1:16" s="11" customFormat="1" ht="15.75">
      <c r="A15" s="192"/>
      <c r="B15" s="198" t="str">
        <f>IF('P1'!B17="","",'P1'!B17)</f>
        <v/>
      </c>
      <c r="C15" s="193" t="str">
        <f>IF('P1'!C17="","",'P1'!C17)</f>
        <v/>
      </c>
      <c r="D15" s="193" t="str">
        <f>IF('P1'!D17="","",'P1'!D17)</f>
        <v/>
      </c>
      <c r="E15" s="194" t="str">
        <f>IF('P1'!E17="","",'P1'!E17)</f>
        <v/>
      </c>
      <c r="F15" s="195" t="str">
        <f>IF('P1'!G17="","",'P1'!G17)</f>
        <v/>
      </c>
      <c r="G15" s="195" t="str">
        <f>IF('P1'!H17="","",'P1'!H17)</f>
        <v/>
      </c>
      <c r="H15" s="197" t="str">
        <f>IF('P1'!O17="","",'P1'!O17)</f>
        <v/>
      </c>
      <c r="I15" s="197" t="str">
        <f>IF('P1'!P17="","",'P1'!P17)</f>
        <v/>
      </c>
      <c r="J15" s="198" t="str">
        <f>IF('P1'!T17="","",'P1'!T17)</f>
        <v/>
      </c>
      <c r="K15" s="198" t="str">
        <f>IF('P1'!U17="","",'P1'!U17)</f>
        <v/>
      </c>
      <c r="L15" s="198" t="str">
        <f>IF('P1'!V17="","",'P1'!V17)</f>
        <v/>
      </c>
      <c r="M15" s="198" t="str">
        <f>IF('P1'!X18="","",'P1'!X18)</f>
        <v/>
      </c>
    </row>
    <row r="16" spans="1:16" s="11" customFormat="1" ht="15.75" customHeight="1" thickBot="1">
      <c r="A16" s="192"/>
      <c r="B16" s="198" t="str">
        <f>IF('P2'!B31="","",'P2'!B31)</f>
        <v/>
      </c>
      <c r="C16" s="193" t="str">
        <f>IF('P2'!C31="","",'P2'!C31)</f>
        <v/>
      </c>
      <c r="D16" s="193" t="str">
        <f>IF('P2'!D31="","",'P2'!D31)</f>
        <v/>
      </c>
      <c r="E16" s="194" t="str">
        <f>IF('P2'!E31="","",'P2'!E31)</f>
        <v/>
      </c>
      <c r="F16" s="195" t="str">
        <f>IF('P2'!G31="","",'P2'!G31)</f>
        <v/>
      </c>
      <c r="G16" s="195" t="str">
        <f>IF('P2'!H31="","",'P2'!H31)</f>
        <v/>
      </c>
      <c r="H16" s="197" t="str">
        <f>IF('P2'!O31="","",'P2'!O31)</f>
        <v/>
      </c>
      <c r="I16" s="197" t="str">
        <f>IF('P2'!P31="","",'P2'!P31)</f>
        <v/>
      </c>
      <c r="J16" s="198" t="str">
        <f>IF('P2'!T31="","",'P2'!T31)</f>
        <v/>
      </c>
      <c r="K16" s="198" t="str">
        <f>IF('P2'!U31="","",'P2'!U31)</f>
        <v/>
      </c>
      <c r="L16" s="198" t="str">
        <f>IF('P2'!V31="","",'P2'!V31)</f>
        <v/>
      </c>
      <c r="M16" s="198" t="str">
        <f>IF('P2'!X32="","",'P2'!X32)</f>
        <v/>
      </c>
    </row>
    <row r="17" spans="1:13" s="11" customFormat="1" ht="21" customHeight="1" thickBot="1">
      <c r="A17" s="280" t="s">
        <v>43</v>
      </c>
      <c r="B17" s="281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</row>
    <row r="18" spans="1:13" s="11" customFormat="1" ht="15.75" customHeight="1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s="11" customFormat="1" ht="15.75" customHeight="1">
      <c r="A19" s="192">
        <v>1</v>
      </c>
      <c r="B19" s="198">
        <f>IF('P2'!B9="","",'P2'!B9)</f>
        <v>53.13</v>
      </c>
      <c r="C19" s="193" t="str">
        <f>IF('P2'!C9="","",'P2'!C9)</f>
        <v>UM</v>
      </c>
      <c r="D19" s="193" t="str">
        <f>IF('P2'!D9="","",'P2'!D9)</f>
        <v>13-14</v>
      </c>
      <c r="E19" s="194">
        <f>IF('P2'!E9="","",'P2'!E9)</f>
        <v>39168</v>
      </c>
      <c r="F19" s="195" t="str">
        <f>IF('P2'!G9="","",'P2'!G9)</f>
        <v>Tomack Sand</v>
      </c>
      <c r="G19" s="195" t="str">
        <f>IF('P2'!H9="","",'P2'!H9)</f>
        <v>Hitra VK</v>
      </c>
      <c r="H19" s="197">
        <f>IF('P2'!O9="","",'P2'!O9)</f>
        <v>38</v>
      </c>
      <c r="I19" s="197">
        <f>IF('P2'!P9="","",'P2'!P9)</f>
        <v>54</v>
      </c>
      <c r="J19" s="198">
        <f>IF('P2'!T9="","",'P2'!T9)</f>
        <v>7.75</v>
      </c>
      <c r="K19" s="198">
        <f>IF('P2'!U9="","",'P2'!U9)</f>
        <v>10.74</v>
      </c>
      <c r="L19" s="198">
        <f>IF('P2'!V9="","",'P2'!V9)</f>
        <v>6.88</v>
      </c>
      <c r="M19" s="198">
        <f>IF('P2'!X10="","",'P2'!X10)</f>
        <v>594.60686575982743</v>
      </c>
    </row>
    <row r="20" spans="1:13" s="11" customFormat="1" ht="15.75" customHeight="1">
      <c r="A20" s="192">
        <v>2</v>
      </c>
      <c r="B20" s="198">
        <f>IF('P2'!B11="","",'P2'!B11)</f>
        <v>57.17</v>
      </c>
      <c r="C20" s="193" t="str">
        <f>IF('P2'!C11="","",'P2'!C11)</f>
        <v>UM</v>
      </c>
      <c r="D20" s="193" t="str">
        <f>IF('P2'!D11="","",'P2'!D11)</f>
        <v>13-14</v>
      </c>
      <c r="E20" s="194">
        <f>IF('P2'!E11="","",'P2'!E11)</f>
        <v>39126</v>
      </c>
      <c r="F20" s="195" t="str">
        <f>IF('P2'!G11="","",'P2'!G11)</f>
        <v>Rene Djupå</v>
      </c>
      <c r="G20" s="195" t="str">
        <f>IF('P2'!H11="","",'P2'!H11)</f>
        <v>Hitra VK</v>
      </c>
      <c r="H20" s="197">
        <f>IF('P2'!O11="","",'P2'!O11)</f>
        <v>38</v>
      </c>
      <c r="I20" s="197">
        <f>IF('P2'!P11="","",'P2'!P11)</f>
        <v>47</v>
      </c>
      <c r="J20" s="198">
        <f>IF('P2'!T11="","",'P2'!T11)</f>
        <v>6.47</v>
      </c>
      <c r="K20" s="198">
        <f>IF('P2'!U11="","",'P2'!U11)</f>
        <v>9.56</v>
      </c>
      <c r="L20" s="198">
        <f>IF('P2'!V11="","",'P2'!V11)</f>
        <v>7.05</v>
      </c>
      <c r="M20" s="198">
        <f>IF('P2'!X12="","",'P2'!X12)</f>
        <v>523.50697953320355</v>
      </c>
    </row>
    <row r="21" spans="1:13" s="11" customFormat="1" ht="15.75" customHeight="1">
      <c r="A21" s="192"/>
      <c r="B21" s="198" t="str">
        <f>IF('P3'!B29="","",'P3'!B29)</f>
        <v/>
      </c>
      <c r="C21" s="193" t="str">
        <f>IF('P3'!C29="","",'P3'!C29)</f>
        <v/>
      </c>
      <c r="D21" s="193" t="str">
        <f>IF('P3'!D29="","",'P3'!D29)</f>
        <v/>
      </c>
      <c r="E21" s="194" t="str">
        <f>IF('P3'!E29="","",'P3'!E29)</f>
        <v/>
      </c>
      <c r="F21" s="195" t="str">
        <f>IF('P3'!G29="","",'P3'!G29)</f>
        <v/>
      </c>
      <c r="G21" s="195" t="str">
        <f>IF('P3'!H29="","",'P3'!H29)</f>
        <v/>
      </c>
      <c r="H21" s="197" t="str">
        <f>IF('P3'!O29="","",'P3'!O29)</f>
        <v/>
      </c>
      <c r="I21" s="197" t="str">
        <f>IF('P3'!P29="","",'P3'!P29)</f>
        <v/>
      </c>
      <c r="J21" s="198" t="str">
        <f>IF('P3'!T29="","",'P3'!T29)</f>
        <v/>
      </c>
      <c r="K21" s="198" t="str">
        <f>IF('P3'!U29="","",'P3'!U29)</f>
        <v/>
      </c>
      <c r="L21" s="198" t="str">
        <f>IF('P3'!V29="","",'P3'!V29)</f>
        <v/>
      </c>
      <c r="M21" s="198" t="str">
        <f>IF('P3'!X30="","",'P3'!X30)</f>
        <v/>
      </c>
    </row>
    <row r="22" spans="1:13" ht="15.75" customHeight="1">
      <c r="A22" s="192">
        <v>1</v>
      </c>
      <c r="B22" s="198">
        <f>IF('P2'!B15="","",'P2'!B15)</f>
        <v>64.180000000000007</v>
      </c>
      <c r="C22" s="193" t="str">
        <f>IF('P2'!C15="","",'P2'!C15)</f>
        <v>UM</v>
      </c>
      <c r="D22" s="193" t="str">
        <f>IF('P2'!D15="","",'P2'!D15)</f>
        <v>15-16</v>
      </c>
      <c r="E22" s="194">
        <f>IF('P2'!E15="","",'P2'!E15)</f>
        <v>38405</v>
      </c>
      <c r="F22" s="195" t="str">
        <f>IF('P2'!G15="","",'P2'!G15)</f>
        <v>Magnus Børøsund</v>
      </c>
      <c r="G22" s="195" t="str">
        <f>IF('P2'!H15="","",'P2'!H15)</f>
        <v>Nidelv IL</v>
      </c>
      <c r="H22" s="197">
        <f>IF('P2'!O15="","",'P2'!O15)</f>
        <v>76</v>
      </c>
      <c r="I22" s="197">
        <f>IF('P2'!P15="","",'P2'!P15)</f>
        <v>97</v>
      </c>
      <c r="J22" s="198">
        <f>IF('P2'!T15="","",'P2'!T15)</f>
        <v>7.83</v>
      </c>
      <c r="K22" s="198">
        <f>IF('P2'!U15="","",'P2'!U15)</f>
        <v>12.58</v>
      </c>
      <c r="L22" s="198">
        <f>IF('P2'!V15="","",'P2'!V15)</f>
        <v>6.5</v>
      </c>
      <c r="M22" s="198">
        <f>IF('P2'!X16="","",'P2'!X16)</f>
        <v>749.04695060686242</v>
      </c>
    </row>
    <row r="23" spans="1:13" ht="15.75" customHeight="1">
      <c r="A23" s="192">
        <v>2</v>
      </c>
      <c r="B23" s="198">
        <f>IF('P2'!B27="","",'P2'!B27)</f>
        <v>76.260000000000005</v>
      </c>
      <c r="C23" s="193" t="str">
        <f>IF('P2'!C27="","",'P2'!C27)</f>
        <v>UM</v>
      </c>
      <c r="D23" s="193" t="str">
        <f>IF('P2'!D27="","",'P2'!D27)</f>
        <v>15-16</v>
      </c>
      <c r="E23" s="194">
        <f>IF('P2'!E27="","",'P2'!E27)</f>
        <v>38870</v>
      </c>
      <c r="F23" s="195" t="str">
        <f>IF('P2'!G27="","",'P2'!G27)</f>
        <v>Adrian Rosmæl Skauge</v>
      </c>
      <c r="G23" s="195" t="str">
        <f>IF('P2'!H27="","",'P2'!H27)</f>
        <v>Nidelv IL</v>
      </c>
      <c r="H23" s="197">
        <f>IF('P2'!O27="","",'P2'!O27)</f>
        <v>72</v>
      </c>
      <c r="I23" s="197">
        <f>IF('P2'!P27="","",'P2'!P27)</f>
        <v>85</v>
      </c>
      <c r="J23" s="198">
        <f>IF('P2'!T27="","",'P2'!T27)</f>
        <v>7.8</v>
      </c>
      <c r="K23" s="198">
        <f>IF('P2'!U27="","",'P2'!U27)</f>
        <v>11.66</v>
      </c>
      <c r="L23" s="198">
        <f>IF('P2'!V27="","",'P2'!V27)</f>
        <v>7.05</v>
      </c>
      <c r="M23" s="198">
        <f>IF('P2'!X28="","",'P2'!X28)</f>
        <v>659.96441853477245</v>
      </c>
    </row>
    <row r="24" spans="1:13" ht="15.75" customHeight="1">
      <c r="A24" s="192">
        <v>3</v>
      </c>
      <c r="B24" s="198">
        <f>IF('P2'!B19="","",'P2'!B19)</f>
        <v>65.400000000000006</v>
      </c>
      <c r="C24" s="193" t="str">
        <f>IF('P2'!C19="","",'P2'!C19)</f>
        <v>UM</v>
      </c>
      <c r="D24" s="193" t="str">
        <f>IF('P2'!D19="","",'P2'!D19)</f>
        <v>15-16</v>
      </c>
      <c r="E24" s="194">
        <f>IF('P2'!E19="","",'P2'!E19)</f>
        <v>38744</v>
      </c>
      <c r="F24" s="195" t="str">
        <f>IF('P2'!G19="","",'P2'!G19)</f>
        <v>Alexander F. Hetle</v>
      </c>
      <c r="G24" s="195" t="str">
        <f>IF('P2'!H19="","",'P2'!H19)</f>
        <v>Trondheim AK</v>
      </c>
      <c r="H24" s="197">
        <f>IF('P2'!O19="","",'P2'!O19)</f>
        <v>69</v>
      </c>
      <c r="I24" s="197">
        <f>IF('P2'!P19="","",'P2'!P19)</f>
        <v>81</v>
      </c>
      <c r="J24" s="198">
        <f>IF('P2'!T19="","",'P2'!T19)</f>
        <v>7.45</v>
      </c>
      <c r="K24" s="198">
        <f>IF('P2'!U19="","",'P2'!U19)</f>
        <v>10.199999999999999</v>
      </c>
      <c r="L24" s="198">
        <f>IF('P2'!V19="","",'P2'!V19)</f>
        <v>6.72</v>
      </c>
      <c r="M24" s="198">
        <f>IF('P2'!X20="","",'P2'!X20)</f>
        <v>657.04580539319079</v>
      </c>
    </row>
    <row r="25" spans="1:13" ht="15.75" customHeight="1">
      <c r="A25" s="192">
        <v>4</v>
      </c>
      <c r="B25" s="198">
        <f>IF('P2'!B17="","",'P2'!B17)</f>
        <v>64.569999999999993</v>
      </c>
      <c r="C25" s="193" t="str">
        <f>IF('P2'!C17="","",'P2'!C17)</f>
        <v>UM</v>
      </c>
      <c r="D25" s="193" t="str">
        <f>IF('P2'!D17="","",'P2'!D17)</f>
        <v>15-16</v>
      </c>
      <c r="E25" s="194">
        <f>IF('P2'!E17="","",'P2'!E17)</f>
        <v>38365</v>
      </c>
      <c r="F25" s="195" t="str">
        <f>IF('P2'!G17="","",'P2'!G17)</f>
        <v>Rasmus Heggvik Aune</v>
      </c>
      <c r="G25" s="195" t="str">
        <f>IF('P2'!H17="","",'P2'!H17)</f>
        <v>Hitra VK</v>
      </c>
      <c r="H25" s="197">
        <f>IF('P2'!O17="","",'P2'!O17)</f>
        <v>73</v>
      </c>
      <c r="I25" s="197">
        <f>IF('P2'!P17="","",'P2'!P17)</f>
        <v>94</v>
      </c>
      <c r="J25" s="198">
        <f>IF('P2'!T17="","",'P2'!T17)</f>
        <v>6.66</v>
      </c>
      <c r="K25" s="198">
        <f>IF('P2'!U17="","",'P2'!U17)</f>
        <v>9.1199999999999992</v>
      </c>
      <c r="L25" s="198">
        <f>IF('P2'!V17="","",'P2'!V17)</f>
        <v>6.89</v>
      </c>
      <c r="M25" s="198">
        <f>IF('P2'!X18="","",'P2'!X18)</f>
        <v>653.54246599236671</v>
      </c>
    </row>
    <row r="26" spans="1:13" ht="15.75" customHeight="1">
      <c r="A26" s="192">
        <v>5</v>
      </c>
      <c r="B26" s="198">
        <f>IF('P2'!B21="","",'P2'!B21)</f>
        <v>62.66</v>
      </c>
      <c r="C26" s="193" t="str">
        <f>IF('P2'!C21="","",'P2'!C21)</f>
        <v>UM</v>
      </c>
      <c r="D26" s="193" t="str">
        <f>IF('P2'!D21="","",'P2'!D21)</f>
        <v>15-16</v>
      </c>
      <c r="E26" s="194">
        <f>IF('P2'!E21="","",'P2'!E21)</f>
        <v>39013</v>
      </c>
      <c r="F26" s="195" t="str">
        <f>IF('P2'!G21="","",'P2'!G21)</f>
        <v>Ruben Vikan Bjerkan</v>
      </c>
      <c r="G26" s="195" t="str">
        <f>IF('P2'!H21="","",'P2'!H21)</f>
        <v>Nidelv IL</v>
      </c>
      <c r="H26" s="197">
        <f>IF('P2'!O21="","",'P2'!O21)</f>
        <v>63</v>
      </c>
      <c r="I26" s="197">
        <f>IF('P2'!P21="","",'P2'!P21)</f>
        <v>72</v>
      </c>
      <c r="J26" s="198">
        <f>IF('P2'!T21="","",'P2'!T21)</f>
        <v>7.22</v>
      </c>
      <c r="K26" s="198">
        <f>IF('P2'!U21="","",'P2'!U21)</f>
        <v>10.09</v>
      </c>
      <c r="L26" s="198">
        <f>IF('P2'!V21="","",'P2'!V21)</f>
        <v>6.98</v>
      </c>
      <c r="M26" s="198">
        <f>IF('P2'!X22="","",'P2'!X22)</f>
        <v>624.63911020357182</v>
      </c>
    </row>
    <row r="27" spans="1:13" ht="15.75" customHeight="1">
      <c r="A27" s="192">
        <v>6</v>
      </c>
      <c r="B27" s="198">
        <f>IF('P2'!B13="","",'P2'!B13)</f>
        <v>59.64</v>
      </c>
      <c r="C27" s="193" t="str">
        <f>IF('P2'!C13="","",'P2'!C13)</f>
        <v>UM</v>
      </c>
      <c r="D27" s="193" t="str">
        <f>IF('P2'!D13="","",'P2'!D13)</f>
        <v>15-16</v>
      </c>
      <c r="E27" s="194">
        <f>IF('P2'!E13="","",'P2'!E13)</f>
        <v>38727</v>
      </c>
      <c r="F27" s="195" t="str">
        <f>IF('P2'!G13="","",'P2'!G13)</f>
        <v>Henrik Kjeldsberg</v>
      </c>
      <c r="G27" s="195" t="str">
        <f>IF('P2'!H13="","",'P2'!H13)</f>
        <v>Nidelv IL</v>
      </c>
      <c r="H27" s="197">
        <f>IF('P2'!O13="","",'P2'!O13)</f>
        <v>45</v>
      </c>
      <c r="I27" s="197">
        <f>IF('P2'!P13="","",'P2'!P13)</f>
        <v>55</v>
      </c>
      <c r="J27" s="198">
        <f>IF('P2'!T13="","",'P2'!T13)</f>
        <v>6.12</v>
      </c>
      <c r="K27" s="198">
        <f>IF('P2'!U13="","",'P2'!U13)</f>
        <v>7.48</v>
      </c>
      <c r="L27" s="198">
        <f>IF('P2'!V13="","",'P2'!V13)</f>
        <v>7.24</v>
      </c>
      <c r="M27" s="198">
        <f>IF('P2'!X14="","",'P2'!X14)</f>
        <v>503.19374011656453</v>
      </c>
    </row>
    <row r="28" spans="1:13" ht="15.75" customHeight="1">
      <c r="A28" s="192"/>
      <c r="B28" s="198"/>
      <c r="C28" s="193"/>
      <c r="D28" s="193"/>
      <c r="E28" s="194"/>
      <c r="F28" s="195"/>
      <c r="G28" s="195"/>
      <c r="H28" s="197"/>
      <c r="I28" s="197"/>
      <c r="J28" s="198"/>
      <c r="K28" s="198"/>
      <c r="L28" s="198"/>
      <c r="M28" s="198"/>
    </row>
    <row r="29" spans="1:13" ht="15.75" customHeight="1">
      <c r="A29" s="192">
        <v>1</v>
      </c>
      <c r="B29" s="198">
        <f>IF('P2'!B23="","",'P2'!B23)</f>
        <v>65.16</v>
      </c>
      <c r="C29" s="193" t="str">
        <f>IF('P2'!C23="","",'P2'!C23)</f>
        <v>UM</v>
      </c>
      <c r="D29" s="193" t="str">
        <f>IF('P2'!D23="","",'P2'!D23)</f>
        <v>17-18</v>
      </c>
      <c r="E29" s="194">
        <f>IF('P2'!E23="","",'P2'!E23)</f>
        <v>37999</v>
      </c>
      <c r="F29" s="195" t="str">
        <f>IF('P2'!G23="","",'P2'!G23)</f>
        <v>Lasse Bye</v>
      </c>
      <c r="G29" s="195" t="str">
        <f>IF('P2'!H23="","",'P2'!H23)</f>
        <v>Nidelv IL</v>
      </c>
      <c r="H29" s="197">
        <f>IF('P2'!O23="","",'P2'!O23)</f>
        <v>77</v>
      </c>
      <c r="I29" s="197">
        <f>IF('P2'!P23="","",'P2'!P23)</f>
        <v>90</v>
      </c>
      <c r="J29" s="198">
        <f>IF('P2'!T23="","",'P2'!T23)</f>
        <v>7.9</v>
      </c>
      <c r="K29" s="198">
        <f>IF('P2'!U23="","",'P2'!U23)</f>
        <v>9.66</v>
      </c>
      <c r="L29" s="198">
        <f>IF('P2'!V23="","",'P2'!V23)</f>
        <v>6.32</v>
      </c>
      <c r="M29" s="198">
        <f>IF('P2'!X24="","",'P2'!X24)</f>
        <v>703.72467591003897</v>
      </c>
    </row>
    <row r="30" spans="1:13" ht="15.75" customHeight="1">
      <c r="A30" s="192">
        <v>2</v>
      </c>
      <c r="B30" s="198">
        <f>IF('P2'!B25="","",'P2'!B25)</f>
        <v>67.38</v>
      </c>
      <c r="C30" s="193" t="str">
        <f>IF('P2'!C25="","",'P2'!C25)</f>
        <v>UM</v>
      </c>
      <c r="D30" s="193" t="str">
        <f>IF('P2'!D25="","",'P2'!D25)</f>
        <v>17-18</v>
      </c>
      <c r="E30" s="194">
        <f>IF('P2'!E25="","",'P2'!E25)</f>
        <v>38219</v>
      </c>
      <c r="F30" s="195" t="str">
        <f>IF('P2'!G25="","",'P2'!G25)</f>
        <v>Eivind Balstad</v>
      </c>
      <c r="G30" s="195" t="str">
        <f>IF('P2'!H25="","",'P2'!H25)</f>
        <v>Nidelv IL</v>
      </c>
      <c r="H30" s="197">
        <f>IF('P2'!O25="","",'P2'!O25)</f>
        <v>68</v>
      </c>
      <c r="I30" s="197">
        <f>IF('P2'!P25="","",'P2'!P25)</f>
        <v>80</v>
      </c>
      <c r="J30" s="198">
        <f>IF('P2'!T25="","",'P2'!T25)</f>
        <v>8.51</v>
      </c>
      <c r="K30" s="198">
        <f>IF('P2'!U25="","",'P2'!U25)</f>
        <v>9.44</v>
      </c>
      <c r="L30" s="198">
        <f>IF('P2'!V25="","",'P2'!V25)</f>
        <v>6.74</v>
      </c>
      <c r="M30" s="198">
        <f>IF('P2'!X26="","",'P2'!X26)</f>
        <v>660.4859832187808</v>
      </c>
    </row>
    <row r="31" spans="1:13" ht="15.75" customHeight="1"/>
    <row r="32" spans="1:13" ht="15.75" customHeight="1">
      <c r="A32" s="192">
        <v>1</v>
      </c>
      <c r="B32" s="198">
        <f>IF('P4'!B9="","",'P4'!B9)</f>
        <v>74.86</v>
      </c>
      <c r="C32" s="193" t="str">
        <f>IF('P4'!C9="","",'P4'!C9)</f>
        <v>JM</v>
      </c>
      <c r="D32" s="193" t="str">
        <f>IF('P4'!D9="","",'P4'!D9)</f>
        <v>19-23</v>
      </c>
      <c r="E32" s="194">
        <f>IF('P4'!E9="","",'P4'!E9)</f>
        <v>37500</v>
      </c>
      <c r="F32" s="195" t="str">
        <f>IF('P4'!G9="","",'P4'!G9)</f>
        <v>Mats Hofstad</v>
      </c>
      <c r="G32" s="195" t="str">
        <f>IF('P4'!H9="","",'P4'!H9)</f>
        <v>Trondheim AK</v>
      </c>
      <c r="H32" s="197">
        <f>IF('P4'!O9="","",'P4'!O9)</f>
        <v>110</v>
      </c>
      <c r="I32" s="197">
        <f>IF('P4'!P9="","",'P4'!P9)</f>
        <v>130</v>
      </c>
      <c r="J32" s="198">
        <f>IF('P4'!T9="","",'P4'!T9)</f>
        <v>9.61</v>
      </c>
      <c r="K32" s="198">
        <f>IF('P4'!U9="","",'P4'!U9)</f>
        <v>12.38</v>
      </c>
      <c r="L32" s="198">
        <f>IF('P4'!V9="","",'P4'!V9)</f>
        <v>5.86</v>
      </c>
      <c r="M32" s="198">
        <f>IF('P4'!X10="","",'P4'!X10)</f>
        <v>882.19640214874994</v>
      </c>
    </row>
    <row r="33" spans="1:13" ht="15.75" customHeight="1">
      <c r="A33" s="192">
        <v>2</v>
      </c>
      <c r="B33" s="198">
        <f>IF('P4'!B15="","",'P4'!B15)</f>
        <v>83.3</v>
      </c>
      <c r="C33" s="193" t="str">
        <f>IF('P4'!C15="","",'P4'!C15)</f>
        <v>JM</v>
      </c>
      <c r="D33" s="193" t="str">
        <f>IF('P4'!D15="","",'P4'!D15)</f>
        <v>19-23</v>
      </c>
      <c r="E33" s="194">
        <f>IF('P4'!E15="","",'P4'!E15)</f>
        <v>37217</v>
      </c>
      <c r="F33" s="195" t="str">
        <f>IF('P4'!G15="","",'P4'!G15)</f>
        <v>Mikal Akset</v>
      </c>
      <c r="G33" s="195" t="str">
        <f>IF('P4'!H15="","",'P4'!H15)</f>
        <v>Hitra VK</v>
      </c>
      <c r="H33" s="197">
        <f>IF('P4'!O15="","",'P4'!O15)</f>
        <v>103</v>
      </c>
      <c r="I33" s="197">
        <f>IF('P4'!P15="","",'P4'!P15)</f>
        <v>124</v>
      </c>
      <c r="J33" s="198">
        <f>IF('P4'!T15="","",'P4'!T15)</f>
        <v>9.09</v>
      </c>
      <c r="K33" s="198">
        <f>IF('P4'!U15="","",'P4'!U15)</f>
        <v>12.67</v>
      </c>
      <c r="L33" s="198">
        <f>IF('P4'!V15="","",'P4'!V15)</f>
        <v>5.91</v>
      </c>
      <c r="M33" s="198">
        <f>IF('P4'!X16="","",'P4'!X16)</f>
        <v>833.07810655172977</v>
      </c>
    </row>
    <row r="34" spans="1:13" ht="15.75" customHeight="1">
      <c r="A34" s="192">
        <v>3</v>
      </c>
      <c r="B34" s="198">
        <v>100.06</v>
      </c>
      <c r="C34" s="193" t="s">
        <v>143</v>
      </c>
      <c r="D34" s="193" t="s">
        <v>129</v>
      </c>
      <c r="E34" s="194">
        <v>36497</v>
      </c>
      <c r="F34" s="195" t="s">
        <v>153</v>
      </c>
      <c r="G34" s="195" t="str">
        <f>IF('P2'!H27="","",'P2'!H27)</f>
        <v>Nidelv IL</v>
      </c>
      <c r="H34" s="197">
        <v>121</v>
      </c>
      <c r="I34" s="197">
        <v>133</v>
      </c>
      <c r="J34" s="198">
        <v>7.85</v>
      </c>
      <c r="K34" s="198">
        <v>11.95</v>
      </c>
      <c r="L34" s="198">
        <v>6.69</v>
      </c>
      <c r="M34" s="198">
        <v>782.25617383857605</v>
      </c>
    </row>
    <row r="35" spans="1:13" ht="15.75" customHeight="1">
      <c r="A35" s="192">
        <v>4</v>
      </c>
      <c r="B35" s="198">
        <f>IF('P4'!B11="","",'P4'!B11)</f>
        <v>75.930000000000007</v>
      </c>
      <c r="C35" s="193" t="str">
        <f>IF('P4'!C11="","",'P4'!C11)</f>
        <v>JM</v>
      </c>
      <c r="D35" s="193" t="str">
        <f>IF('P4'!D11="","",'P4'!D11)</f>
        <v>19-23</v>
      </c>
      <c r="E35" s="194">
        <f>IF('P4'!E11="","",'P4'!E11)</f>
        <v>37160</v>
      </c>
      <c r="F35" s="195" t="str">
        <f>IF('P4'!G11="","",'P4'!G11)</f>
        <v>Remy Heggvik Aune</v>
      </c>
      <c r="G35" s="195" t="str">
        <f>IF('P4'!H11="","",'P4'!H11)</f>
        <v>Hitra VK</v>
      </c>
      <c r="H35" s="197">
        <f>IF('P4'!O11="","",'P4'!O11)</f>
        <v>97</v>
      </c>
      <c r="I35" s="197">
        <f>IF('P4'!P11="","",'P4'!P11)</f>
        <v>127</v>
      </c>
      <c r="J35" s="198">
        <f>IF('P4'!T11="","",'P4'!T11)</f>
        <v>8.0299999999999994</v>
      </c>
      <c r="K35" s="198">
        <f>IF('P4'!U11="","",'P4'!U11)</f>
        <v>10.18</v>
      </c>
      <c r="L35" s="198">
        <f>IF('P4'!V11="","",'P4'!V11)</f>
        <v>6.39</v>
      </c>
      <c r="M35" s="198">
        <f>IF('P4'!X12="","",'P4'!X12)</f>
        <v>775.00111445129642</v>
      </c>
    </row>
    <row r="36" spans="1:13" ht="15.75" customHeight="1">
      <c r="A36" s="192"/>
      <c r="B36" s="198"/>
      <c r="C36" s="193"/>
      <c r="D36" s="193"/>
      <c r="E36" s="194"/>
      <c r="F36" s="195"/>
      <c r="G36" s="195"/>
      <c r="H36" s="197"/>
      <c r="I36" s="197"/>
      <c r="J36" s="198"/>
      <c r="K36" s="198"/>
      <c r="L36" s="198"/>
      <c r="M36" s="198"/>
    </row>
    <row r="37" spans="1:13" ht="15.75" customHeight="1">
      <c r="A37" s="192">
        <v>1</v>
      </c>
      <c r="B37" s="198">
        <f>IF('P4'!B25="","",'P4'!B25)</f>
        <v>77.7</v>
      </c>
      <c r="C37" s="193" t="str">
        <f>IF('P4'!C25="","",'P4'!C25)</f>
        <v>SM</v>
      </c>
      <c r="D37" s="193" t="str">
        <f>IF('P4'!D25="","",'P4'!D25)</f>
        <v>+23</v>
      </c>
      <c r="E37" s="194">
        <f>IF('P4'!E25="","",'P4'!E25)</f>
        <v>35506</v>
      </c>
      <c r="F37" s="195" t="str">
        <f>IF('P4'!G25="","",'P4'!G25)</f>
        <v>Andreas Klinkenberg</v>
      </c>
      <c r="G37" s="195" t="str">
        <f>IF('P4'!H25="","",'P4'!H25)</f>
        <v>Nidelv IL</v>
      </c>
      <c r="H37" s="197">
        <f>IF('P4'!O25="","",'P4'!O25)</f>
        <v>98</v>
      </c>
      <c r="I37" s="197">
        <f>IF('P4'!P25="","",'P4'!P25)</f>
        <v>128</v>
      </c>
      <c r="J37" s="198">
        <f>IF('P4'!T25="","",'P4'!T25)</f>
        <v>8.1199999999999992</v>
      </c>
      <c r="K37" s="198">
        <f>IF('P4'!U25="","",'P4'!U25)</f>
        <v>12.61</v>
      </c>
      <c r="L37" s="198">
        <f>IF('P4'!V25="","",'P4'!V25)</f>
        <v>6.23</v>
      </c>
      <c r="M37" s="198">
        <f>IF('P4'!X26="","",'P4'!X26)</f>
        <v>811.19382165996763</v>
      </c>
    </row>
    <row r="38" spans="1:13" ht="15.75" customHeight="1">
      <c r="A38" s="192"/>
      <c r="B38" s="198"/>
      <c r="C38" s="193"/>
      <c r="D38" s="193"/>
      <c r="E38" s="194"/>
      <c r="F38" s="195"/>
      <c r="G38" s="195"/>
      <c r="H38" s="197"/>
      <c r="I38" s="197"/>
      <c r="J38" s="198"/>
      <c r="K38" s="198"/>
      <c r="L38" s="198"/>
      <c r="M38" s="198"/>
    </row>
    <row r="39" spans="1:13" ht="15.75" customHeight="1">
      <c r="A39" s="192"/>
      <c r="B39" s="198"/>
      <c r="C39" s="193"/>
      <c r="D39" s="193"/>
      <c r="E39" s="194"/>
      <c r="F39" s="195"/>
      <c r="G39" s="195"/>
      <c r="H39" s="197"/>
      <c r="I39" s="197"/>
      <c r="J39" s="198"/>
      <c r="K39" s="198"/>
      <c r="L39" s="198"/>
      <c r="M39" s="198"/>
    </row>
    <row r="40" spans="1:13" ht="15.75" customHeight="1">
      <c r="A40" s="192"/>
      <c r="B40" s="198"/>
      <c r="C40" s="193"/>
      <c r="D40" s="193"/>
      <c r="E40" s="194"/>
      <c r="F40" s="195"/>
      <c r="G40" s="195"/>
      <c r="H40" s="197"/>
      <c r="I40" s="197"/>
      <c r="J40" s="198"/>
      <c r="K40" s="198"/>
      <c r="L40" s="198"/>
      <c r="M40" s="198"/>
    </row>
    <row r="41" spans="1:13" ht="15.75" customHeight="1">
      <c r="A41" s="192"/>
      <c r="B41" s="198"/>
      <c r="C41" s="193"/>
      <c r="D41" s="193"/>
      <c r="E41" s="194"/>
      <c r="F41" s="195"/>
      <c r="G41" s="195"/>
      <c r="H41" s="197"/>
      <c r="I41" s="197"/>
      <c r="J41" s="198"/>
      <c r="K41" s="198"/>
      <c r="L41" s="198"/>
      <c r="M41" s="198"/>
    </row>
    <row r="42" spans="1:13" ht="15.75" customHeight="1">
      <c r="A42" s="192"/>
      <c r="B42" s="198"/>
      <c r="C42" s="193"/>
      <c r="D42" s="193"/>
      <c r="E42" s="194"/>
      <c r="F42" s="195"/>
      <c r="G42" s="195"/>
      <c r="H42" s="197"/>
      <c r="I42" s="197"/>
      <c r="J42" s="198"/>
      <c r="K42" s="198"/>
      <c r="L42" s="198"/>
      <c r="M42" s="198"/>
    </row>
    <row r="43" spans="1:13" ht="15.75" customHeight="1">
      <c r="A43" s="192"/>
      <c r="B43" s="198"/>
      <c r="C43" s="193"/>
      <c r="D43" s="193"/>
      <c r="E43" s="194"/>
      <c r="F43" s="195"/>
      <c r="G43" s="195"/>
      <c r="H43" s="197"/>
      <c r="I43" s="197"/>
      <c r="J43" s="198"/>
      <c r="K43" s="198"/>
      <c r="L43" s="198"/>
      <c r="M43" s="198"/>
    </row>
    <row r="44" spans="1:13" ht="15.75" customHeight="1">
      <c r="A44" s="192"/>
      <c r="B44" s="198"/>
      <c r="C44" s="193"/>
      <c r="D44" s="193"/>
      <c r="E44" s="194"/>
      <c r="F44" s="195"/>
      <c r="G44" s="195"/>
      <c r="H44" s="197"/>
      <c r="I44" s="197"/>
      <c r="J44" s="198"/>
      <c r="K44" s="198"/>
      <c r="L44" s="198"/>
      <c r="M44" s="198"/>
    </row>
    <row r="45" spans="1:13" ht="15.75" customHeight="1">
      <c r="A45" s="192"/>
      <c r="B45" s="198"/>
      <c r="C45" s="193"/>
      <c r="D45" s="193"/>
      <c r="E45" s="194"/>
      <c r="F45" s="195"/>
      <c r="G45" s="195"/>
      <c r="H45" s="197"/>
      <c r="I45" s="197"/>
      <c r="J45" s="198"/>
      <c r="K45" s="198"/>
      <c r="L45" s="198"/>
      <c r="M45" s="198"/>
    </row>
    <row r="46" spans="1:13" ht="15.75" customHeight="1">
      <c r="A46" s="192"/>
      <c r="B46" s="198"/>
      <c r="C46" s="193"/>
      <c r="D46" s="193"/>
      <c r="E46" s="194"/>
      <c r="F46" s="195"/>
      <c r="G46" s="195"/>
      <c r="H46" s="197"/>
      <c r="I46" s="197"/>
      <c r="J46" s="198"/>
      <c r="K46" s="198"/>
      <c r="L46" s="198"/>
      <c r="M46" s="198"/>
    </row>
    <row r="47" spans="1:13" ht="15.75" customHeight="1">
      <c r="A47" s="192"/>
      <c r="B47" s="198"/>
      <c r="C47" s="193"/>
      <c r="D47" s="193"/>
      <c r="E47" s="194"/>
      <c r="F47" s="195"/>
      <c r="G47" s="195"/>
      <c r="H47" s="197"/>
      <c r="I47" s="197"/>
      <c r="J47" s="198"/>
      <c r="K47" s="198"/>
      <c r="L47" s="198"/>
      <c r="M47" s="198"/>
    </row>
    <row r="48" spans="1:13" ht="15.75" customHeight="1">
      <c r="A48" s="192"/>
      <c r="B48" s="198"/>
      <c r="C48" s="193"/>
      <c r="D48" s="193"/>
      <c r="E48" s="194"/>
      <c r="F48" s="195"/>
      <c r="G48" s="195"/>
      <c r="H48" s="197"/>
      <c r="I48" s="197"/>
      <c r="J48" s="198"/>
      <c r="K48" s="198"/>
      <c r="L48" s="198"/>
      <c r="M48" s="198"/>
    </row>
    <row r="49" spans="1:13" ht="15.75" customHeight="1">
      <c r="A49" s="192"/>
      <c r="B49" s="198"/>
      <c r="C49" s="193"/>
      <c r="D49" s="193"/>
      <c r="E49" s="194"/>
      <c r="F49" s="195"/>
      <c r="G49" s="195"/>
      <c r="H49" s="197"/>
      <c r="I49" s="197"/>
      <c r="J49" s="198"/>
      <c r="K49" s="198"/>
      <c r="L49" s="198"/>
      <c r="M49" s="198"/>
    </row>
    <row r="50" spans="1:13" ht="15.75" customHeight="1">
      <c r="A50" s="192"/>
      <c r="B50" s="198"/>
      <c r="C50" s="193"/>
      <c r="D50" s="193"/>
      <c r="E50" s="194"/>
      <c r="F50" s="195"/>
      <c r="G50" s="195"/>
      <c r="H50" s="197"/>
      <c r="I50" s="197"/>
      <c r="J50" s="198"/>
      <c r="K50" s="198"/>
      <c r="L50" s="198"/>
      <c r="M50" s="198"/>
    </row>
    <row r="51" spans="1:13" ht="15.75">
      <c r="A51" s="192"/>
      <c r="B51" s="198"/>
      <c r="C51" s="193"/>
      <c r="D51" s="193"/>
      <c r="E51" s="194"/>
      <c r="F51" s="195"/>
      <c r="G51" s="195"/>
      <c r="H51" s="197"/>
      <c r="I51" s="197"/>
      <c r="J51" s="198"/>
      <c r="K51" s="198"/>
      <c r="L51" s="198"/>
      <c r="M51" s="198"/>
    </row>
    <row r="52" spans="1:13" ht="15.75">
      <c r="A52" s="192"/>
      <c r="B52" s="198"/>
      <c r="C52" s="193"/>
      <c r="D52" s="193"/>
      <c r="E52" s="194"/>
      <c r="F52" s="195"/>
      <c r="G52" s="195"/>
      <c r="H52" s="197"/>
      <c r="I52" s="197"/>
      <c r="J52" s="198"/>
      <c r="K52" s="198"/>
      <c r="L52" s="198"/>
      <c r="M52" s="198"/>
    </row>
    <row r="53" spans="1:13" ht="15.75">
      <c r="A53" s="192"/>
      <c r="B53" s="198"/>
      <c r="C53" s="193"/>
      <c r="D53" s="193"/>
      <c r="E53" s="194"/>
      <c r="F53" s="195"/>
      <c r="G53" s="195"/>
      <c r="H53" s="197"/>
      <c r="I53" s="197"/>
      <c r="J53" s="198"/>
      <c r="K53" s="198"/>
      <c r="L53" s="198"/>
      <c r="M53" s="198"/>
    </row>
    <row r="54" spans="1:13" ht="15.75">
      <c r="A54" s="192"/>
      <c r="B54" s="198"/>
      <c r="C54" s="193"/>
      <c r="D54" s="193"/>
      <c r="E54" s="194"/>
      <c r="F54" s="195"/>
      <c r="G54" s="195"/>
      <c r="H54" s="197"/>
      <c r="I54" s="197"/>
      <c r="J54" s="198"/>
      <c r="K54" s="198"/>
      <c r="L54" s="198"/>
      <c r="M54" s="198"/>
    </row>
    <row r="55" spans="1:13" ht="15.75">
      <c r="A55" s="192"/>
      <c r="B55" s="198"/>
      <c r="C55" s="193"/>
      <c r="D55" s="193"/>
      <c r="E55" s="194"/>
      <c r="F55" s="195"/>
      <c r="G55" s="195"/>
      <c r="H55" s="197"/>
      <c r="I55" s="197"/>
      <c r="J55" s="198"/>
      <c r="K55" s="198"/>
      <c r="L55" s="198"/>
      <c r="M55" s="198"/>
    </row>
    <row r="56" spans="1:13" ht="15.75">
      <c r="A56" s="192"/>
      <c r="B56" s="198"/>
      <c r="C56" s="193"/>
      <c r="D56" s="193"/>
      <c r="E56" s="194"/>
      <c r="F56" s="195"/>
      <c r="G56" s="195"/>
      <c r="H56" s="197"/>
      <c r="I56" s="197"/>
      <c r="J56" s="198"/>
      <c r="K56" s="198"/>
      <c r="L56" s="198"/>
      <c r="M56" s="198"/>
    </row>
    <row r="57" spans="1:13" ht="15.75">
      <c r="A57" s="192"/>
      <c r="B57" s="198"/>
      <c r="C57" s="193"/>
      <c r="D57" s="193"/>
      <c r="E57" s="194"/>
      <c r="F57" s="195"/>
      <c r="G57" s="195"/>
      <c r="H57" s="197"/>
      <c r="I57" s="197"/>
      <c r="J57" s="198"/>
      <c r="K57" s="198"/>
      <c r="L57" s="198"/>
      <c r="M57" s="198"/>
    </row>
    <row r="58" spans="1:13" ht="15.75">
      <c r="A58" s="192"/>
      <c r="B58" s="198"/>
      <c r="C58" s="193"/>
      <c r="D58" s="193"/>
      <c r="E58" s="194"/>
      <c r="F58" s="195"/>
      <c r="G58" s="195"/>
      <c r="H58" s="197"/>
      <c r="I58" s="197"/>
      <c r="J58" s="198"/>
      <c r="K58" s="198"/>
      <c r="L58" s="198"/>
      <c r="M58" s="198"/>
    </row>
    <row r="59" spans="1:13" ht="15.75">
      <c r="A59" s="192"/>
      <c r="B59" s="198"/>
      <c r="C59" s="193"/>
      <c r="D59" s="193"/>
      <c r="E59" s="194"/>
      <c r="F59" s="195"/>
      <c r="G59" s="195"/>
      <c r="H59" s="197"/>
      <c r="I59" s="197"/>
      <c r="J59" s="198"/>
      <c r="K59" s="198"/>
      <c r="L59" s="198"/>
      <c r="M59" s="198"/>
    </row>
    <row r="60" spans="1:13" ht="15.75">
      <c r="A60" s="192"/>
      <c r="B60" s="198"/>
      <c r="C60" s="193"/>
      <c r="D60" s="193"/>
      <c r="E60" s="194"/>
      <c r="F60" s="195"/>
      <c r="G60" s="195"/>
      <c r="H60" s="197"/>
      <c r="I60" s="197"/>
      <c r="J60" s="198"/>
      <c r="K60" s="198"/>
      <c r="L60" s="198"/>
      <c r="M60" s="198"/>
    </row>
    <row r="61" spans="1:13" ht="15.75">
      <c r="A61" s="192"/>
      <c r="B61" s="198"/>
      <c r="C61" s="193"/>
      <c r="D61" s="193"/>
      <c r="E61" s="194"/>
      <c r="F61" s="195"/>
      <c r="G61" s="195"/>
      <c r="H61" s="197"/>
      <c r="I61" s="197"/>
      <c r="J61" s="198"/>
      <c r="K61" s="198"/>
      <c r="L61" s="198"/>
      <c r="M61" s="198"/>
    </row>
    <row r="62" spans="1:13" ht="15.75">
      <c r="A62" s="192"/>
      <c r="B62" s="198"/>
      <c r="C62" s="193"/>
      <c r="D62" s="193"/>
      <c r="E62" s="194"/>
      <c r="F62" s="195"/>
      <c r="G62" s="195"/>
      <c r="H62" s="197"/>
      <c r="I62" s="197"/>
      <c r="J62" s="198"/>
      <c r="K62" s="198"/>
      <c r="L62" s="198"/>
      <c r="M62" s="198"/>
    </row>
    <row r="63" spans="1:13" ht="15.75">
      <c r="A63" s="192"/>
      <c r="B63" s="198"/>
      <c r="C63" s="193"/>
      <c r="D63" s="193"/>
      <c r="E63" s="194"/>
      <c r="F63" s="195"/>
      <c r="G63" s="195"/>
      <c r="H63" s="197"/>
      <c r="I63" s="197"/>
      <c r="J63" s="198"/>
      <c r="K63" s="198"/>
      <c r="L63" s="198"/>
      <c r="M63" s="198"/>
    </row>
    <row r="64" spans="1:13" ht="15.75">
      <c r="A64" s="192"/>
      <c r="B64" s="198"/>
      <c r="C64" s="193"/>
      <c r="D64" s="193"/>
      <c r="E64" s="194"/>
      <c r="F64" s="195"/>
      <c r="G64" s="195"/>
      <c r="H64" s="197"/>
      <c r="I64" s="197"/>
      <c r="J64" s="198"/>
      <c r="K64" s="198"/>
      <c r="L64" s="198"/>
      <c r="M64" s="198"/>
    </row>
    <row r="65" spans="1:13" ht="15.75">
      <c r="A65" s="192"/>
      <c r="B65" s="198"/>
      <c r="C65" s="193"/>
      <c r="D65" s="193"/>
      <c r="E65" s="194"/>
      <c r="F65" s="195"/>
      <c r="G65" s="195"/>
      <c r="H65" s="197"/>
      <c r="I65" s="197"/>
      <c r="J65" s="198"/>
      <c r="K65" s="198"/>
      <c r="L65" s="198"/>
      <c r="M65" s="198"/>
    </row>
    <row r="66" spans="1:13" ht="15.75">
      <c r="A66" s="192"/>
      <c r="B66" s="198"/>
      <c r="C66" s="193"/>
      <c r="D66" s="193"/>
      <c r="E66" s="194"/>
      <c r="F66" s="195"/>
      <c r="G66" s="195"/>
      <c r="H66" s="197"/>
      <c r="I66" s="197"/>
      <c r="J66" s="198"/>
      <c r="K66" s="198"/>
      <c r="L66" s="198"/>
      <c r="M66" s="198"/>
    </row>
    <row r="67" spans="1:13" ht="15.75">
      <c r="A67" s="192"/>
      <c r="B67" s="198"/>
      <c r="C67" s="193"/>
      <c r="D67" s="193"/>
      <c r="E67" s="194"/>
      <c r="F67" s="195"/>
      <c r="G67" s="195"/>
      <c r="H67" s="197"/>
      <c r="I67" s="197"/>
      <c r="J67" s="198"/>
      <c r="K67" s="198"/>
      <c r="L67" s="198"/>
      <c r="M67" s="198"/>
    </row>
    <row r="68" spans="1:13" ht="15.75">
      <c r="A68" s="192"/>
      <c r="B68" s="198"/>
      <c r="C68" s="193"/>
      <c r="D68" s="193"/>
      <c r="E68" s="194"/>
      <c r="F68" s="195"/>
      <c r="G68" s="195"/>
      <c r="H68" s="197"/>
      <c r="I68" s="197"/>
      <c r="J68" s="198"/>
      <c r="K68" s="198"/>
      <c r="L68" s="198"/>
      <c r="M68" s="198"/>
    </row>
    <row r="69" spans="1:13" ht="15.75">
      <c r="A69" s="192"/>
      <c r="B69" s="198"/>
      <c r="C69" s="193"/>
      <c r="D69" s="193"/>
      <c r="E69" s="194"/>
      <c r="F69" s="195"/>
      <c r="G69" s="195"/>
      <c r="H69" s="197"/>
      <c r="I69" s="197"/>
      <c r="J69" s="198"/>
      <c r="K69" s="198"/>
      <c r="L69" s="198"/>
      <c r="M69" s="198"/>
    </row>
    <row r="70" spans="1:13" ht="15.75">
      <c r="A70" s="192"/>
      <c r="B70" s="198"/>
      <c r="C70" s="193"/>
      <c r="D70" s="193"/>
      <c r="E70" s="194"/>
      <c r="F70" s="195"/>
      <c r="G70" s="195"/>
      <c r="H70" s="197"/>
      <c r="I70" s="197"/>
      <c r="J70" s="198"/>
      <c r="K70" s="198"/>
      <c r="L70" s="198"/>
      <c r="M70" s="198"/>
    </row>
    <row r="71" spans="1:13" ht="15.75">
      <c r="A71" s="192"/>
      <c r="B71" s="198"/>
      <c r="C71" s="193"/>
      <c r="D71" s="193"/>
      <c r="E71" s="194"/>
      <c r="F71" s="195"/>
      <c r="G71" s="195"/>
      <c r="H71" s="197"/>
      <c r="I71" s="197"/>
      <c r="J71" s="198"/>
      <c r="K71" s="198"/>
      <c r="L71" s="198"/>
      <c r="M71" s="198"/>
    </row>
  </sheetData>
  <sortState ref="B28:M31">
    <sortCondition descending="1" ref="M28:M31"/>
  </sortState>
  <mergeCells count="6">
    <mergeCell ref="A17:M17"/>
    <mergeCell ref="A1:M1"/>
    <mergeCell ref="A2:E2"/>
    <mergeCell ref="F2:I2"/>
    <mergeCell ref="A4:M4"/>
    <mergeCell ref="K2:L2"/>
  </mergeCells>
  <pageMargins left="0.74803149606299213" right="0.74803149606299213" top="0.98425196850393704" bottom="0.98425196850393704" header="0.51181102362204722" footer="0.51181102362204722"/>
  <pageSetup paperSize="9" scale="7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"/>
  <sheetViews>
    <sheetView zoomScaleNormal="100" zoomScalePageLayoutView="120" workbookViewId="0">
      <selection activeCell="A3" sqref="A3"/>
    </sheetView>
  </sheetViews>
  <sheetFormatPr defaultColWidth="8.85546875" defaultRowHeight="12.75"/>
  <cols>
    <col min="1" max="1" width="5.28515625" customWidth="1"/>
    <col min="2" max="3" width="7.7109375" customWidth="1"/>
    <col min="4" max="4" width="7.140625" customWidth="1"/>
    <col min="5" max="5" width="10.28515625" customWidth="1"/>
    <col min="6" max="6" width="27.7109375" customWidth="1"/>
    <col min="7" max="7" width="20.7109375" customWidth="1"/>
    <col min="8" max="9" width="6.85546875" customWidth="1"/>
    <col min="10" max="11" width="8.7109375" customWidth="1"/>
    <col min="12" max="12" width="9.7109375" customWidth="1"/>
    <col min="13" max="13" width="9.28515625" bestFit="1" customWidth="1"/>
    <col min="14" max="14" width="4.7109375" customWidth="1"/>
  </cols>
  <sheetData>
    <row r="1" spans="1:15" ht="30.75" thickBot="1">
      <c r="A1" s="270" t="s">
        <v>80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2"/>
    </row>
    <row r="2" spans="1:15" s="68" customFormat="1" ht="24" customHeight="1" thickBot="1">
      <c r="A2" s="273" t="str">
        <f>IF('P1'!I5&gt;0,'P1'!I5,"")</f>
        <v>Nidelv IL - Online-stevne</v>
      </c>
      <c r="B2" s="274"/>
      <c r="C2" s="274"/>
      <c r="D2" s="274"/>
      <c r="E2" s="274"/>
      <c r="F2" s="275" t="str">
        <f>IF('P1'!P5&gt;0,'P1'!P5,"")</f>
        <v xml:space="preserve">Tempebanen &amp; livestream.com/nvf   </v>
      </c>
      <c r="G2" s="276"/>
      <c r="H2" s="276"/>
      <c r="I2" s="276"/>
      <c r="J2" s="224"/>
      <c r="K2" s="283" t="s">
        <v>170</v>
      </c>
      <c r="L2" s="283"/>
      <c r="M2" s="225"/>
    </row>
    <row r="3" spans="1:15" s="11" customFormat="1" ht="13.5" thickBot="1">
      <c r="A3" s="65" t="s">
        <v>36</v>
      </c>
      <c r="B3" s="67" t="s">
        <v>37</v>
      </c>
      <c r="C3" s="67" t="s">
        <v>38</v>
      </c>
      <c r="D3" s="65" t="s">
        <v>39</v>
      </c>
      <c r="E3" s="65" t="s">
        <v>40</v>
      </c>
      <c r="F3" s="66" t="s">
        <v>6</v>
      </c>
      <c r="G3" s="66" t="s">
        <v>32</v>
      </c>
      <c r="H3" s="65" t="s">
        <v>8</v>
      </c>
      <c r="I3" s="65" t="s">
        <v>9</v>
      </c>
      <c r="J3" s="65" t="s">
        <v>41</v>
      </c>
      <c r="K3" s="65" t="s">
        <v>42</v>
      </c>
      <c r="L3" s="65" t="s">
        <v>28</v>
      </c>
      <c r="M3" s="65" t="s">
        <v>10</v>
      </c>
    </row>
    <row r="4" spans="1:15" ht="21" thickBot="1">
      <c r="A4" s="277" t="s">
        <v>35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9"/>
    </row>
    <row r="5" spans="1:15" s="11" customFormat="1" ht="15.75">
      <c r="A5" s="192"/>
      <c r="B5" s="198" t="str">
        <f>IF('P2'!B31="","",'P2'!B31)</f>
        <v/>
      </c>
      <c r="C5" s="193" t="str">
        <f>IF('P2'!C31="","",'P2'!C31)</f>
        <v/>
      </c>
      <c r="D5" s="193" t="str">
        <f>IF('P2'!D31="","",'P2'!D31)</f>
        <v/>
      </c>
      <c r="E5" s="194" t="str">
        <f>IF('P2'!E31="","",'P2'!E31)</f>
        <v/>
      </c>
      <c r="F5" s="195" t="str">
        <f>IF('P2'!G31="","",'P2'!G31)</f>
        <v/>
      </c>
      <c r="G5" s="195" t="str">
        <f>IF('P2'!H31="","",'P2'!H31)</f>
        <v/>
      </c>
      <c r="H5" s="197" t="str">
        <f>IF('P2'!O31="","",'P2'!O31)</f>
        <v/>
      </c>
      <c r="I5" s="197" t="str">
        <f>IF('P2'!P31="","",'P2'!P31)</f>
        <v/>
      </c>
      <c r="J5" s="198" t="str">
        <f>IF('P2'!T31="","",'P2'!T31)</f>
        <v/>
      </c>
      <c r="K5" s="198" t="str">
        <f>IF('P2'!U31="","",'P2'!U31)</f>
        <v/>
      </c>
      <c r="L5" s="198" t="str">
        <f>IF('P2'!V31="","",'P2'!V31)</f>
        <v/>
      </c>
      <c r="M5" s="198" t="str">
        <f>IF('P2'!X32="","",'P2'!X32)</f>
        <v/>
      </c>
    </row>
    <row r="6" spans="1:15" s="11" customFormat="1" ht="15.75">
      <c r="A6" s="239">
        <v>1</v>
      </c>
      <c r="B6" s="244">
        <v>54.43</v>
      </c>
      <c r="C6" s="240" t="s">
        <v>90</v>
      </c>
      <c r="D6" s="240" t="s">
        <v>95</v>
      </c>
      <c r="E6" s="241" t="s">
        <v>179</v>
      </c>
      <c r="F6" s="242" t="s">
        <v>172</v>
      </c>
      <c r="G6" s="242" t="s">
        <v>88</v>
      </c>
      <c r="H6" s="243">
        <v>70</v>
      </c>
      <c r="I6" s="243">
        <v>82</v>
      </c>
      <c r="J6" s="244">
        <v>7.49</v>
      </c>
      <c r="K6" s="244">
        <v>10.61</v>
      </c>
      <c r="L6" s="244">
        <v>6.69</v>
      </c>
      <c r="M6" s="244">
        <v>682.86763455169967</v>
      </c>
      <c r="N6" s="228" t="s">
        <v>176</v>
      </c>
      <c r="O6" s="227" t="s">
        <v>177</v>
      </c>
    </row>
    <row r="7" spans="1:15" s="11" customFormat="1" ht="15.75">
      <c r="A7" s="239">
        <v>2</v>
      </c>
      <c r="B7" s="244">
        <v>58.14</v>
      </c>
      <c r="C7" s="240" t="s">
        <v>90</v>
      </c>
      <c r="D7" s="240" t="s">
        <v>95</v>
      </c>
      <c r="E7" s="241" t="s">
        <v>180</v>
      </c>
      <c r="F7" s="242" t="s">
        <v>173</v>
      </c>
      <c r="G7" s="242" t="s">
        <v>88</v>
      </c>
      <c r="H7" s="243">
        <v>57</v>
      </c>
      <c r="I7" s="243">
        <v>77</v>
      </c>
      <c r="J7" s="244">
        <v>7.12</v>
      </c>
      <c r="K7" s="244">
        <v>10.19</v>
      </c>
      <c r="L7" s="244">
        <v>6.81</v>
      </c>
      <c r="M7" s="244">
        <v>620.61906942905193</v>
      </c>
      <c r="N7" s="228" t="s">
        <v>176</v>
      </c>
      <c r="O7" s="227" t="s">
        <v>177</v>
      </c>
    </row>
    <row r="8" spans="1:15" s="11" customFormat="1" ht="15.75">
      <c r="A8" s="192">
        <v>3</v>
      </c>
      <c r="B8" s="198">
        <f>IF('P3'!B13="","",'P3'!B13)</f>
        <v>70.599999999999994</v>
      </c>
      <c r="C8" s="193" t="str">
        <f>IF('P3'!C13="","",'P3'!C13)</f>
        <v>SK</v>
      </c>
      <c r="D8" s="193" t="str">
        <f>IF('P3'!D13="","",'P3'!D13)</f>
        <v>19-23</v>
      </c>
      <c r="E8" s="194">
        <f>IF('P3'!E13="","",'P3'!E13)</f>
        <v>36430</v>
      </c>
      <c r="F8" s="195" t="str">
        <f>IF('P3'!G13="","",'P3'!G13)</f>
        <v>Ida Regine Thorstensen</v>
      </c>
      <c r="G8" s="195" t="str">
        <f>IF('P3'!H13="","",'P3'!H13)</f>
        <v>Nidelv IL</v>
      </c>
      <c r="H8" s="197">
        <f>IF('P3'!O13="","",'P3'!O13)</f>
        <v>76</v>
      </c>
      <c r="I8" s="197">
        <f>IF('P3'!P13="","",'P3'!P13)</f>
        <v>84</v>
      </c>
      <c r="J8" s="198">
        <f>IF('P3'!T13="","",'P3'!T13)</f>
        <v>7.1</v>
      </c>
      <c r="K8" s="198">
        <f>IF('P3'!U13="","",'P3'!U13)</f>
        <v>10.06</v>
      </c>
      <c r="L8" s="198">
        <f>IF('P3'!V13="","",'P3'!V13)</f>
        <v>7.28</v>
      </c>
      <c r="M8" s="198">
        <f>IF('P3'!X14="","",'P3'!X14)</f>
        <v>616.65098252299003</v>
      </c>
    </row>
    <row r="9" spans="1:15" s="11" customFormat="1" ht="15.75">
      <c r="A9" s="239">
        <v>4</v>
      </c>
      <c r="B9" s="244">
        <v>80.44</v>
      </c>
      <c r="C9" s="240" t="s">
        <v>90</v>
      </c>
      <c r="D9" s="240" t="s">
        <v>91</v>
      </c>
      <c r="E9" s="241" t="s">
        <v>178</v>
      </c>
      <c r="F9" s="242" t="s">
        <v>174</v>
      </c>
      <c r="G9" s="242" t="s">
        <v>175</v>
      </c>
      <c r="H9" s="243">
        <v>65</v>
      </c>
      <c r="I9" s="243">
        <v>95</v>
      </c>
      <c r="J9" s="244">
        <v>6.55</v>
      </c>
      <c r="K9" s="244">
        <v>10.97</v>
      </c>
      <c r="L9" s="244">
        <v>7.59</v>
      </c>
      <c r="M9" s="244">
        <v>591.0213301389266</v>
      </c>
      <c r="N9" s="228" t="s">
        <v>176</v>
      </c>
      <c r="O9" s="227" t="s">
        <v>177</v>
      </c>
    </row>
    <row r="10" spans="1:15" s="11" customFormat="1" ht="15.75">
      <c r="A10" s="239">
        <v>5</v>
      </c>
      <c r="B10" s="198">
        <f>IF('P1'!B15="","",'P1'!B15)</f>
        <v>71.52</v>
      </c>
      <c r="C10" s="193" t="str">
        <f>IF('P1'!C15="","",'P1'!C15)</f>
        <v>UK</v>
      </c>
      <c r="D10" s="193" t="str">
        <f>IF('P1'!D15="","",'P1'!D15)</f>
        <v>17-18</v>
      </c>
      <c r="E10" s="194">
        <f>IF('P1'!E15="","",'P1'!E15)</f>
        <v>38072</v>
      </c>
      <c r="F10" s="195" t="str">
        <f>IF('P1'!G15="","",'P1'!G15)</f>
        <v>Marte Walseth</v>
      </c>
      <c r="G10" s="195" t="str">
        <f>IF('P1'!H15="","",'P1'!H15)</f>
        <v>Nidelv IL</v>
      </c>
      <c r="H10" s="197">
        <f>IF('P1'!O15="","",'P1'!O15)</f>
        <v>50</v>
      </c>
      <c r="I10" s="197">
        <f>IF('P1'!P15="","",'P1'!P15)</f>
        <v>67</v>
      </c>
      <c r="J10" s="198">
        <f>IF('P1'!T15="","",'P1'!T15)</f>
        <v>6.01</v>
      </c>
      <c r="K10" s="198">
        <f>IF('P1'!U15="","",'P1'!U15)</f>
        <v>8.43</v>
      </c>
      <c r="L10" s="198">
        <f>IF('P1'!V15="","",'P1'!V15)</f>
        <v>7.5</v>
      </c>
      <c r="M10" s="198">
        <f>IF('P1'!X16="","",'P1'!X16)</f>
        <v>501.10261838741587</v>
      </c>
    </row>
    <row r="11" spans="1:15" ht="15.75" customHeight="1">
      <c r="A11" s="239">
        <v>6</v>
      </c>
      <c r="B11" s="198">
        <f>IF('P3'!B27="","",'P3'!B27)</f>
        <v>101.62</v>
      </c>
      <c r="C11" s="193" t="str">
        <f>IF('P3'!C27="","",'P3'!C27)</f>
        <v>SK</v>
      </c>
      <c r="D11" s="193" t="str">
        <f>IF('P3'!D27="","",'P3'!D27)</f>
        <v>+23</v>
      </c>
      <c r="E11" s="194">
        <f>IF('P3'!E27="","",'P3'!E27)</f>
        <v>32933</v>
      </c>
      <c r="F11" s="195" t="str">
        <f>IF('P3'!G27="","",'P3'!G27)</f>
        <v>Kristina Brend</v>
      </c>
      <c r="G11" s="195" t="str">
        <f>IF('P3'!H27="","",'P3'!H27)</f>
        <v>Nidelv IL</v>
      </c>
      <c r="H11" s="197">
        <f>IF('P3'!O27="","",'P3'!O27)</f>
        <v>51</v>
      </c>
      <c r="I11" s="197">
        <f>IF('P3'!P27="","",'P3'!P27)</f>
        <v>58</v>
      </c>
      <c r="J11" s="198">
        <f>IF('P3'!T27="","",'P3'!T27)</f>
        <v>4.6399999999999997</v>
      </c>
      <c r="K11" s="198">
        <f>IF('P3'!U27="","",'P3'!U27)</f>
        <v>9.4600000000000009</v>
      </c>
      <c r="L11" s="198">
        <f>IF('P3'!V27="","",'P3'!V27)</f>
        <v>9.11</v>
      </c>
      <c r="M11" s="198">
        <f>IF('P3'!X28="","",'P3'!X28)</f>
        <v>386.41446794351566</v>
      </c>
    </row>
    <row r="12" spans="1:15" ht="15.75" customHeight="1">
      <c r="A12" s="192"/>
      <c r="B12" s="198"/>
      <c r="C12" s="193"/>
      <c r="D12" s="193"/>
      <c r="E12" s="194"/>
      <c r="F12" s="195"/>
      <c r="G12" s="195"/>
      <c r="H12" s="197"/>
      <c r="I12" s="197"/>
      <c r="J12" s="198"/>
      <c r="K12" s="198"/>
      <c r="L12" s="198"/>
      <c r="M12" s="198"/>
    </row>
    <row r="13" spans="1:15" ht="15.75" customHeight="1" thickBot="1"/>
    <row r="14" spans="1:15" ht="21" customHeight="1" thickBot="1">
      <c r="A14" s="280" t="s">
        <v>43</v>
      </c>
      <c r="B14" s="281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</row>
    <row r="15" spans="1:15" ht="15.75" customHeight="1"/>
    <row r="16" spans="1:15" ht="15.75">
      <c r="A16" s="192">
        <v>1</v>
      </c>
      <c r="B16" s="198">
        <f>IF('P4'!B9="","",'P4'!B9)</f>
        <v>74.86</v>
      </c>
      <c r="C16" s="193" t="str">
        <f>IF('P4'!C9="","",'P4'!C9)</f>
        <v>JM</v>
      </c>
      <c r="D16" s="193" t="str">
        <f>IF('P4'!D9="","",'P4'!D9)</f>
        <v>19-23</v>
      </c>
      <c r="E16" s="194">
        <f>IF('P4'!E9="","",'P4'!E9)</f>
        <v>37500</v>
      </c>
      <c r="F16" s="195" t="str">
        <f>IF('P4'!G9="","",'P4'!G9)</f>
        <v>Mats Hofstad</v>
      </c>
      <c r="G16" s="195" t="str">
        <f>IF('P4'!H9="","",'P4'!H9)</f>
        <v>Trondheim AK</v>
      </c>
      <c r="H16" s="197">
        <f>IF('P4'!O9="","",'P4'!O9)</f>
        <v>110</v>
      </c>
      <c r="I16" s="197">
        <f>IF('P4'!P9="","",'P4'!P9)</f>
        <v>130</v>
      </c>
      <c r="J16" s="198">
        <f>IF('P4'!T9="","",'P4'!T9)</f>
        <v>9.61</v>
      </c>
      <c r="K16" s="198">
        <f>IF('P4'!U9="","",'P4'!U9)</f>
        <v>12.38</v>
      </c>
      <c r="L16" s="198">
        <f>IF('P4'!V9="","",'P4'!V9)</f>
        <v>5.86</v>
      </c>
      <c r="M16" s="198">
        <f>IF('P4'!X10="","",'P4'!X10)</f>
        <v>882.19640214874994</v>
      </c>
    </row>
    <row r="17" spans="1:13" ht="15.75">
      <c r="A17" s="192">
        <v>2</v>
      </c>
      <c r="B17" s="198">
        <f>IF('P4'!B15="","",'P4'!B15)</f>
        <v>83.3</v>
      </c>
      <c r="C17" s="193" t="str">
        <f>IF('P4'!C15="","",'P4'!C15)</f>
        <v>JM</v>
      </c>
      <c r="D17" s="193" t="str">
        <f>IF('P4'!D15="","",'P4'!D15)</f>
        <v>19-23</v>
      </c>
      <c r="E17" s="194">
        <f>IF('P4'!E15="","",'P4'!E15)</f>
        <v>37217</v>
      </c>
      <c r="F17" s="195" t="str">
        <f>IF('P4'!G15="","",'P4'!G15)</f>
        <v>Mikal Akset</v>
      </c>
      <c r="G17" s="195" t="str">
        <f>IF('P4'!H15="","",'P4'!H15)</f>
        <v>Hitra VK</v>
      </c>
      <c r="H17" s="197">
        <f>IF('P4'!O15="","",'P4'!O15)</f>
        <v>103</v>
      </c>
      <c r="I17" s="197">
        <f>IF('P4'!P15="","",'P4'!P15)</f>
        <v>124</v>
      </c>
      <c r="J17" s="198">
        <f>IF('P4'!T15="","",'P4'!T15)</f>
        <v>9.09</v>
      </c>
      <c r="K17" s="198">
        <f>IF('P4'!U15="","",'P4'!U15)</f>
        <v>12.67</v>
      </c>
      <c r="L17" s="198">
        <f>IF('P4'!V15="","",'P4'!V15)</f>
        <v>5.91</v>
      </c>
      <c r="M17" s="198">
        <f>IF('P4'!X16="","",'P4'!X16)</f>
        <v>833.07810655172977</v>
      </c>
    </row>
    <row r="18" spans="1:13" ht="15.75">
      <c r="A18" s="192">
        <v>3</v>
      </c>
      <c r="B18" s="198">
        <f>IF('P4'!B25="","",'P4'!B25)</f>
        <v>77.7</v>
      </c>
      <c r="C18" s="193" t="str">
        <f>IF('P4'!C25="","",'P4'!C25)</f>
        <v>SM</v>
      </c>
      <c r="D18" s="193" t="str">
        <f>IF('P4'!D25="","",'P4'!D25)</f>
        <v>+23</v>
      </c>
      <c r="E18" s="194">
        <f>IF('P4'!E25="","",'P4'!E25)</f>
        <v>35506</v>
      </c>
      <c r="F18" s="195" t="str">
        <f>IF('P4'!G25="","",'P4'!G25)</f>
        <v>Andreas Klinkenberg</v>
      </c>
      <c r="G18" s="195" t="str">
        <f>IF('P4'!H25="","",'P4'!H25)</f>
        <v>Nidelv IL</v>
      </c>
      <c r="H18" s="197">
        <f>IF('P4'!O25="","",'P4'!O25)</f>
        <v>98</v>
      </c>
      <c r="I18" s="197">
        <f>IF('P4'!P25="","",'P4'!P25)</f>
        <v>128</v>
      </c>
      <c r="J18" s="198">
        <f>IF('P4'!T25="","",'P4'!T25)</f>
        <v>8.1199999999999992</v>
      </c>
      <c r="K18" s="198">
        <f>IF('P4'!U25="","",'P4'!U25)</f>
        <v>12.61</v>
      </c>
      <c r="L18" s="198">
        <f>IF('P4'!V25="","",'P4'!V25)</f>
        <v>6.23</v>
      </c>
      <c r="M18" s="198">
        <f>IF('P4'!X26="","",'P4'!X26)</f>
        <v>811.19382165996763</v>
      </c>
    </row>
    <row r="19" spans="1:13" ht="15.75">
      <c r="A19" s="192">
        <v>4</v>
      </c>
      <c r="B19" s="198">
        <v>100.06</v>
      </c>
      <c r="C19" s="193" t="s">
        <v>143</v>
      </c>
      <c r="D19" s="193" t="s">
        <v>129</v>
      </c>
      <c r="E19" s="194">
        <v>36497</v>
      </c>
      <c r="F19" s="195" t="s">
        <v>153</v>
      </c>
      <c r="G19" s="195" t="str">
        <f>IF('P2'!H13="","",'P2'!H13)</f>
        <v>Nidelv IL</v>
      </c>
      <c r="H19" s="197">
        <v>121</v>
      </c>
      <c r="I19" s="197">
        <v>133</v>
      </c>
      <c r="J19" s="198">
        <v>7.85</v>
      </c>
      <c r="K19" s="198">
        <v>11.95</v>
      </c>
      <c r="L19" s="198">
        <v>6.69</v>
      </c>
      <c r="M19" s="198">
        <v>782.25617383857605</v>
      </c>
    </row>
    <row r="20" spans="1:13" ht="15.75">
      <c r="A20" s="192">
        <v>5</v>
      </c>
      <c r="B20" s="198">
        <f>IF('P4'!B11="","",'P4'!B11)</f>
        <v>75.930000000000007</v>
      </c>
      <c r="C20" s="193" t="str">
        <f>IF('P4'!C11="","",'P4'!C11)</f>
        <v>JM</v>
      </c>
      <c r="D20" s="193" t="str">
        <f>IF('P4'!D11="","",'P4'!D11)</f>
        <v>19-23</v>
      </c>
      <c r="E20" s="194">
        <f>IF('P4'!E11="","",'P4'!E11)</f>
        <v>37160</v>
      </c>
      <c r="F20" s="195" t="str">
        <f>IF('P4'!G11="","",'P4'!G11)</f>
        <v>Remy Heggvik Aune</v>
      </c>
      <c r="G20" s="195" t="str">
        <f>IF('P4'!H11="","",'P4'!H11)</f>
        <v>Hitra VK</v>
      </c>
      <c r="H20" s="197">
        <f>IF('P4'!O11="","",'P4'!O11)</f>
        <v>97</v>
      </c>
      <c r="I20" s="197">
        <f>IF('P4'!P11="","",'P4'!P11)</f>
        <v>127</v>
      </c>
      <c r="J20" s="198">
        <f>IF('P4'!T11="","",'P4'!T11)</f>
        <v>8.0299999999999994</v>
      </c>
      <c r="K20" s="198">
        <f>IF('P4'!U11="","",'P4'!U11)</f>
        <v>10.18</v>
      </c>
      <c r="L20" s="198">
        <f>IF('P4'!V11="","",'P4'!V11)</f>
        <v>6.39</v>
      </c>
      <c r="M20" s="198">
        <f>IF('P4'!X12="","",'P4'!X12)</f>
        <v>775.00111445129642</v>
      </c>
    </row>
    <row r="21" spans="1:13" ht="15.75">
      <c r="A21" s="192">
        <v>6</v>
      </c>
      <c r="B21" s="198">
        <f>IF('P2'!B15="","",'P2'!B15)</f>
        <v>64.180000000000007</v>
      </c>
      <c r="C21" s="193" t="str">
        <f>IF('P2'!C15="","",'P2'!C15)</f>
        <v>UM</v>
      </c>
      <c r="D21" s="193" t="str">
        <f>IF('P2'!D15="","",'P2'!D15)</f>
        <v>15-16</v>
      </c>
      <c r="E21" s="194">
        <f>IF('P2'!E15="","",'P2'!E15)</f>
        <v>38405</v>
      </c>
      <c r="F21" s="195" t="str">
        <f>IF('P2'!G15="","",'P2'!G15)</f>
        <v>Magnus Børøsund</v>
      </c>
      <c r="G21" s="195" t="str">
        <f>IF('P2'!H15="","",'P2'!H15)</f>
        <v>Nidelv IL</v>
      </c>
      <c r="H21" s="197">
        <f>IF('P2'!O15="","",'P2'!O15)</f>
        <v>76</v>
      </c>
      <c r="I21" s="197">
        <f>IF('P2'!P15="","",'P2'!P15)</f>
        <v>97</v>
      </c>
      <c r="J21" s="198">
        <f>IF('P2'!T15="","",'P2'!T15)</f>
        <v>7.83</v>
      </c>
      <c r="K21" s="198">
        <f>IF('P2'!U15="","",'P2'!U15)</f>
        <v>12.58</v>
      </c>
      <c r="L21" s="198">
        <f>IF('P2'!V15="","",'P2'!V15)</f>
        <v>6.5</v>
      </c>
      <c r="M21" s="198">
        <f>IF('P2'!X16="","",'P2'!X16)</f>
        <v>749.04695060686242</v>
      </c>
    </row>
    <row r="22" spans="1:13" ht="15.75">
      <c r="A22" s="192">
        <v>7</v>
      </c>
      <c r="B22" s="198">
        <f>IF('P2'!B23="","",'P2'!B23)</f>
        <v>65.16</v>
      </c>
      <c r="C22" s="193" t="str">
        <f>IF('P2'!C23="","",'P2'!C23)</f>
        <v>UM</v>
      </c>
      <c r="D22" s="193" t="str">
        <f>IF('P2'!D23="","",'P2'!D23)</f>
        <v>17-18</v>
      </c>
      <c r="E22" s="194">
        <f>IF('P2'!E23="","",'P2'!E23)</f>
        <v>37999</v>
      </c>
      <c r="F22" s="195" t="str">
        <f>IF('P2'!G23="","",'P2'!G23)</f>
        <v>Lasse Bye</v>
      </c>
      <c r="G22" s="195" t="str">
        <f>IF('P2'!H23="","",'P2'!H23)</f>
        <v>Nidelv IL</v>
      </c>
      <c r="H22" s="197">
        <f>IF('P2'!O23="","",'P2'!O23)</f>
        <v>77</v>
      </c>
      <c r="I22" s="197">
        <f>IF('P2'!P23="","",'P2'!P23)</f>
        <v>90</v>
      </c>
      <c r="J22" s="198">
        <f>IF('P2'!T23="","",'P2'!T23)</f>
        <v>7.9</v>
      </c>
      <c r="K22" s="198">
        <f>IF('P2'!U23="","",'P2'!U23)</f>
        <v>9.66</v>
      </c>
      <c r="L22" s="198">
        <f>IF('P2'!V23="","",'P2'!V23)</f>
        <v>6.32</v>
      </c>
      <c r="M22" s="198">
        <f>IF('P2'!X24="","",'P2'!X24)</f>
        <v>703.72467591003897</v>
      </c>
    </row>
    <row r="23" spans="1:13" ht="15.75">
      <c r="A23" s="192">
        <v>8</v>
      </c>
      <c r="B23" s="198">
        <f>IF('P2'!B25="","",'P2'!B25)</f>
        <v>67.38</v>
      </c>
      <c r="C23" s="193" t="str">
        <f>IF('P2'!C25="","",'P2'!C25)</f>
        <v>UM</v>
      </c>
      <c r="D23" s="193" t="str">
        <f>IF('P2'!D25="","",'P2'!D25)</f>
        <v>17-18</v>
      </c>
      <c r="E23" s="194">
        <f>IF('P2'!E25="","",'P2'!E25)</f>
        <v>38219</v>
      </c>
      <c r="F23" s="195" t="str">
        <f>IF('P2'!G25="","",'P2'!G25)</f>
        <v>Eivind Balstad</v>
      </c>
      <c r="G23" s="195" t="str">
        <f>IF('P2'!H25="","",'P2'!H25)</f>
        <v>Nidelv IL</v>
      </c>
      <c r="H23" s="197">
        <f>IF('P2'!O25="","",'P2'!O25)</f>
        <v>68</v>
      </c>
      <c r="I23" s="197">
        <f>IF('P2'!P25="","",'P2'!P25)</f>
        <v>80</v>
      </c>
      <c r="J23" s="198">
        <f>IF('P2'!T25="","",'P2'!T25)</f>
        <v>8.51</v>
      </c>
      <c r="K23" s="198">
        <f>IF('P2'!U25="","",'P2'!U25)</f>
        <v>9.44</v>
      </c>
      <c r="L23" s="198">
        <f>IF('P2'!V25="","",'P2'!V25)</f>
        <v>6.74</v>
      </c>
      <c r="M23" s="198">
        <f>IF('P2'!X26="","",'P2'!X26)</f>
        <v>660.4859832187808</v>
      </c>
    </row>
    <row r="24" spans="1:13" ht="15.75">
      <c r="A24" s="192">
        <v>9</v>
      </c>
      <c r="B24" s="198">
        <f>IF('P2'!B27="","",'P2'!B27)</f>
        <v>76.260000000000005</v>
      </c>
      <c r="C24" s="193" t="str">
        <f>IF('P2'!C27="","",'P2'!C27)</f>
        <v>UM</v>
      </c>
      <c r="D24" s="193" t="str">
        <f>IF('P2'!D27="","",'P2'!D27)</f>
        <v>15-16</v>
      </c>
      <c r="E24" s="194">
        <f>IF('P2'!E27="","",'P2'!E27)</f>
        <v>38870</v>
      </c>
      <c r="F24" s="195" t="str">
        <f>IF('P2'!G27="","",'P2'!G27)</f>
        <v>Adrian Rosmæl Skauge</v>
      </c>
      <c r="G24" s="195" t="str">
        <f>IF('P2'!H27="","",'P2'!H27)</f>
        <v>Nidelv IL</v>
      </c>
      <c r="H24" s="197">
        <f>IF('P2'!O27="","",'P2'!O27)</f>
        <v>72</v>
      </c>
      <c r="I24" s="197">
        <f>IF('P2'!P27="","",'P2'!P27)</f>
        <v>85</v>
      </c>
      <c r="J24" s="198">
        <f>IF('P2'!T27="","",'P2'!T27)</f>
        <v>7.8</v>
      </c>
      <c r="K24" s="198">
        <f>IF('P2'!U27="","",'P2'!U27)</f>
        <v>11.66</v>
      </c>
      <c r="L24" s="198">
        <f>IF('P2'!V27="","",'P2'!V27)</f>
        <v>7.05</v>
      </c>
      <c r="M24" s="198">
        <f>IF('P2'!X28="","",'P2'!X28)</f>
        <v>659.96441853477245</v>
      </c>
    </row>
    <row r="25" spans="1:13" ht="15.75">
      <c r="A25" s="192">
        <v>10</v>
      </c>
      <c r="B25" s="198">
        <f>IF('P2'!B19="","",'P2'!B19)</f>
        <v>65.400000000000006</v>
      </c>
      <c r="C25" s="193" t="str">
        <f>IF('P2'!C19="","",'P2'!C19)</f>
        <v>UM</v>
      </c>
      <c r="D25" s="193" t="str">
        <f>IF('P2'!D19="","",'P2'!D19)</f>
        <v>15-16</v>
      </c>
      <c r="E25" s="194">
        <f>IF('P2'!E19="","",'P2'!E19)</f>
        <v>38744</v>
      </c>
      <c r="F25" s="195" t="str">
        <f>IF('P2'!G19="","",'P2'!G19)</f>
        <v>Alexander F. Hetle</v>
      </c>
      <c r="G25" s="195" t="str">
        <f>IF('P2'!H19="","",'P2'!H19)</f>
        <v>Trondheim AK</v>
      </c>
      <c r="H25" s="197">
        <f>IF('P2'!O19="","",'P2'!O19)</f>
        <v>69</v>
      </c>
      <c r="I25" s="197">
        <f>IF('P2'!P19="","",'P2'!P19)</f>
        <v>81</v>
      </c>
      <c r="J25" s="198">
        <f>IF('P2'!T19="","",'P2'!T19)</f>
        <v>7.45</v>
      </c>
      <c r="K25" s="198">
        <f>IF('P2'!U19="","",'P2'!U19)</f>
        <v>10.199999999999999</v>
      </c>
      <c r="L25" s="198">
        <f>IF('P2'!V19="","",'P2'!V19)</f>
        <v>6.72</v>
      </c>
      <c r="M25" s="198">
        <f>IF('P2'!X20="","",'P2'!X20)</f>
        <v>657.04580539319079</v>
      </c>
    </row>
    <row r="26" spans="1:13" ht="15.75">
      <c r="A26" s="192">
        <v>11</v>
      </c>
      <c r="B26" s="198">
        <f>IF('P2'!B17="","",'P2'!B17)</f>
        <v>64.569999999999993</v>
      </c>
      <c r="C26" s="193" t="str">
        <f>IF('P2'!C17="","",'P2'!C17)</f>
        <v>UM</v>
      </c>
      <c r="D26" s="193" t="str">
        <f>IF('P2'!D17="","",'P2'!D17)</f>
        <v>15-16</v>
      </c>
      <c r="E26" s="194">
        <f>IF('P2'!E17="","",'P2'!E17)</f>
        <v>38365</v>
      </c>
      <c r="F26" s="195" t="str">
        <f>IF('P2'!G17="","",'P2'!G17)</f>
        <v>Rasmus Heggvik Aune</v>
      </c>
      <c r="G26" s="195" t="str">
        <f>IF('P2'!H17="","",'P2'!H17)</f>
        <v>Hitra VK</v>
      </c>
      <c r="H26" s="197">
        <f>IF('P2'!O17="","",'P2'!O17)</f>
        <v>73</v>
      </c>
      <c r="I26" s="197">
        <f>IF('P2'!P17="","",'P2'!P17)</f>
        <v>94</v>
      </c>
      <c r="J26" s="198">
        <f>IF('P2'!T17="","",'P2'!T17)</f>
        <v>6.66</v>
      </c>
      <c r="K26" s="198">
        <f>IF('P2'!U17="","",'P2'!U17)</f>
        <v>9.1199999999999992</v>
      </c>
      <c r="L26" s="198">
        <f>IF('P2'!V17="","",'P2'!V17)</f>
        <v>6.89</v>
      </c>
      <c r="M26" s="198">
        <f>IF('P2'!X18="","",'P2'!X18)</f>
        <v>653.54246599236671</v>
      </c>
    </row>
    <row r="27" spans="1:13" ht="15.75">
      <c r="A27" s="192">
        <v>12</v>
      </c>
      <c r="B27" s="198">
        <f>IF('P2'!B21="","",'P2'!B21)</f>
        <v>62.66</v>
      </c>
      <c r="C27" s="193" t="str">
        <f>IF('P2'!C21="","",'P2'!C21)</f>
        <v>UM</v>
      </c>
      <c r="D27" s="193" t="str">
        <f>IF('P2'!D21="","",'P2'!D21)</f>
        <v>15-16</v>
      </c>
      <c r="E27" s="194">
        <f>IF('P2'!E21="","",'P2'!E21)</f>
        <v>39013</v>
      </c>
      <c r="F27" s="195" t="str">
        <f>IF('P2'!G21="","",'P2'!G21)</f>
        <v>Ruben Vikan Bjerkan</v>
      </c>
      <c r="G27" s="195" t="str">
        <f>IF('P2'!H21="","",'P2'!H21)</f>
        <v>Nidelv IL</v>
      </c>
      <c r="H27" s="197">
        <f>IF('P2'!O21="","",'P2'!O21)</f>
        <v>63</v>
      </c>
      <c r="I27" s="197">
        <f>IF('P2'!P21="","",'P2'!P21)</f>
        <v>72</v>
      </c>
      <c r="J27" s="198">
        <f>IF('P2'!T21="","",'P2'!T21)</f>
        <v>7.22</v>
      </c>
      <c r="K27" s="198">
        <f>IF('P2'!U21="","",'P2'!U21)</f>
        <v>10.09</v>
      </c>
      <c r="L27" s="198">
        <f>IF('P2'!V21="","",'P2'!V21)</f>
        <v>6.98</v>
      </c>
      <c r="M27" s="198">
        <f>IF('P2'!X22="","",'P2'!X22)</f>
        <v>624.63911020357182</v>
      </c>
    </row>
    <row r="28" spans="1:13" ht="15.75">
      <c r="A28" s="192">
        <v>13</v>
      </c>
      <c r="B28" s="198">
        <f>IF('P2'!B9="","",'P2'!B9)</f>
        <v>53.13</v>
      </c>
      <c r="C28" s="193" t="str">
        <f>IF('P2'!C9="","",'P2'!C9)</f>
        <v>UM</v>
      </c>
      <c r="D28" s="193" t="str">
        <f>IF('P2'!D9="","",'P2'!D9)</f>
        <v>13-14</v>
      </c>
      <c r="E28" s="194">
        <f>IF('P2'!E9="","",'P2'!E9)</f>
        <v>39168</v>
      </c>
      <c r="F28" s="195" t="str">
        <f>IF('P2'!G9="","",'P2'!G9)</f>
        <v>Tomack Sand</v>
      </c>
      <c r="G28" s="195" t="str">
        <f>IF('P2'!H9="","",'P2'!H9)</f>
        <v>Hitra VK</v>
      </c>
      <c r="H28" s="197">
        <f>IF('P2'!O9="","",'P2'!O9)</f>
        <v>38</v>
      </c>
      <c r="I28" s="197">
        <f>IF('P2'!P9="","",'P2'!P9)</f>
        <v>54</v>
      </c>
      <c r="J28" s="198">
        <f>IF('P2'!T9="","",'P2'!T9)</f>
        <v>7.75</v>
      </c>
      <c r="K28" s="198">
        <f>IF('P2'!U9="","",'P2'!U9)</f>
        <v>10.74</v>
      </c>
      <c r="L28" s="198">
        <f>IF('P2'!V9="","",'P2'!V9)</f>
        <v>6.88</v>
      </c>
      <c r="M28" s="198">
        <f>IF('P2'!X10="","",'P2'!X10)</f>
        <v>594.60686575982743</v>
      </c>
    </row>
    <row r="29" spans="1:13" ht="15.75">
      <c r="A29" s="192">
        <v>14</v>
      </c>
      <c r="B29" s="198">
        <f>IF('P2'!B11="","",'P2'!B11)</f>
        <v>57.17</v>
      </c>
      <c r="C29" s="193" t="str">
        <f>IF('P2'!C11="","",'P2'!C11)</f>
        <v>UM</v>
      </c>
      <c r="D29" s="193" t="str">
        <f>IF('P2'!D11="","",'P2'!D11)</f>
        <v>13-14</v>
      </c>
      <c r="E29" s="194">
        <f>IF('P2'!E11="","",'P2'!E11)</f>
        <v>39126</v>
      </c>
      <c r="F29" s="195" t="str">
        <f>IF('P2'!G11="","",'P2'!G11)</f>
        <v>Rene Djupå</v>
      </c>
      <c r="G29" s="195" t="str">
        <f>IF('P2'!H11="","",'P2'!H11)</f>
        <v>Hitra VK</v>
      </c>
      <c r="H29" s="197">
        <f>IF('P2'!O11="","",'P2'!O11)</f>
        <v>38</v>
      </c>
      <c r="I29" s="197">
        <f>IF('P2'!P11="","",'P2'!P11)</f>
        <v>47</v>
      </c>
      <c r="J29" s="198">
        <f>IF('P2'!T11="","",'P2'!T11)</f>
        <v>6.47</v>
      </c>
      <c r="K29" s="198">
        <f>IF('P2'!U11="","",'P2'!U11)</f>
        <v>9.56</v>
      </c>
      <c r="L29" s="198">
        <f>IF('P2'!V11="","",'P2'!V11)</f>
        <v>7.05</v>
      </c>
      <c r="M29" s="198">
        <f>IF('P2'!X12="","",'P2'!X12)</f>
        <v>523.50697953320355</v>
      </c>
    </row>
    <row r="30" spans="1:13" ht="15.75">
      <c r="A30" s="192">
        <v>15</v>
      </c>
      <c r="B30" s="198">
        <f>IF('P2'!B13="","",'P2'!B13)</f>
        <v>59.64</v>
      </c>
      <c r="C30" s="193" t="str">
        <f>IF('P2'!C13="","",'P2'!C13)</f>
        <v>UM</v>
      </c>
      <c r="D30" s="193" t="str">
        <f>IF('P2'!D13="","",'P2'!D13)</f>
        <v>15-16</v>
      </c>
      <c r="E30" s="194">
        <f>IF('P2'!E13="","",'P2'!E13)</f>
        <v>38727</v>
      </c>
      <c r="F30" s="195" t="str">
        <f>IF('P2'!G13="","",'P2'!G13)</f>
        <v>Henrik Kjeldsberg</v>
      </c>
      <c r="G30" s="195" t="str">
        <f>IF('P2'!H13="","",'P2'!H13)</f>
        <v>Nidelv IL</v>
      </c>
      <c r="H30" s="197">
        <f>IF('P2'!O13="","",'P2'!O13)</f>
        <v>45</v>
      </c>
      <c r="I30" s="197">
        <f>IF('P2'!P13="","",'P2'!P13)</f>
        <v>55</v>
      </c>
      <c r="J30" s="198">
        <f>IF('P2'!T13="","",'P2'!T13)</f>
        <v>6.12</v>
      </c>
      <c r="K30" s="198">
        <f>IF('P2'!U13="","",'P2'!U13)</f>
        <v>7.48</v>
      </c>
      <c r="L30" s="198">
        <f>IF('P2'!V13="","",'P2'!V13)</f>
        <v>7.24</v>
      </c>
      <c r="M30" s="198">
        <f>IF('P2'!X14="","",'P2'!X14)</f>
        <v>503.19374011656453</v>
      </c>
    </row>
  </sheetData>
  <sortState ref="B15:M29">
    <sortCondition descending="1" ref="M15:M29"/>
  </sortState>
  <mergeCells count="6">
    <mergeCell ref="A14:M14"/>
    <mergeCell ref="A1:M1"/>
    <mergeCell ref="A2:E2"/>
    <mergeCell ref="F2:I2"/>
    <mergeCell ref="A4:M4"/>
    <mergeCell ref="K2:L2"/>
  </mergeCells>
  <pageMargins left="0.74803149606299213" right="0.74803149606299213" top="0.98425196850393704" bottom="0.98425196850393704" header="0.51181102362204722" footer="0.51181102362204722"/>
  <pageSetup paperSize="9" scale="75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14</vt:i4>
      </vt:variant>
    </vt:vector>
  </HeadingPairs>
  <TitlesOfParts>
    <vt:vector size="29" baseType="lpstr">
      <vt:lpstr>P1</vt:lpstr>
      <vt:lpstr>P2</vt:lpstr>
      <vt:lpstr>P3</vt:lpstr>
      <vt:lpstr>P4</vt:lpstr>
      <vt:lpstr>Res RM kategori</vt:lpstr>
      <vt:lpstr>Res RM ranking</vt:lpstr>
      <vt:lpstr>Res RM NC4 (U J)</vt:lpstr>
      <vt:lpstr>Res RM 5-kamp kategori</vt:lpstr>
      <vt:lpstr>Res RM 5-kamp ranking</vt:lpstr>
      <vt:lpstr>Resultat RM 5-kamp NC3 U J</vt:lpstr>
      <vt:lpstr>K1</vt:lpstr>
      <vt:lpstr>K2</vt:lpstr>
      <vt:lpstr>K3</vt:lpstr>
      <vt:lpstr>K4</vt:lpstr>
      <vt:lpstr>Meltzer-Faber</vt:lpstr>
      <vt:lpstr>'K1'!Print_Area</vt:lpstr>
      <vt:lpstr>'K2'!Print_Area</vt:lpstr>
      <vt:lpstr>'K3'!Print_Area</vt:lpstr>
      <vt:lpstr>'K4'!Print_Area</vt:lpstr>
      <vt:lpstr>'P1'!Print_Area</vt:lpstr>
      <vt:lpstr>'P2'!Print_Area</vt:lpstr>
      <vt:lpstr>'P3'!Print_Area</vt:lpstr>
      <vt:lpstr>'P4'!Print_Area</vt:lpstr>
      <vt:lpstr>'Res RM 5-kamp kategori'!Print_Area</vt:lpstr>
      <vt:lpstr>'Res RM 5-kamp ranking'!Print_Area</vt:lpstr>
      <vt:lpstr>'Res RM kategori'!Print_Area</vt:lpstr>
      <vt:lpstr>'Res RM NC4 (U J)'!Print_Area</vt:lpstr>
      <vt:lpstr>'Res RM ranking'!Print_Area</vt:lpstr>
      <vt:lpstr>'Resultat RM 5-kamp NC3 U J'!Print_Area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Bj. Hagenes Vigrestad IK</dc:creator>
  <cp:lastModifiedBy>Trond Reitan Kvilhaug</cp:lastModifiedBy>
  <cp:lastPrinted>2021-06-30T13:16:19Z</cp:lastPrinted>
  <dcterms:created xsi:type="dcterms:W3CDTF">2001-08-31T20:44:44Z</dcterms:created>
  <dcterms:modified xsi:type="dcterms:W3CDTF">2021-06-30T14:07:49Z</dcterms:modified>
</cp:coreProperties>
</file>