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2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lje 1" sheetId="1" state="visible" r:id="rId2"/>
    <sheet name="Pulje 2" sheetId="2" state="visible" r:id="rId3"/>
    <sheet name="Meltzer-Faber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ID#AAAAMKbI6gQ
    (2021-05-27 07:40:35)
Navn, klubb, dommer  grad</t>
        </r>
      </text>
    </comment>
    <comment ref="C44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ID#AAAAMKbI6fA
    (2021-05-27 07:40:35)
Navn, klubb, dommergrad</t>
        </r>
      </text>
    </comment>
    <comment ref="I7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ID#AAAAMKbI6gE
    (2021-05-27 07:40:35)
Bruk fnutt (') for planlagt løft (f.eks. '50). Fjern fnutt for godkjent løft(f.eks. 50), bruk minus (-) for underkjent løft (f.eks. -50).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ID#AAAAMKbI6fo
    (2021-05-27 07:40:35)
Automatisk, ikke skriv i dette feltet.</t>
        </r>
      </text>
    </comment>
    <comment ref="J3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ID#AAAAMKbI6gQ
    (2021-05-27 07:40:35)
Navn, klubb, dommer  grad</t>
        </r>
      </text>
    </comment>
    <comment ref="J39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ID#AAAAMKbI6gQ
    (2021-05-27 07:40:35)
Navn, klubb, dommer  grad</t>
        </r>
      </text>
    </comment>
    <comment ref="J40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ID#AAAAMKbI6gQ
    (2021-05-27 07:40:35)
Navn, klubb, dommer  grad</t>
        </r>
      </text>
    </comment>
    <comment ref="L7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ID#AAAAMKbI6hI
    (2021-05-27 07:40:35)
Bruk fnutt (') for planlagt løft (f.eks. '70). Fjern fnutt for godkjent løft (f.eks. 70). Bruk minus (-) for underkjent løft (f.eks. -70).</t>
        </r>
      </text>
    </comment>
    <comment ref="L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ID#AAAAMKbI6hM
    (2021-05-27 07:40:35)
Automatisk, ikke skriv i dette feltet.</t>
        </r>
      </text>
    </comment>
    <comment ref="O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ID#AAAAMKbI6hA
    (2021-05-27 07:40:35)
Automatisk, ikke skriv i dette feltet.</t>
        </r>
      </text>
    </comment>
    <comment ref="P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ID#AAAAMKbI6hQ
    (2021-05-27 07:40:35)
Automatisk, ikke skriv i dette feltet.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ID#AAAAMKbI6g4
    (2021-05-27 07:40:35)
Automatisk, ikke skriv i dette feltet.</t>
        </r>
      </text>
    </comment>
    <comment ref="R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ID#AAAAMKbI6gc
    (2021-05-27 07:40:35)
Automatisk, ikke skriv i dette feltet.</t>
        </r>
      </text>
    </comment>
    <comment ref="T7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ID#AAAAMKbI6gg
    (2021-05-27 07:40:35)
Angis i meter med to desimaler, f.eks. 7,65</t>
        </r>
      </text>
    </comment>
    <comment ref="T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ID#AAAAMKbI6f0
    (2021-05-27 07:40:35)
Automatisk, ikke skriv i dette feltet.</t>
        </r>
      </text>
    </comment>
    <comment ref="U7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ID#AAAAMKbI6gA
    (2021-05-27 07:40:35)
Angis i meter med to desimaler, f.eks.9,75.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ID#AAAAMKbI6go
    (2021-05-27 07:40:35)
Automatisk, ikke skriv i dette feltet.</t>
        </r>
      </text>
    </comment>
    <comment ref="V7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ID#AAAAMKbI6fc
    (2021-05-27 07:40:35)
Angis i sekund med en eller to desimaler, f.eks. 7,3 eller 7,21. Forhøyes automaisk oppover til nærmeste tidel ved poengberegning, dvs. 7,21 blir 7.3 som tellende.</t>
        </r>
      </text>
    </comment>
    <comment ref="V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ID#AAAAMKbI6gY
    (2021-05-27 07:40:35)
Automatisk, ikke skriv i dette feltet.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3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ID#AAAAMKbI6fw
    (2021-05-27 07:40:35)
Navn, klubb, dommer  grad</t>
        </r>
      </text>
    </comment>
    <comment ref="C44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ID#AAAAMKbI6gk
    (2021-05-27 07:40:35)
Navn, klubb, dommergrad</t>
        </r>
      </text>
    </comment>
    <comment ref="I7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ID#AAAAMKbI6fg
    (2021-05-27 07:40:35)
Bruk fnutt (') for planlagt løft (f.eks. '50). Fjern fnutt for godkjent løft(f.eks. 50), bruk minus (-) for underkjent løft (f.eks. -50).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ID#AAAAMKbI6hE
    (2021-05-27 07:40:35)
Automatisk, ikke skriv i dette feltet.</t>
        </r>
      </text>
    </comment>
    <comment ref="J3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ID#AAAAMKbI6f4
    (2021-05-27 07:40:35)
Navn, klubb, dommer grad</t>
        </r>
      </text>
    </comment>
    <comment ref="J39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ID#AAAAMKbI6gw
    (2021-05-27 07:40:35)
Navn, Klubb, dommer grad</t>
        </r>
      </text>
    </comment>
    <comment ref="J40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ID#AAAAMKbI6fU
    (2021-05-27 07:40:35)
Navn, klubb, dommer grad</t>
        </r>
      </text>
    </comment>
    <comment ref="L7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ID#AAAAMKbI6f8
    (2021-05-27 07:40:35)
Bruk fnutt (') for planlagt løft (f.eks. '70). Fjern fnutt for godkjent løft (f.eks. 70). Bruk minus (-) for underkjent løft (f.eks. -70).</t>
        </r>
      </text>
    </comment>
    <comment ref="L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ID#AAAAMKbI6g0
    (2021-05-27 07:40:35)
Automatisk, ikke skriv i dette feltet.</t>
        </r>
      </text>
    </comment>
    <comment ref="O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ID#AAAAMKbI6gs
    (2021-05-27 07:40:35)
Automatisk, ikke skriv i dette feltet.</t>
        </r>
      </text>
    </comment>
    <comment ref="P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ID#AAAAMKbI6fk
    (2021-05-27 07:40:35)
Automatisk, ikke skriv i dette feltet.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ID#AAAAMKbI6fs
    (2021-05-27 07:40:35)
Automatisk, ikke skriv i dette feltet.</t>
        </r>
      </text>
    </comment>
    <comment ref="R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ID#AAAAMKbI6gM
    (2021-05-27 07:40:35)
Automatisk, ikke skriv i dette feltet.</t>
        </r>
      </text>
    </comment>
    <comment ref="T7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ID#AAAAMKbI6gI
    (2021-05-27 07:40:35)
Angis i meter med to desimaler, f.eks. 7,65</t>
        </r>
      </text>
    </comment>
    <comment ref="T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ID#AAAAMKbI6g8
    (2021-05-27 07:40:35)
Automatisk, ikke skriv i dette feltet.</t>
        </r>
      </text>
    </comment>
    <comment ref="U7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ID#AAAAMKbI6fE
    (2021-05-27 07:40:35)
Angis i meter med to desimaler, f.eks.9,75.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ID#AAAAMKbI6e8
    (2021-05-27 07:40:35)
Automatisk, ikke skriv i dette feltet.</t>
        </r>
      </text>
    </comment>
    <comment ref="V7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ID#AAAAMKbI6fM
    (2021-05-27 07:40:35)
Angis i sekund med en eller to desimaler, f.eks. 7,3 eller 7,21. Forhøyes automaisk oppover til nærmeste tidel ved poengberegning, dvs. 7,21 blir 7.3 som tellende.</t>
        </r>
      </text>
    </comment>
    <comment ref="V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ID#AAAAMKbI6fY
    (2021-05-27 07:40:35)
Automatisk, ikke skriv i dette feltet.</t>
        </r>
      </text>
    </comment>
  </commentList>
</comments>
</file>

<file path=xl/sharedStrings.xml><?xml version="1.0" encoding="utf-8"?>
<sst xmlns="http://schemas.openxmlformats.org/spreadsheetml/2006/main" count="222" uniqueCount="94">
  <si>
    <r>
      <rPr>
        <b val="true"/>
        <sz val="28"/>
        <color rgb="FF000000"/>
        <rFont val="Arial Black"/>
        <family val="0"/>
        <charset val="1"/>
      </rPr>
      <t xml:space="preserve">5 - k a m p    p r o t o k o l l 
</t>
    </r>
    <r>
      <rPr>
        <b val="true"/>
        <sz val="24"/>
        <color rgb="FF000000"/>
        <rFont val="Arial Black"/>
        <family val="0"/>
        <charset val="1"/>
      </rPr>
      <t xml:space="preserve">inkl. vektløft-protokoll</t>
    </r>
  </si>
  <si>
    <t xml:space="preserve"> ØVELSEN 40 M SPRINT</t>
  </si>
  <si>
    <t xml:space="preserve">Norges Vektløfterforbund</t>
  </si>
  <si>
    <t xml:space="preserve">    Ved manuell tidtaking skal det legges til 0,2 sek</t>
  </si>
  <si>
    <t xml:space="preserve">Stevnekat:</t>
  </si>
  <si>
    <t xml:space="preserve">5-kampstevne</t>
  </si>
  <si>
    <t xml:space="preserve">Arrangør:</t>
  </si>
  <si>
    <t xml:space="preserve">Nidelv IL</t>
  </si>
  <si>
    <t xml:space="preserve">Sted:</t>
  </si>
  <si>
    <t xml:space="preserve">Tempebanen</t>
  </si>
  <si>
    <t xml:space="preserve">Dato:</t>
  </si>
  <si>
    <t xml:space="preserve">Pulje:</t>
  </si>
  <si>
    <t xml:space="preserve">meltzer</t>
  </si>
  <si>
    <t xml:space="preserve">Vekt-</t>
  </si>
  <si>
    <t xml:space="preserve">Kropps-</t>
  </si>
  <si>
    <t xml:space="preserve">Kat.</t>
  </si>
  <si>
    <t xml:space="preserve">Fødsels-</t>
  </si>
  <si>
    <t xml:space="preserve">St</t>
  </si>
  <si>
    <t xml:space="preserve">Navn</t>
  </si>
  <si>
    <t xml:space="preserve">Lag</t>
  </si>
  <si>
    <t xml:space="preserve">Rykk</t>
  </si>
  <si>
    <t xml:space="preserve">Støt</t>
  </si>
  <si>
    <t xml:space="preserve">Vektløfting  total</t>
  </si>
  <si>
    <t xml:space="preserve">Poeng</t>
  </si>
  <si>
    <t xml:space="preserve">3-hopp</t>
  </si>
  <si>
    <t xml:space="preserve">Kulekast</t>
  </si>
  <si>
    <t xml:space="preserve">40 m sprint</t>
  </si>
  <si>
    <t xml:space="preserve">3-kamp</t>
  </si>
  <si>
    <t xml:space="preserve">5-kamp</t>
  </si>
  <si>
    <t xml:space="preserve">PL</t>
  </si>
  <si>
    <t xml:space="preserve">Rek</t>
  </si>
  <si>
    <t xml:space="preserve">faber</t>
  </si>
  <si>
    <t xml:space="preserve">klasse</t>
  </si>
  <si>
    <t xml:space="preserve">vekt</t>
  </si>
  <si>
    <t xml:space="preserve">v.løft</t>
  </si>
  <si>
    <t xml:space="preserve">dato</t>
  </si>
  <si>
    <t xml:space="preserve">nt</t>
  </si>
  <si>
    <t xml:space="preserve">5-kamp poeng</t>
  </si>
  <si>
    <t xml:space="preserve">Sml</t>
  </si>
  <si>
    <t xml:space="preserve">Veteran</t>
  </si>
  <si>
    <t xml:space="preserve">sum</t>
  </si>
  <si>
    <t xml:space="preserve">total</t>
  </si>
  <si>
    <t xml:space="preserve">Kjønn</t>
  </si>
  <si>
    <t xml:space="preserve">Alder</t>
  </si>
  <si>
    <t xml:space="preserve">menn</t>
  </si>
  <si>
    <t xml:space="preserve">kvinner</t>
  </si>
  <si>
    <t xml:space="preserve">gyldig</t>
  </si>
  <si>
    <t xml:space="preserve">76.0</t>
  </si>
  <si>
    <t xml:space="preserve">SK</t>
  </si>
  <si>
    <t xml:space="preserve">19-23</t>
  </si>
  <si>
    <t xml:space="preserve">Ida Regine Thorsteinsen</t>
  </si>
  <si>
    <t xml:space="preserve">Nidelv</t>
  </si>
  <si>
    <t xml:space="preserve">76</t>
  </si>
  <si>
    <t xml:space="preserve">SM</t>
  </si>
  <si>
    <t xml:space="preserve">23+</t>
  </si>
  <si>
    <t xml:space="preserve">Andreas Klinkenberg</t>
  </si>
  <si>
    <t xml:space="preserve">81</t>
  </si>
  <si>
    <t xml:space="preserve">Ragnar Dreier</t>
  </si>
  <si>
    <t xml:space="preserve">71</t>
  </si>
  <si>
    <t xml:space="preserve">Oskar Emil Wavold</t>
  </si>
  <si>
    <t xml:space="preserve"> </t>
  </si>
  <si>
    <t xml:space="preserve">Stevnets leder:</t>
  </si>
  <si>
    <t xml:space="preserve">Jonny Block, Nidelv, FD</t>
  </si>
  <si>
    <t xml:space="preserve">Dommere:</t>
  </si>
  <si>
    <t xml:space="preserve">Stein Balstad, Nidelv, FD</t>
  </si>
  <si>
    <t xml:space="preserve">Jury:</t>
  </si>
  <si>
    <t xml:space="preserve">Arne Grostad, Nidelv, Int I</t>
  </si>
  <si>
    <t xml:space="preserve">Teknisk kontrollør:</t>
  </si>
  <si>
    <t xml:space="preserve">Chief Marshall:</t>
  </si>
  <si>
    <t xml:space="preserve">Sekretær:</t>
  </si>
  <si>
    <t xml:space="preserve">Tidtaker:</t>
  </si>
  <si>
    <t xml:space="preserve">Speaker:</t>
  </si>
  <si>
    <t xml:space="preserve">Beskrivelse Rekorder:</t>
  </si>
  <si>
    <t xml:space="preserve">Notater:</t>
  </si>
  <si>
    <t xml:space="preserve">Ny Sinclair tablell benyttes fra 1.1.2018</t>
  </si>
  <si>
    <t xml:space="preserve">61</t>
  </si>
  <si>
    <t xml:space="preserve">UM</t>
  </si>
  <si>
    <t xml:space="preserve">15-16</t>
  </si>
  <si>
    <t xml:space="preserve">Henrik Kjeldsberg</t>
  </si>
  <si>
    <t xml:space="preserve">67</t>
  </si>
  <si>
    <t xml:space="preserve">Ruben Bjerkan</t>
  </si>
  <si>
    <t xml:space="preserve">Magnus Børøsund</t>
  </si>
  <si>
    <t xml:space="preserve">17-18</t>
  </si>
  <si>
    <t xml:space="preserve">Lasse Bye</t>
  </si>
  <si>
    <t xml:space="preserve">Kristoffer Gullbekkhei</t>
  </si>
  <si>
    <t xml:space="preserve">Adrian Skauge</t>
  </si>
  <si>
    <t xml:space="preserve">Oliver Børmark Sæther</t>
  </si>
  <si>
    <t xml:space="preserve">Bjørn Johnsen, Nidelv, FD</t>
  </si>
  <si>
    <t xml:space="preserve">Bjørn Johnsen, Nidelv IL, FD</t>
  </si>
  <si>
    <t xml:space="preserve">Åshild Krøtøy, TAK, FD</t>
  </si>
  <si>
    <t xml:space="preserve">Tore Wisth, Nidelv IL, FD</t>
  </si>
  <si>
    <t xml:space="preserve">Meltzer-Faber</t>
  </si>
  <si>
    <t xml:space="preserve">Poeng menn</t>
  </si>
  <si>
    <t xml:space="preserve">Poeng kvinner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</si>
</sst>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"/>
    <numFmt numFmtId="166" formatCode="0.0"/>
    <numFmt numFmtId="167" formatCode="0.00"/>
    <numFmt numFmtId="168" formatCode="@"/>
    <numFmt numFmtId="169" formatCode="0;[RED]0"/>
    <numFmt numFmtId="170" formatCode="0"/>
    <numFmt numFmtId="171" formatCode="DD/MM/YYYY"/>
    <numFmt numFmtId="172" formatCode="0.0;[RED]0.0"/>
    <numFmt numFmtId="173" formatCode="0.000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000000"/>
      <name val="Arial Black"/>
      <family val="0"/>
      <charset val="1"/>
    </font>
    <font>
      <b val="true"/>
      <sz val="24"/>
      <color rgb="FF000000"/>
      <name val="Arial Black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4"/>
      <color rgb="FFFF0000"/>
      <name val="Arial"/>
      <family val="0"/>
      <charset val="1"/>
    </font>
    <font>
      <sz val="18"/>
      <color rgb="FF000000"/>
      <name val="Arial Black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sz val="10"/>
      <color rgb="FF000000"/>
      <name val="Open Sans"/>
      <family val="0"/>
      <charset val="1"/>
    </font>
    <font>
      <sz val="10"/>
      <color rgb="FF000000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9"/>
      <color rgb="FF000000"/>
      <name val="Arial"/>
      <family val="0"/>
      <charset val="1"/>
    </font>
    <font>
      <b val="true"/>
      <sz val="12"/>
      <name val="Times New Roman"/>
      <family val="0"/>
      <charset val="1"/>
    </font>
    <font>
      <b val="true"/>
      <sz val="12"/>
      <color rgb="FF000080"/>
      <name val="Times New Roman"/>
      <family val="0"/>
      <charset val="1"/>
    </font>
    <font>
      <sz val="12"/>
      <color rgb="FF000000"/>
      <name val="Calibri"/>
      <family val="0"/>
      <charset val="1"/>
    </font>
    <font>
      <b val="true"/>
      <i val="true"/>
      <sz val="10"/>
      <color rgb="FF000000"/>
      <name val="Arial"/>
      <family val="0"/>
      <charset val="1"/>
    </font>
    <font>
      <b val="true"/>
      <u val="single"/>
      <sz val="12"/>
      <color rgb="FF000080"/>
      <name val="Times New Roman"/>
      <family val="0"/>
      <charset val="1"/>
    </font>
    <font>
      <sz val="11"/>
      <color rgb="FF000000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 style="dotted"/>
      <diagonal/>
    </border>
    <border diagonalUp="false" diagonalDown="false">
      <left style="dotted"/>
      <right style="thin"/>
      <top style="medium"/>
      <bottom style="dotted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dotted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/>
      <top/>
      <bottom style="dotted"/>
      <diagonal/>
    </border>
    <border diagonalUp="false" diagonalDown="false">
      <left style="thin"/>
      <right style="thin"/>
      <top style="medium"/>
      <bottom style="dotted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otted"/>
      <bottom style="thin"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 style="medium"/>
      <top style="dotted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/>
      <right style="thin"/>
      <top style="dotted"/>
      <bottom/>
      <diagonal/>
    </border>
    <border diagonalUp="false" diagonalDown="false">
      <left style="thin"/>
      <right style="medium"/>
      <top style="dotted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dotted"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dotted"/>
      <bottom style="medium"/>
      <diagonal/>
    </border>
    <border diagonalUp="false" diagonalDown="false">
      <left/>
      <right/>
      <top style="dotted"/>
      <bottom style="medium"/>
      <diagonal/>
    </border>
    <border diagonalUp="false" diagonalDown="false">
      <left/>
      <right style="thin"/>
      <top style="dotted"/>
      <bottom style="medium"/>
      <diagonal/>
    </border>
    <border diagonalUp="false" diagonalDown="false">
      <left style="thin"/>
      <right style="medium"/>
      <top style="dotted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9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0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2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3" fontId="26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b val="1"/>
        <color rgb="FF000080"/>
        <u val="single"/>
      </font>
      <fill>
        <patternFill>
          <bgColor rgb="00FFFFFF"/>
        </patternFill>
      </fill>
    </dxf>
    <dxf>
      <font>
        <b val="1"/>
        <strike val="1"/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371520</xdr:colOff>
      <xdr:row>0</xdr:row>
      <xdr:rowOff>123840</xdr:rowOff>
    </xdr:from>
    <xdr:to>
      <xdr:col>2</xdr:col>
      <xdr:colOff>27000</xdr:colOff>
      <xdr:row>2</xdr:row>
      <xdr:rowOff>152280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71520" y="123840"/>
          <a:ext cx="694800" cy="122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371520</xdr:colOff>
      <xdr:row>0</xdr:row>
      <xdr:rowOff>123840</xdr:rowOff>
    </xdr:from>
    <xdr:to>
      <xdr:col>2</xdr:col>
      <xdr:colOff>27000</xdr:colOff>
      <xdr:row>2</xdr:row>
      <xdr:rowOff>152280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371520" y="123840"/>
          <a:ext cx="694800" cy="1228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4" activeCellId="0" sqref="U14"/>
    </sheetView>
  </sheetViews>
  <sheetFormatPr defaultRowHeight="15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7.87"/>
    <col collapsed="false" customWidth="true" hidden="false" outlineLevel="0" max="3" min="3" style="0" width="5.7"/>
    <col collapsed="false" customWidth="true" hidden="false" outlineLevel="0" max="4" min="4" style="0" width="7.42"/>
    <col collapsed="false" customWidth="true" hidden="false" outlineLevel="0" max="5" min="5" style="0" width="10.29"/>
    <col collapsed="false" customWidth="true" hidden="false" outlineLevel="0" max="6" min="6" style="0" width="4.14"/>
    <col collapsed="false" customWidth="true" hidden="false" outlineLevel="0" max="7" min="7" style="0" width="27.71"/>
    <col collapsed="false" customWidth="true" hidden="false" outlineLevel="0" max="8" min="8" style="0" width="20.3"/>
    <col collapsed="false" customWidth="true" hidden="false" outlineLevel="0" max="17" min="9" style="0" width="6.71"/>
    <col collapsed="false" customWidth="true" hidden="false" outlineLevel="0" max="21" min="18" style="0" width="7.87"/>
    <col collapsed="false" customWidth="true" hidden="false" outlineLevel="0" max="22" min="22" style="0" width="8.86"/>
    <col collapsed="false" customWidth="true" hidden="false" outlineLevel="0" max="24" min="23" style="0" width="7.87"/>
    <col collapsed="false" customWidth="true" hidden="false" outlineLevel="0" max="25" min="25" style="0" width="4.43"/>
    <col collapsed="false" customWidth="true" hidden="false" outlineLevel="0" max="26" min="26" style="0" width="4.86"/>
    <col collapsed="false" customWidth="true" hidden="true" outlineLevel="0" max="27" min="27" style="0" width="9.58"/>
    <col collapsed="false" customWidth="true" hidden="true" outlineLevel="0" max="33" min="28" style="0" width="9.13"/>
    <col collapsed="false" customWidth="true" hidden="false" outlineLevel="0" max="1025" min="34" style="0" width="14.43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79.5" hidden="false" customHeight="true" outlineLevel="0" collapsed="false">
      <c r="A2" s="1"/>
      <c r="B2" s="1"/>
      <c r="C2" s="1"/>
      <c r="D2" s="1"/>
      <c r="E2" s="1"/>
      <c r="F2" s="1"/>
      <c r="G2" s="2" t="s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3" t="s">
        <v>1</v>
      </c>
      <c r="V2" s="1"/>
      <c r="W2" s="1"/>
      <c r="X2" s="1"/>
      <c r="Y2" s="1"/>
      <c r="Z2" s="1"/>
    </row>
    <row r="3" customFormat="false" ht="12.75" hidden="false" customHeight="true" outlineLevel="0" collapsed="false">
      <c r="A3" s="1"/>
      <c r="B3" s="1"/>
      <c r="C3" s="1"/>
      <c r="D3" s="1"/>
      <c r="E3" s="4"/>
      <c r="F3" s="1"/>
      <c r="G3" s="5" t="s">
        <v>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 t="s">
        <v>3</v>
      </c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true" outlineLevel="0" collapsed="false">
      <c r="A5" s="7" t="s">
        <v>4</v>
      </c>
      <c r="B5" s="7"/>
      <c r="C5" s="8" t="s">
        <v>5</v>
      </c>
      <c r="D5" s="8"/>
      <c r="E5" s="8"/>
      <c r="F5" s="8"/>
      <c r="G5" s="8"/>
      <c r="H5" s="9" t="s">
        <v>6</v>
      </c>
      <c r="I5" s="8" t="s">
        <v>7</v>
      </c>
      <c r="J5" s="8"/>
      <c r="K5" s="8"/>
      <c r="L5" s="8"/>
      <c r="M5" s="8"/>
      <c r="N5" s="8"/>
      <c r="O5" s="9" t="s">
        <v>8</v>
      </c>
      <c r="P5" s="10" t="s">
        <v>9</v>
      </c>
      <c r="Q5" s="10"/>
      <c r="R5" s="10"/>
      <c r="S5" s="10"/>
      <c r="T5" s="10"/>
      <c r="U5" s="11" t="s">
        <v>10</v>
      </c>
      <c r="V5" s="12" t="n">
        <v>44461</v>
      </c>
      <c r="W5" s="12"/>
      <c r="X5" s="13" t="s">
        <v>11</v>
      </c>
      <c r="Y5" s="14" t="n">
        <v>1</v>
      </c>
      <c r="Z5" s="1"/>
    </row>
    <row r="6" customFormat="false" ht="12.75" hidden="false" customHeight="true" outlineLevel="0" collapsed="false">
      <c r="A6" s="1"/>
      <c r="B6" s="1"/>
      <c r="C6" s="1"/>
      <c r="D6" s="1"/>
      <c r="E6" s="1"/>
      <c r="F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5"/>
      <c r="X6" s="1"/>
      <c r="Y6" s="1"/>
      <c r="Z6" s="1"/>
      <c r="AB6" s="16"/>
      <c r="AC6" s="16"/>
      <c r="AD6" s="16"/>
      <c r="AE6" s="17" t="s">
        <v>12</v>
      </c>
      <c r="AF6" s="17" t="s">
        <v>12</v>
      </c>
      <c r="AG6" s="17" t="s">
        <v>12</v>
      </c>
    </row>
    <row r="7" customFormat="false" ht="15" hidden="false" customHeight="true" outlineLevel="0" collapsed="false">
      <c r="A7" s="18" t="s">
        <v>13</v>
      </c>
      <c r="B7" s="19" t="s">
        <v>14</v>
      </c>
      <c r="C7" s="20" t="s">
        <v>15</v>
      </c>
      <c r="D7" s="21" t="s">
        <v>15</v>
      </c>
      <c r="E7" s="22" t="s">
        <v>16</v>
      </c>
      <c r="F7" s="22" t="s">
        <v>17</v>
      </c>
      <c r="G7" s="22" t="s">
        <v>18</v>
      </c>
      <c r="H7" s="22" t="s">
        <v>19</v>
      </c>
      <c r="I7" s="23" t="s">
        <v>20</v>
      </c>
      <c r="J7" s="23"/>
      <c r="K7" s="23"/>
      <c r="L7" s="23" t="s">
        <v>21</v>
      </c>
      <c r="M7" s="23"/>
      <c r="N7" s="23"/>
      <c r="O7" s="24" t="s">
        <v>22</v>
      </c>
      <c r="P7" s="24"/>
      <c r="Q7" s="24"/>
      <c r="R7" s="24"/>
      <c r="S7" s="25" t="s">
        <v>23</v>
      </c>
      <c r="T7" s="23" t="s">
        <v>24</v>
      </c>
      <c r="U7" s="23" t="s">
        <v>25</v>
      </c>
      <c r="V7" s="23" t="s">
        <v>26</v>
      </c>
      <c r="W7" s="22" t="s">
        <v>27</v>
      </c>
      <c r="X7" s="26" t="s">
        <v>28</v>
      </c>
      <c r="Y7" s="26" t="s">
        <v>29</v>
      </c>
      <c r="Z7" s="27" t="s">
        <v>30</v>
      </c>
      <c r="AA7" s="28"/>
      <c r="AB7" s="29"/>
      <c r="AC7" s="29"/>
      <c r="AD7" s="29"/>
      <c r="AE7" s="30" t="s">
        <v>31</v>
      </c>
      <c r="AF7" s="30" t="s">
        <v>31</v>
      </c>
      <c r="AG7" s="30" t="s">
        <v>31</v>
      </c>
    </row>
    <row r="8" customFormat="false" ht="15" hidden="false" customHeight="true" outlineLevel="0" collapsed="false">
      <c r="A8" s="31" t="s">
        <v>32</v>
      </c>
      <c r="B8" s="32" t="s">
        <v>33</v>
      </c>
      <c r="C8" s="33" t="s">
        <v>34</v>
      </c>
      <c r="D8" s="34" t="s">
        <v>28</v>
      </c>
      <c r="E8" s="35" t="s">
        <v>35</v>
      </c>
      <c r="F8" s="35" t="s">
        <v>36</v>
      </c>
      <c r="G8" s="36"/>
      <c r="H8" s="36"/>
      <c r="I8" s="37" t="s">
        <v>37</v>
      </c>
      <c r="J8" s="37"/>
      <c r="K8" s="37"/>
      <c r="L8" s="37" t="s">
        <v>37</v>
      </c>
      <c r="M8" s="37"/>
      <c r="N8" s="37"/>
      <c r="O8" s="38" t="s">
        <v>20</v>
      </c>
      <c r="P8" s="32" t="s">
        <v>21</v>
      </c>
      <c r="Q8" s="39" t="s">
        <v>38</v>
      </c>
      <c r="R8" s="33" t="s">
        <v>23</v>
      </c>
      <c r="S8" s="38" t="s">
        <v>39</v>
      </c>
      <c r="T8" s="37" t="s">
        <v>23</v>
      </c>
      <c r="U8" s="37" t="s">
        <v>23</v>
      </c>
      <c r="V8" s="37" t="s">
        <v>23</v>
      </c>
      <c r="W8" s="35" t="s">
        <v>40</v>
      </c>
      <c r="X8" s="40" t="s">
        <v>41</v>
      </c>
      <c r="Y8" s="40"/>
      <c r="Z8" s="41"/>
      <c r="AA8" s="28"/>
      <c r="AB8" s="29" t="s">
        <v>42</v>
      </c>
      <c r="AC8" s="29" t="s">
        <v>43</v>
      </c>
      <c r="AD8" s="42" t="s">
        <v>39</v>
      </c>
      <c r="AE8" s="30" t="s">
        <v>44</v>
      </c>
      <c r="AF8" s="30" t="s">
        <v>45</v>
      </c>
      <c r="AG8" s="30" t="s">
        <v>46</v>
      </c>
    </row>
    <row r="9" customFormat="false" ht="18" hidden="false" customHeight="true" outlineLevel="0" collapsed="false">
      <c r="A9" s="43" t="s">
        <v>47</v>
      </c>
      <c r="B9" s="44" t="n">
        <v>75.74</v>
      </c>
      <c r="C9" s="45" t="s">
        <v>48</v>
      </c>
      <c r="D9" s="45" t="s">
        <v>49</v>
      </c>
      <c r="E9" s="46" t="n">
        <v>36430</v>
      </c>
      <c r="F9" s="45"/>
      <c r="G9" s="47" t="s">
        <v>50</v>
      </c>
      <c r="H9" s="47" t="s">
        <v>51</v>
      </c>
      <c r="I9" s="48" t="n">
        <v>65</v>
      </c>
      <c r="J9" s="48" t="n">
        <v>69</v>
      </c>
      <c r="K9" s="48" t="n">
        <v>-73</v>
      </c>
      <c r="L9" s="48" t="n">
        <v>77</v>
      </c>
      <c r="M9" s="48" t="n">
        <v>81</v>
      </c>
      <c r="N9" s="48" t="n">
        <v>85</v>
      </c>
      <c r="O9" s="49" t="n">
        <f aca="false">IF(MAX(I9:K9)&gt;0,IF(MAX(I9:K9)&lt;0,0,TRUNC(MAX(I9:K9)/1)*1),"")</f>
        <v>69</v>
      </c>
      <c r="P9" s="50" t="n">
        <f aca="false">IF(MAX(L9:N9)&gt;0,IF(MAX(L9:N9)&lt;0,0,TRUNC(MAX(L9:N9)/1)*1),"")</f>
        <v>85</v>
      </c>
      <c r="Q9" s="51" t="n">
        <f aca="false">IF(O9="","",IF(P9="","",IF(SUM(O9:P9)=0,"",SUM(O9:P9))))</f>
        <v>154</v>
      </c>
      <c r="R9" s="52" t="n">
        <f aca="false"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182.587532402958</v>
      </c>
      <c r="S9" s="53" t="str">
        <f aca="false">IF(AD9=1,R9*AG9,"")</f>
        <v/>
      </c>
      <c r="T9" s="54"/>
      <c r="U9" s="54"/>
      <c r="V9" s="55"/>
      <c r="W9" s="54"/>
      <c r="X9" s="56"/>
      <c r="Y9" s="57"/>
      <c r="Z9" s="58"/>
      <c r="AA9" s="59" t="n">
        <f aca="false">V5</f>
        <v>44461</v>
      </c>
      <c r="AB9" s="60" t="str">
        <f aca="false">IF(ISNUMBER(FIND("M",C9)),"m",IF(ISNUMBER(FIND("K",C9)),"k"))</f>
        <v>k</v>
      </c>
      <c r="AC9" s="61" t="n">
        <f aca="false">IF(OR(E9="",AA9=""),0,(YEAR(AA9)-YEAR(E9)))</f>
        <v>22</v>
      </c>
      <c r="AD9" s="62" t="str">
        <f aca="false">IF(AC9&gt;34,1,"")</f>
        <v/>
      </c>
      <c r="AE9" s="63" t="n">
        <f aca="false">IF(AD9=1,LOOKUP(AC9,'Meltzer-Faber'!A3:A63,'Meltzer-Faber'!B3:B63))</f>
        <v>0</v>
      </c>
      <c r="AF9" s="63" t="n">
        <f aca="false">IF(AD9=1,LOOKUP(AC9,'Meltzer-Faber'!A3:A63,'Meltzer-Faber'!C3:C63))</f>
        <v>0</v>
      </c>
      <c r="AG9" s="64" t="n">
        <f aca="false">IF(AB9="m",AE9,IF(AB9="k",AF9,""))</f>
        <v>0</v>
      </c>
    </row>
    <row r="10" customFormat="false" ht="18" hidden="false" customHeight="true" outlineLevel="0" collapsed="false">
      <c r="A10" s="65"/>
      <c r="B10" s="66"/>
      <c r="C10" s="67"/>
      <c r="D10" s="68"/>
      <c r="E10" s="69"/>
      <c r="F10" s="69"/>
      <c r="G10" s="70"/>
      <c r="H10" s="71"/>
      <c r="I10" s="72"/>
      <c r="J10" s="72"/>
      <c r="K10" s="72"/>
      <c r="L10" s="72"/>
      <c r="M10" s="72"/>
      <c r="N10" s="72"/>
      <c r="O10" s="67"/>
      <c r="P10" s="73"/>
      <c r="Q10" s="74" t="n">
        <f aca="false">IF(R9="","",R9*1.2)</f>
        <v>219.105038883549</v>
      </c>
      <c r="R10" s="74"/>
      <c r="S10" s="75"/>
      <c r="T10" s="72" t="str">
        <f aca="false">IF(T9&gt;0,T9*20,"")</f>
        <v/>
      </c>
      <c r="U10" s="72" t="str">
        <f aca="false">IF(U9&gt;0,U9*13,"")</f>
        <v/>
      </c>
      <c r="V10" s="76" t="str">
        <f aca="false">IF(ROUNDUP(V9,1)&gt;0,IF((80+(8-ROUNDUP(V9,1))*40)&lt;0,0,80+(8-ROUNDUP(V9,1))*40),"")</f>
        <v/>
      </c>
      <c r="W10" s="72" t="str">
        <f aca="false">IF(SUM(T10,U10,V10)&gt;0,SUM(T10,U10,V10),"")</f>
        <v/>
      </c>
      <c r="X10" s="77" t="str">
        <f aca="false">IF(OR(Q10="",T10="",U10="",V10=""),"",SUM(Q10,T10,U10,V10))</f>
        <v/>
      </c>
      <c r="Y10" s="78"/>
      <c r="Z10" s="79"/>
      <c r="AA10" s="59"/>
      <c r="AB10" s="60"/>
      <c r="AC10" s="61"/>
      <c r="AD10" s="80"/>
      <c r="AE10" s="63"/>
      <c r="AF10" s="64"/>
      <c r="AG10" s="64" t="str">
        <f aca="false">IF(AB10="m",AE10,IF(AB10="k",AF10,""))</f>
        <v/>
      </c>
    </row>
    <row r="11" customFormat="false" ht="18" hidden="false" customHeight="true" outlineLevel="0" collapsed="false">
      <c r="A11" s="43" t="s">
        <v>52</v>
      </c>
      <c r="B11" s="44" t="n">
        <v>80.04</v>
      </c>
      <c r="C11" s="45" t="s">
        <v>53</v>
      </c>
      <c r="D11" s="45" t="s">
        <v>54</v>
      </c>
      <c r="E11" s="46" t="n">
        <v>35506</v>
      </c>
      <c r="F11" s="45"/>
      <c r="G11" s="47" t="s">
        <v>55</v>
      </c>
      <c r="H11" s="47" t="s">
        <v>51</v>
      </c>
      <c r="I11" s="48" t="n">
        <v>96</v>
      </c>
      <c r="J11" s="48" t="n">
        <v>101</v>
      </c>
      <c r="K11" s="48" t="n">
        <v>-105</v>
      </c>
      <c r="L11" s="48" t="n">
        <v>101</v>
      </c>
      <c r="M11" s="81" t="n">
        <v>-130</v>
      </c>
      <c r="N11" s="81" t="n">
        <v>130</v>
      </c>
      <c r="O11" s="49" t="n">
        <f aca="false">IF(MAX(I11:K11)&gt;0,IF(MAX(I11:K11)&lt;0,0,TRUNC(MAX(I11:K11)/1)*1),"")</f>
        <v>101</v>
      </c>
      <c r="P11" s="50" t="n">
        <f aca="false">IF(MAX(L11:N11)&gt;0,IF(MAX(L11:N11)&lt;0,0,TRUNC(MAX(L11:N11)/1)*1),"")</f>
        <v>130</v>
      </c>
      <c r="Q11" s="51" t="n">
        <f aca="false">IF(O11="","",IF(P11="","",IF(SUM(O11:P11)=0,"",SUM(O11:P11))))</f>
        <v>231</v>
      </c>
      <c r="R11" s="52" t="n">
        <f aca="false">IF(Q11="","",IF(B11="","",IF(OR(C11="UK",C11="JK",C11="SK",C11="K1",C11="K2",C11="K3",C11="K4",C11="K5",C11="K6",C11="K7",C11="K8",C11="K9",C11="K10"),IF(B11&gt;153.655,Q11,IF(B11&lt;28,10^(0.783497476*LOG10(28/153.655)^2)*Q11,10^(0.783497476*LOG10(B11/153.655)^2)*Q11)),IF(B11&gt;175.508,Q11,IF(B11&lt;32,10^(0.75194503*LOG10(32/175.508)^2)*Q11,10^(0.75194503*LOG10(B11/175.508)^2)*Q11)))))</f>
        <v>282.516416087666</v>
      </c>
      <c r="S11" s="53" t="str">
        <f aca="false">IF(AD11=1,R11*AG11,"")</f>
        <v/>
      </c>
      <c r="T11" s="54"/>
      <c r="U11" s="54"/>
      <c r="V11" s="82"/>
      <c r="W11" s="54"/>
      <c r="X11" s="56"/>
      <c r="Y11" s="83"/>
      <c r="Z11" s="84"/>
      <c r="AA11" s="59" t="n">
        <f aca="false">V5</f>
        <v>44461</v>
      </c>
      <c r="AB11" s="60" t="str">
        <f aca="false">IF(ISNUMBER(FIND("M",C11)),"m",IF(ISNUMBER(FIND("K",C11)),"k"))</f>
        <v>m</v>
      </c>
      <c r="AC11" s="61" t="n">
        <f aca="false">IF(OR(E11="",AA11=""),0,(YEAR(AA11)-YEAR(E11)))</f>
        <v>24</v>
      </c>
      <c r="AD11" s="62" t="str">
        <f aca="false">IF(AC11&gt;34,1,"")</f>
        <v/>
      </c>
      <c r="AE11" s="63" t="n">
        <f aca="false">IF(AD11=1,LOOKUP(AC11,'Meltzer-Faber'!A3:A63,'Meltzer-Faber'!B3:B63))</f>
        <v>0</v>
      </c>
      <c r="AF11" s="64" t="n">
        <f aca="false">IF(AD11=1,LOOKUP(AC11,'Meltzer-Faber'!A3:A63,'Meltzer-Faber'!C3:C63))</f>
        <v>0</v>
      </c>
      <c r="AG11" s="64" t="n">
        <f aca="false">IF(AB11="m",AE11,IF(AB11="k",AF11,""))</f>
        <v>0</v>
      </c>
    </row>
    <row r="12" customFormat="false" ht="18" hidden="false" customHeight="true" outlineLevel="0" collapsed="false">
      <c r="A12" s="65"/>
      <c r="B12" s="66"/>
      <c r="C12" s="67"/>
      <c r="D12" s="68"/>
      <c r="E12" s="69"/>
      <c r="F12" s="69"/>
      <c r="G12" s="70"/>
      <c r="H12" s="71"/>
      <c r="I12" s="72"/>
      <c r="J12" s="72"/>
      <c r="K12" s="72"/>
      <c r="L12" s="72"/>
      <c r="M12" s="72"/>
      <c r="N12" s="72"/>
      <c r="O12" s="67"/>
      <c r="P12" s="73"/>
      <c r="Q12" s="74" t="n">
        <f aca="false">IF(R11="","",R11*1.2)</f>
        <v>339.019699305199</v>
      </c>
      <c r="R12" s="74"/>
      <c r="S12" s="75"/>
      <c r="T12" s="72" t="str">
        <f aca="false">IF(T11&gt;0,T11*20,"")</f>
        <v/>
      </c>
      <c r="U12" s="72" t="str">
        <f aca="false">IF(U11&gt;0,U11*13,"")</f>
        <v/>
      </c>
      <c r="V12" s="76" t="str">
        <f aca="false">IF(ROUNDUP(V11,1)&gt;0,IF((80+(8-ROUNDUP(V11,1))*40)&lt;0,0,80+(8-ROUNDUP(V11,1))*40),"")</f>
        <v/>
      </c>
      <c r="W12" s="72" t="str">
        <f aca="false">IF(SUM(T12,U12,V12)&gt;0,SUM(T12,U12,V12),"")</f>
        <v/>
      </c>
      <c r="X12" s="77" t="str">
        <f aca="false">IF(OR(Q12="",T12="",U12="",V12=""),"",SUM(Q12,T12,U12,V12))</f>
        <v/>
      </c>
      <c r="Y12" s="78"/>
      <c r="Z12" s="79"/>
      <c r="AA12" s="59"/>
      <c r="AB12" s="60"/>
      <c r="AC12" s="61"/>
      <c r="AD12" s="62"/>
      <c r="AE12" s="63"/>
      <c r="AF12" s="64"/>
      <c r="AG12" s="64" t="str">
        <f aca="false">IF(AB12="m",AE12,IF(AB12="k",AF12,""))</f>
        <v/>
      </c>
    </row>
    <row r="13" customFormat="false" ht="18" hidden="false" customHeight="true" outlineLevel="0" collapsed="false">
      <c r="A13" s="43" t="s">
        <v>56</v>
      </c>
      <c r="B13" s="44" t="n">
        <v>75.26</v>
      </c>
      <c r="C13" s="45" t="s">
        <v>53</v>
      </c>
      <c r="D13" s="45" t="s">
        <v>54</v>
      </c>
      <c r="E13" s="46" t="n">
        <v>35983</v>
      </c>
      <c r="F13" s="45"/>
      <c r="G13" s="47" t="s">
        <v>57</v>
      </c>
      <c r="H13" s="47" t="s">
        <v>51</v>
      </c>
      <c r="I13" s="48" t="n">
        <v>90</v>
      </c>
      <c r="J13" s="48" t="n">
        <v>-95</v>
      </c>
      <c r="K13" s="48" t="n">
        <v>95</v>
      </c>
      <c r="L13" s="48" t="n">
        <v>115</v>
      </c>
      <c r="M13" s="81" t="n">
        <v>-122</v>
      </c>
      <c r="N13" s="81" t="n">
        <v>-122</v>
      </c>
      <c r="O13" s="49" t="n">
        <f aca="false">IF(MAX(I13:K13)&gt;0,IF(MAX(I13:K13)&lt;0,0,TRUNC(MAX(I13:K13)/1)*1),"")</f>
        <v>95</v>
      </c>
      <c r="P13" s="50" t="n">
        <f aca="false">IF(MAX(L13:N13)&gt;0,IF(MAX(L13:N13)&lt;0,0,TRUNC(MAX(L13:N13)/1)*1),"")</f>
        <v>115</v>
      </c>
      <c r="Q13" s="51" t="n">
        <f aca="false">IF(O13="","",IF(P13="","",IF(SUM(O13:P13)=0,"",SUM(O13:P13))))</f>
        <v>210</v>
      </c>
      <c r="R13" s="52" t="n">
        <f aca="false">IF(Q13="","",IF(B13="","",IF(OR(C13="UK",C13="JK",C13="SK",C13="K1",C13="K2",C13="K3",C13="K4",C13="K5",C13="K6",C13="K7",C13="K8",C13="K9",C13="K10"),IF(B13&gt;153.655,Q13,IF(B13&lt;28,10^(0.783497476*LOG10(28/153.655)^2)*Q13,10^(0.783497476*LOG10(B13/153.655)^2)*Q13)),IF(B13&gt;175.508,Q13,IF(B13&lt;32,10^(0.75194503*LOG10(32/175.508)^2)*Q13,10^(0.75194503*LOG10(B13/175.508)^2)*Q13)))))</f>
        <v>265.401163077553</v>
      </c>
      <c r="S13" s="53" t="str">
        <f aca="false">IF(AD13=1,R13*AG13,"")</f>
        <v/>
      </c>
      <c r="T13" s="54" t="n">
        <v>9.16</v>
      </c>
      <c r="U13" s="54" t="n">
        <v>8.9</v>
      </c>
      <c r="V13" s="82" t="n">
        <v>6.17</v>
      </c>
      <c r="W13" s="54"/>
      <c r="X13" s="56"/>
      <c r="Y13" s="83"/>
      <c r="Z13" s="84"/>
      <c r="AA13" s="59" t="n">
        <f aca="false">V5</f>
        <v>44461</v>
      </c>
      <c r="AB13" s="60" t="str">
        <f aca="false">IF(ISNUMBER(FIND("M",C13)),"m",IF(ISNUMBER(FIND("K",C13)),"k"))</f>
        <v>m</v>
      </c>
      <c r="AC13" s="61" t="n">
        <f aca="false">IF(OR(E13="",AA13=""),0,(YEAR(AA13)-YEAR(E13)))</f>
        <v>23</v>
      </c>
      <c r="AD13" s="62" t="str">
        <f aca="false">IF(AC13&gt;34,1,"")</f>
        <v/>
      </c>
      <c r="AE13" s="63" t="n">
        <f aca="false">IF(AD13=1,LOOKUP(AC13,'Meltzer-Faber'!A3:A63,'Meltzer-Faber'!B3:B63))</f>
        <v>0</v>
      </c>
      <c r="AF13" s="64" t="n">
        <f aca="false">IF(AD13=1,LOOKUP(AC13,'Meltzer-Faber'!A3:A63,'Meltzer-Faber'!C3:C63))</f>
        <v>0</v>
      </c>
      <c r="AG13" s="64" t="n">
        <f aca="false">IF(AB13="m",AE13,IF(AB13="k",AF13,""))</f>
        <v>0</v>
      </c>
    </row>
    <row r="14" customFormat="false" ht="18" hidden="false" customHeight="true" outlineLevel="0" collapsed="false">
      <c r="A14" s="65"/>
      <c r="B14" s="66"/>
      <c r="C14" s="67"/>
      <c r="D14" s="68"/>
      <c r="E14" s="69"/>
      <c r="F14" s="69"/>
      <c r="G14" s="70"/>
      <c r="H14" s="71"/>
      <c r="I14" s="72"/>
      <c r="J14" s="72"/>
      <c r="K14" s="72"/>
      <c r="L14" s="72"/>
      <c r="M14" s="72"/>
      <c r="N14" s="72"/>
      <c r="O14" s="67"/>
      <c r="P14" s="73"/>
      <c r="Q14" s="74" t="n">
        <f aca="false">IF(R13="","",R13*1.2)</f>
        <v>318.481395693064</v>
      </c>
      <c r="R14" s="74"/>
      <c r="S14" s="75"/>
      <c r="T14" s="72" t="n">
        <f aca="false">IF(T13&gt;0,T13*20,"")</f>
        <v>183.2</v>
      </c>
      <c r="U14" s="72" t="n">
        <f aca="false">IF(U13&gt;0,U13*13,"")</f>
        <v>115.7</v>
      </c>
      <c r="V14" s="76" t="n">
        <f aca="false">IF(ROUNDUP(V13,1)&gt;0,IF((80+(8-ROUNDUP(V13,1))*40)&lt;0,0,80+(8-ROUNDUP(V13,1))*40),"")</f>
        <v>152</v>
      </c>
      <c r="W14" s="72" t="n">
        <f aca="false">IF(SUM(T14,U14,V14)&gt;0,SUM(T14,U14,V14),"")</f>
        <v>450.9</v>
      </c>
      <c r="X14" s="77" t="n">
        <f aca="false">IF(OR(Q14="",T14="",U14="",V14=""),"",SUM(Q14,T14,U14,V14))</f>
        <v>769.381395693064</v>
      </c>
      <c r="Y14" s="78"/>
      <c r="Z14" s="79"/>
      <c r="AA14" s="59"/>
      <c r="AB14" s="60"/>
      <c r="AC14" s="61"/>
      <c r="AD14" s="62"/>
      <c r="AE14" s="63"/>
      <c r="AF14" s="64"/>
      <c r="AG14" s="64" t="str">
        <f aca="false">IF(AB14="m",AE14,IF(AB14="k",AF14,""))</f>
        <v/>
      </c>
    </row>
    <row r="15" customFormat="false" ht="18" hidden="false" customHeight="true" outlineLevel="0" collapsed="false">
      <c r="A15" s="43" t="s">
        <v>58</v>
      </c>
      <c r="B15" s="44" t="n">
        <v>100.9</v>
      </c>
      <c r="C15" s="45" t="s">
        <v>53</v>
      </c>
      <c r="D15" s="45" t="s">
        <v>49</v>
      </c>
      <c r="E15" s="46" t="n">
        <v>36231</v>
      </c>
      <c r="F15" s="45"/>
      <c r="G15" s="47" t="s">
        <v>59</v>
      </c>
      <c r="H15" s="47" t="s">
        <v>51</v>
      </c>
      <c r="I15" s="81" t="n">
        <v>105</v>
      </c>
      <c r="J15" s="81" t="n">
        <v>-110</v>
      </c>
      <c r="K15" s="81" t="n">
        <v>110</v>
      </c>
      <c r="L15" s="81" t="n">
        <v>120</v>
      </c>
      <c r="M15" s="81" t="n">
        <v>126</v>
      </c>
      <c r="N15" s="81" t="n">
        <v>134</v>
      </c>
      <c r="O15" s="49" t="n">
        <f aca="false">IF(MAX(I15:K15)&gt;0,IF(MAX(I15:K15)&lt;0,0,TRUNC(MAX(I15:K15)/1)*1),"")</f>
        <v>110</v>
      </c>
      <c r="P15" s="50" t="n">
        <f aca="false">IF(MAX(L15:N15)&gt;0,IF(MAX(L15:N15)&lt;0,0,TRUNC(MAX(L15:N15)/1)*1),"")</f>
        <v>134</v>
      </c>
      <c r="Q15" s="51" t="n">
        <f aca="false">IF(O15="","",IF(P15="","",IF(SUM(O15:P15)=0,"",SUM(O15:P15))))</f>
        <v>244</v>
      </c>
      <c r="R15" s="52" t="n">
        <f aca="false">IF(Q15="","",IF(B15="","",IF(OR(C15="UK",C15="JK",C15="SK",C15="K1",C15="K2",C15="K3",C15="K4",C15="K5",C15="K6",C15="K7",C15="K8",C15="K9",C15="K10"),IF(B15&gt;153.655,Q15,IF(B15&lt;28,10^(0.783497476*LOG10(28/153.655)^2)*Q15,10^(0.783497476*LOG10(B15/153.655)^2)*Q15)),IF(B15&gt;175.508,Q15,IF(B15&lt;32,10^(0.75194503*LOG10(32/175.508)^2)*Q15,10^(0.75194503*LOG10(B15/175.508)^2)*Q15)))))</f>
        <v>269.679809693597</v>
      </c>
      <c r="S15" s="53" t="str">
        <f aca="false">IF(AD15=1,R15*AG15,"")</f>
        <v/>
      </c>
      <c r="T15" s="54"/>
      <c r="U15" s="54"/>
      <c r="V15" s="82"/>
      <c r="W15" s="54"/>
      <c r="X15" s="56"/>
      <c r="Y15" s="83"/>
      <c r="Z15" s="84"/>
      <c r="AA15" s="59" t="n">
        <f aca="false">V5</f>
        <v>44461</v>
      </c>
      <c r="AB15" s="60" t="str">
        <f aca="false">IF(ISNUMBER(FIND("M",C15)),"m",IF(ISNUMBER(FIND("K",C15)),"k"))</f>
        <v>m</v>
      </c>
      <c r="AC15" s="61" t="n">
        <f aca="false">IF(OR(E15="",AA15=""),0,(YEAR(AA15)-YEAR(E15)))</f>
        <v>22</v>
      </c>
      <c r="AD15" s="62" t="str">
        <f aca="false">IF(AC15&gt;34,1,"")</f>
        <v/>
      </c>
      <c r="AE15" s="63" t="n">
        <f aca="false">IF(AD15=1,LOOKUP(AC15,'Meltzer-Faber'!A3:A63,'Meltzer-Faber'!B3:B63))</f>
        <v>0</v>
      </c>
      <c r="AF15" s="64" t="n">
        <f aca="false">IF(AD15=1,LOOKUP(AC15,'Meltzer-Faber'!A3:A63,'Meltzer-Faber'!C3:C63))</f>
        <v>0</v>
      </c>
      <c r="AG15" s="64" t="n">
        <f aca="false">IF(AB15="m",AE15,IF(AB15="k",AF15,""))</f>
        <v>0</v>
      </c>
    </row>
    <row r="16" customFormat="false" ht="18" hidden="false" customHeight="true" outlineLevel="0" collapsed="false">
      <c r="A16" s="65"/>
      <c r="B16" s="66"/>
      <c r="C16" s="67"/>
      <c r="D16" s="68"/>
      <c r="E16" s="69"/>
      <c r="F16" s="69"/>
      <c r="G16" s="70"/>
      <c r="H16" s="71"/>
      <c r="I16" s="72"/>
      <c r="J16" s="72"/>
      <c r="K16" s="72"/>
      <c r="L16" s="72"/>
      <c r="M16" s="72"/>
      <c r="N16" s="72"/>
      <c r="O16" s="67"/>
      <c r="P16" s="73"/>
      <c r="Q16" s="74" t="n">
        <f aca="false">IF(R15="","",R15*1.2)</f>
        <v>323.615771632317</v>
      </c>
      <c r="R16" s="74"/>
      <c r="S16" s="75"/>
      <c r="T16" s="72" t="str">
        <f aca="false">IF(T15&gt;0,T15*20,"")</f>
        <v/>
      </c>
      <c r="U16" s="72" t="str">
        <f aca="false">IF(U15&gt;0,U15*13,"")</f>
        <v/>
      </c>
      <c r="V16" s="76" t="str">
        <f aca="false">IF(ROUNDUP(V15,1)&gt;0,IF((80+(8-ROUNDUP(V15,1))*40)&lt;0,0,80+(8-ROUNDUP(V15,1))*40),"")</f>
        <v/>
      </c>
      <c r="W16" s="72" t="str">
        <f aca="false">IF(SUM(T16,U16,V16)&gt;0,SUM(T16,U16,V16),"")</f>
        <v/>
      </c>
      <c r="X16" s="77" t="str">
        <f aca="false">IF(OR(Q16="",T16="",U16="",V16=""),"",SUM(Q16,T16,U16,V16))</f>
        <v/>
      </c>
      <c r="Y16" s="78"/>
      <c r="Z16" s="79"/>
      <c r="AA16" s="59"/>
      <c r="AB16" s="60"/>
      <c r="AC16" s="61"/>
      <c r="AD16" s="62"/>
      <c r="AE16" s="63"/>
      <c r="AF16" s="64"/>
      <c r="AG16" s="64" t="str">
        <f aca="false">IF(AB16="m",AE16,IF(AB16="k",AF16,""))</f>
        <v/>
      </c>
    </row>
    <row r="17" customFormat="false" ht="18" hidden="false" customHeight="true" outlineLevel="0" collapsed="false">
      <c r="A17" s="43" t="s">
        <v>56</v>
      </c>
      <c r="B17" s="44"/>
      <c r="C17" s="45"/>
      <c r="D17" s="45"/>
      <c r="E17" s="46"/>
      <c r="F17" s="45"/>
      <c r="G17" s="47"/>
      <c r="H17" s="47"/>
      <c r="I17" s="81"/>
      <c r="J17" s="48"/>
      <c r="K17" s="81"/>
      <c r="L17" s="48"/>
      <c r="M17" s="81"/>
      <c r="N17" s="81"/>
      <c r="O17" s="49" t="str">
        <f aca="false">IF(MAX(I17:K17)&gt;0,IF(MAX(I17:K17)&lt;0,0,TRUNC(MAX(I17:K17)/1)*1),"")</f>
        <v/>
      </c>
      <c r="P17" s="50" t="str">
        <f aca="false">IF(MAX(L17:N17)&gt;0,IF(MAX(L17:N17)&lt;0,0,TRUNC(MAX(L17:N17)/1)*1),"")</f>
        <v/>
      </c>
      <c r="Q17" s="51" t="str">
        <f aca="false">IF(O17="","",IF(P17="","",IF(SUM(O17:P17)=0,"",SUM(O17:P17))))</f>
        <v/>
      </c>
      <c r="R17" s="52" t="str">
        <f aca="false">IF(Q17="","",IF(B17="","",IF(OR(C17="UK",C17="JK",C17="SK",C17="K1",C17="K2",C17="K3",C17="K4",C17="K5",C17="K6",C17="K7",C17="K8",C17="K9",C17="K10"),IF(B17&gt;153.655,Q17,IF(B17&lt;28,10^(0.783497476*LOG10(28/153.655)^2)*Q17,10^(0.783497476*LOG10(B17/153.655)^2)*Q17)),IF(B17&gt;175.508,Q17,IF(B17&lt;32,10^(0.75194503*LOG10(32/175.508)^2)*Q17,10^(0.75194503*LOG10(B17/175.508)^2)*Q17)))))</f>
        <v/>
      </c>
      <c r="S17" s="53" t="str">
        <f aca="false">IF(AD17=1,R17*AG17,"")</f>
        <v/>
      </c>
      <c r="T17" s="54"/>
      <c r="U17" s="54"/>
      <c r="V17" s="82"/>
      <c r="W17" s="54"/>
      <c r="X17" s="56"/>
      <c r="Y17" s="83"/>
      <c r="Z17" s="84"/>
      <c r="AA17" s="59" t="n">
        <f aca="false">V5</f>
        <v>44461</v>
      </c>
      <c r="AB17" s="60" t="n">
        <f aca="false">IF(ISNUMBER(FIND("M",C17)),"m",IF(ISNUMBER(FIND("K",C17)),"k"))</f>
        <v>0</v>
      </c>
      <c r="AC17" s="61" t="n">
        <f aca="false">IF(OR(E17="",AA17=""),0,(YEAR(AA17)-YEAR(E17)))</f>
        <v>0</v>
      </c>
      <c r="AD17" s="62" t="str">
        <f aca="false">IF(AC17&gt;34,1,"")</f>
        <v/>
      </c>
      <c r="AE17" s="63" t="n">
        <f aca="false">IF(AD17=1,LOOKUP(AC17,'Meltzer-Faber'!A3:A63,'Meltzer-Faber'!B3:B63))</f>
        <v>0</v>
      </c>
      <c r="AF17" s="64" t="n">
        <f aca="false">IF(AD17=1,LOOKUP(AC17,'Meltzer-Faber'!A3:A63,'Meltzer-Faber'!C3:C63))</f>
        <v>0</v>
      </c>
      <c r="AG17" s="64" t="str">
        <f aca="false">IF(AB17="m",AE17,IF(AB17="k",AF17,""))</f>
        <v/>
      </c>
    </row>
    <row r="18" customFormat="false" ht="18" hidden="false" customHeight="true" outlineLevel="0" collapsed="false">
      <c r="A18" s="65"/>
      <c r="B18" s="66"/>
      <c r="C18" s="67"/>
      <c r="D18" s="68"/>
      <c r="E18" s="69"/>
      <c r="F18" s="69"/>
      <c r="G18" s="70"/>
      <c r="H18" s="71"/>
      <c r="I18" s="72"/>
      <c r="J18" s="72"/>
      <c r="K18" s="72"/>
      <c r="L18" s="72"/>
      <c r="M18" s="72"/>
      <c r="N18" s="72"/>
      <c r="O18" s="67"/>
      <c r="P18" s="73"/>
      <c r="Q18" s="74" t="str">
        <f aca="false">IF(R17="","",R17*1.2)</f>
        <v/>
      </c>
      <c r="R18" s="74"/>
      <c r="S18" s="75"/>
      <c r="T18" s="72" t="str">
        <f aca="false">IF(T17&gt;0,T17*20,"")</f>
        <v/>
      </c>
      <c r="U18" s="72" t="str">
        <f aca="false">IF(U17&gt;0,U17*13,"")</f>
        <v/>
      </c>
      <c r="V18" s="76" t="str">
        <f aca="false">IF(ROUNDUP(V17,1)&gt;0,IF((80+(8-ROUNDUP(V17,1))*40)&lt;0,0,80+(8-ROUNDUP(V17,1))*40),"")</f>
        <v/>
      </c>
      <c r="W18" s="72" t="str">
        <f aca="false">IF(SUM(T18,U18,V18)&gt;0,SUM(T18,U18,V18),"")</f>
        <v/>
      </c>
      <c r="X18" s="77" t="str">
        <f aca="false">IF(OR(Q18="",T18="",U18="",V18=""),"",SUM(Q18,T18,U18,V18))</f>
        <v/>
      </c>
      <c r="Y18" s="78"/>
      <c r="Z18" s="79"/>
      <c r="AA18" s="59"/>
      <c r="AB18" s="60"/>
      <c r="AC18" s="61"/>
      <c r="AD18" s="62"/>
      <c r="AE18" s="63"/>
      <c r="AF18" s="64"/>
      <c r="AG18" s="64" t="str">
        <f aca="false">IF(AB18="m",AE18,IF(AB18="k",AF18,""))</f>
        <v/>
      </c>
    </row>
    <row r="19" customFormat="false" ht="18" hidden="false" customHeight="true" outlineLevel="0" collapsed="false">
      <c r="A19" s="43"/>
      <c r="B19" s="85"/>
      <c r="C19" s="45"/>
      <c r="D19" s="45"/>
      <c r="E19" s="46"/>
      <c r="F19" s="45"/>
      <c r="G19" s="47"/>
      <c r="H19" s="47"/>
      <c r="I19" s="81"/>
      <c r="J19" s="81"/>
      <c r="K19" s="81"/>
      <c r="L19" s="81"/>
      <c r="M19" s="81"/>
      <c r="N19" s="81"/>
      <c r="O19" s="49" t="str">
        <f aca="false">IF(MAX(I19:K19)&gt;0,IF(MAX(I19:K19)&lt;0,0,TRUNC(MAX(I19:K19)/1)*1),"")</f>
        <v/>
      </c>
      <c r="P19" s="50" t="str">
        <f aca="false">IF(MAX(L19:N19)&gt;0,IF(MAX(L19:N19)&lt;0,0,TRUNC(MAX(L19:N19)/1)*1),"")</f>
        <v/>
      </c>
      <c r="Q19" s="51" t="str">
        <f aca="false">IF(O19="","",IF(P19="","",IF(SUM(O19:P19)=0,"",SUM(O19:P19))))</f>
        <v/>
      </c>
      <c r="R19" s="52" t="str">
        <f aca="false">IF(Q19="","",IF(B19="","",IF(OR(C19="UK",C19="JK",C19="SK",C19="K1",C19="K2",C19="K3",C19="K4",C19="K5",C19="K6",C19="K7",C19="K8",C19="K9",C19="K10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53" t="str">
        <f aca="false">IF(AD19=1,R19*AG19,"")</f>
        <v/>
      </c>
      <c r="T19" s="54"/>
      <c r="U19" s="54"/>
      <c r="V19" s="82"/>
      <c r="W19" s="54"/>
      <c r="X19" s="56"/>
      <c r="Y19" s="83"/>
      <c r="Z19" s="84"/>
      <c r="AA19" s="59" t="n">
        <f aca="false">V5</f>
        <v>44461</v>
      </c>
      <c r="AB19" s="60" t="n">
        <f aca="false">IF(ISNUMBER(FIND("M",C19)),"m",IF(ISNUMBER(FIND("K",C19)),"k"))</f>
        <v>0</v>
      </c>
      <c r="AC19" s="61" t="n">
        <f aca="false">IF(OR(E19="",AA19=""),0,(YEAR(AA19)-YEAR(E19)))</f>
        <v>0</v>
      </c>
      <c r="AD19" s="62" t="str">
        <f aca="false">IF(AC19&gt;34,1,"")</f>
        <v/>
      </c>
      <c r="AE19" s="63" t="n">
        <f aca="false">IF(AD19=1,LOOKUP(AC19,'Meltzer-Faber'!A3:A63,'Meltzer-Faber'!B3:B63))</f>
        <v>0</v>
      </c>
      <c r="AF19" s="64" t="n">
        <f aca="false">IF(AD19=1,LOOKUP(AC19,'Meltzer-Faber'!A3:A63,'Meltzer-Faber'!C3:C63))</f>
        <v>0</v>
      </c>
      <c r="AG19" s="64" t="str">
        <f aca="false">IF(AB19="m",AE19,IF(AB19="k",AF19,""))</f>
        <v/>
      </c>
    </row>
    <row r="20" customFormat="false" ht="18" hidden="false" customHeight="true" outlineLevel="0" collapsed="false">
      <c r="A20" s="65"/>
      <c r="B20" s="66"/>
      <c r="C20" s="67"/>
      <c r="D20" s="68"/>
      <c r="E20" s="69"/>
      <c r="F20" s="69"/>
      <c r="G20" s="70"/>
      <c r="H20" s="71"/>
      <c r="I20" s="72"/>
      <c r="J20" s="72"/>
      <c r="K20" s="72"/>
      <c r="L20" s="72"/>
      <c r="M20" s="72"/>
      <c r="N20" s="72"/>
      <c r="O20" s="67"/>
      <c r="P20" s="73"/>
      <c r="Q20" s="74" t="str">
        <f aca="false">IF(R19="","",R19*1.2)</f>
        <v/>
      </c>
      <c r="R20" s="74"/>
      <c r="S20" s="75"/>
      <c r="T20" s="72" t="str">
        <f aca="false">IF(T19&gt;0,T19*20,"")</f>
        <v/>
      </c>
      <c r="U20" s="72" t="str">
        <f aca="false">IF(U19&gt;0,U19*13,"")</f>
        <v/>
      </c>
      <c r="V20" s="76" t="str">
        <f aca="false">IF(ROUNDUP(V19,1)&gt;0,IF((80+(8-ROUNDUP(V19,1))*40)&lt;0,0,80+(8-ROUNDUP(V19,1))*40),"")</f>
        <v/>
      </c>
      <c r="W20" s="72" t="str">
        <f aca="false">IF(SUM(T20,U20,V20)&gt;0,SUM(T20,U20,V20),"")</f>
        <v/>
      </c>
      <c r="X20" s="77" t="str">
        <f aca="false">IF(OR(Q20="",T20="",U20="",V20=""),"",SUM(Q20,T20,U20,V20))</f>
        <v/>
      </c>
      <c r="Y20" s="78" t="s">
        <v>60</v>
      </c>
      <c r="Z20" s="79"/>
      <c r="AA20" s="59"/>
      <c r="AB20" s="60"/>
      <c r="AC20" s="61"/>
      <c r="AD20" s="62"/>
      <c r="AE20" s="63"/>
      <c r="AF20" s="64"/>
      <c r="AG20" s="64" t="str">
        <f aca="false">IF(AB20="m",AE20,IF(AB20="k",AF20,""))</f>
        <v/>
      </c>
    </row>
    <row r="21" customFormat="false" ht="18" hidden="false" customHeight="true" outlineLevel="0" collapsed="false">
      <c r="A21" s="43"/>
      <c r="B21" s="85"/>
      <c r="C21" s="45"/>
      <c r="D21" s="45"/>
      <c r="E21" s="46"/>
      <c r="F21" s="45"/>
      <c r="G21" s="47"/>
      <c r="H21" s="47"/>
      <c r="I21" s="81"/>
      <c r="J21" s="81"/>
      <c r="K21" s="81"/>
      <c r="L21" s="81"/>
      <c r="M21" s="81"/>
      <c r="N21" s="81"/>
      <c r="O21" s="49" t="str">
        <f aca="false">IF(MAX(I21:K21)&gt;0,IF(MAX(I21:K21)&lt;0,0,TRUNC(MAX(I21:K21)/1)*1),"")</f>
        <v/>
      </c>
      <c r="P21" s="50" t="str">
        <f aca="false">IF(MAX(L21:N21)&gt;0,IF(MAX(L21:N21)&lt;0,0,TRUNC(MAX(L21:N21)/1)*1),"")</f>
        <v/>
      </c>
      <c r="Q21" s="51" t="str">
        <f aca="false">IF(O21="","",IF(P21="","",IF(SUM(O21:P21)=0,"",SUM(O21:P21))))</f>
        <v/>
      </c>
      <c r="R21" s="52" t="str">
        <f aca="false">IF(Q21="","",IF(B21="","",IF(OR(C21="UK",C21="JK",C21="SK",C21="K1",C21="K2",C21="K3",C21="K4",C21="K5",C21="K6",C21="K7",C21="K8",C21="K9",C21="K10"),IF(B21&gt;153.655,Q21,IF(B21&lt;28,10^(0.783497476*LOG10(28/153.655)^2)*Q21,10^(0.783497476*LOG10(B21/153.655)^2)*Q21)),IF(B21&gt;175.508,Q21,IF(B21&lt;32,10^(0.75194503*LOG10(32/175.508)^2)*Q21,10^(0.75194503*LOG10(B21/175.508)^2)*Q21)))))</f>
        <v/>
      </c>
      <c r="S21" s="53" t="str">
        <f aca="false">IF(AD21=1,R21*AG21,"")</f>
        <v/>
      </c>
      <c r="T21" s="54"/>
      <c r="U21" s="54"/>
      <c r="V21" s="82"/>
      <c r="W21" s="54"/>
      <c r="X21" s="56"/>
      <c r="Y21" s="83"/>
      <c r="Z21" s="84"/>
      <c r="AA21" s="59" t="n">
        <f aca="false">V5</f>
        <v>44461</v>
      </c>
      <c r="AB21" s="60" t="n">
        <f aca="false">IF(ISNUMBER(FIND("M",C21)),"m",IF(ISNUMBER(FIND("K",C21)),"k"))</f>
        <v>0</v>
      </c>
      <c r="AC21" s="61" t="n">
        <f aca="false">IF(OR(E21="",AA21=""),0,(YEAR(AA21)-YEAR(E21)))</f>
        <v>0</v>
      </c>
      <c r="AD21" s="62" t="str">
        <f aca="false">IF(AC21&gt;34,1,"")</f>
        <v/>
      </c>
      <c r="AE21" s="63" t="n">
        <f aca="false">IF(AD21=1,LOOKUP(AC21,'Meltzer-Faber'!A3:A63,'Meltzer-Faber'!B3:B63))</f>
        <v>0</v>
      </c>
      <c r="AF21" s="64" t="n">
        <f aca="false">IF(AD21=1,LOOKUP(AC21,'Meltzer-Faber'!A3:A63,'Meltzer-Faber'!C3:C63))</f>
        <v>0</v>
      </c>
      <c r="AG21" s="64" t="str">
        <f aca="false">IF(AB21="m",AE21,IF(AB21="k",AF21,""))</f>
        <v/>
      </c>
    </row>
    <row r="22" customFormat="false" ht="18" hidden="false" customHeight="true" outlineLevel="0" collapsed="false">
      <c r="A22" s="65"/>
      <c r="B22" s="66"/>
      <c r="C22" s="67"/>
      <c r="D22" s="68"/>
      <c r="E22" s="69"/>
      <c r="F22" s="69"/>
      <c r="G22" s="70"/>
      <c r="H22" s="71"/>
      <c r="I22" s="72"/>
      <c r="J22" s="72"/>
      <c r="K22" s="72"/>
      <c r="L22" s="72"/>
      <c r="M22" s="72"/>
      <c r="N22" s="72"/>
      <c r="O22" s="67"/>
      <c r="P22" s="73"/>
      <c r="Q22" s="74" t="str">
        <f aca="false">IF(R21="","",R21*1.2)</f>
        <v/>
      </c>
      <c r="R22" s="74"/>
      <c r="S22" s="75"/>
      <c r="T22" s="72" t="str">
        <f aca="false">IF(T21&gt;0,T21*20,"")</f>
        <v/>
      </c>
      <c r="U22" s="72" t="str">
        <f aca="false">IF(U21&gt;0,U21*13,"")</f>
        <v/>
      </c>
      <c r="V22" s="76" t="str">
        <f aca="false">IF(ROUNDUP(V21,1)&gt;0,IF((80+(8-ROUNDUP(V21,1))*40)&lt;0,0,80+(8-ROUNDUP(V21,1))*40),"")</f>
        <v/>
      </c>
      <c r="W22" s="72" t="str">
        <f aca="false">IF(SUM(T22,U22,V22)&gt;0,SUM(T22,U22,V22),"")</f>
        <v/>
      </c>
      <c r="X22" s="77" t="str">
        <f aca="false">IF(OR(Q22="",T22="",U22="",V22=""),"",SUM(Q22,T22,U22,V22))</f>
        <v/>
      </c>
      <c r="Y22" s="78"/>
      <c r="Z22" s="79"/>
      <c r="AA22" s="59"/>
      <c r="AB22" s="60"/>
      <c r="AC22" s="61"/>
      <c r="AD22" s="62"/>
      <c r="AE22" s="63"/>
      <c r="AF22" s="64"/>
      <c r="AG22" s="64" t="str">
        <f aca="false">IF(AB22="m",AE22,IF(AB22="k",AF22,""))</f>
        <v/>
      </c>
    </row>
    <row r="23" customFormat="false" ht="18" hidden="false" customHeight="true" outlineLevel="0" collapsed="false">
      <c r="A23" s="43"/>
      <c r="B23" s="85"/>
      <c r="C23" s="45"/>
      <c r="D23" s="45"/>
      <c r="E23" s="46"/>
      <c r="F23" s="45"/>
      <c r="G23" s="47"/>
      <c r="H23" s="47"/>
      <c r="I23" s="81"/>
      <c r="J23" s="81"/>
      <c r="K23" s="81"/>
      <c r="L23" s="81"/>
      <c r="M23" s="81"/>
      <c r="N23" s="81"/>
      <c r="O23" s="49" t="str">
        <f aca="false">IF(MAX(I23:K23)&gt;0,IF(MAX(I23:K23)&lt;0,0,TRUNC(MAX(I23:K23)/1)*1),"")</f>
        <v/>
      </c>
      <c r="P23" s="50" t="str">
        <f aca="false">IF(MAX(L23:N23)&gt;0,IF(MAX(L23:N23)&lt;0,0,TRUNC(MAX(L23:N23)/1)*1),"")</f>
        <v/>
      </c>
      <c r="Q23" s="51" t="str">
        <f aca="false">IF(O23="","",IF(P23="","",IF(SUM(O23:P23)=0,"",SUM(O23:P23))))</f>
        <v/>
      </c>
      <c r="R23" s="52" t="str">
        <f aca="false">IF(Q23="","",IF(B23="","",IF(OR(C23="UK",C23="JK",C23="SK",C23="K1",C23="K2",C23="K3",C23="K4",C23="K5",C23="K6",C23="K7",C23="K8",C23="K9",C23="K10"),IF(B23&gt;153.655,Q23,IF(B23&lt;28,10^(0.783497476*LOG10(28/153.655)^2)*Q23,10^(0.783497476*LOG10(B23/153.655)^2)*Q23)),IF(B23&gt;175.508,Q23,IF(B23&lt;32,10^(0.75194503*LOG10(32/175.508)^2)*Q23,10^(0.75194503*LOG10(B23/175.508)^2)*Q23)))))</f>
        <v/>
      </c>
      <c r="S23" s="53" t="str">
        <f aca="false">IF(AD23=1,R23*AG23,"")</f>
        <v/>
      </c>
      <c r="T23" s="54"/>
      <c r="U23" s="54"/>
      <c r="V23" s="82"/>
      <c r="W23" s="54"/>
      <c r="X23" s="56"/>
      <c r="Y23" s="83"/>
      <c r="Z23" s="84"/>
      <c r="AA23" s="59" t="n">
        <f aca="false">V5</f>
        <v>44461</v>
      </c>
      <c r="AB23" s="60" t="n">
        <f aca="false">IF(ISNUMBER(FIND("M",C23)),"m",IF(ISNUMBER(FIND("K",C23)),"k"))</f>
        <v>0</v>
      </c>
      <c r="AC23" s="61" t="n">
        <f aca="false">IF(OR(E23="",AA23=""),0,(YEAR(AA23)-YEAR(E23)))</f>
        <v>0</v>
      </c>
      <c r="AD23" s="62" t="str">
        <f aca="false">IF(AC23&gt;34,1,"")</f>
        <v/>
      </c>
      <c r="AE23" s="63" t="n">
        <f aca="false">IF(AD23=1,LOOKUP(AC23,'Meltzer-Faber'!A3:A63,'Meltzer-Faber'!B3:B63))</f>
        <v>0</v>
      </c>
      <c r="AF23" s="64" t="n">
        <f aca="false">IF(AD23=1,LOOKUP(AC23,'Meltzer-Faber'!A3:A63,'Meltzer-Faber'!C3:C63))</f>
        <v>0</v>
      </c>
      <c r="AG23" s="64" t="str">
        <f aca="false">IF(AB23="m",AE23,IF(AB23="k",AF23,""))</f>
        <v/>
      </c>
    </row>
    <row r="24" customFormat="false" ht="18" hidden="false" customHeight="true" outlineLevel="0" collapsed="false">
      <c r="A24" s="65"/>
      <c r="B24" s="66"/>
      <c r="C24" s="67"/>
      <c r="D24" s="68"/>
      <c r="E24" s="69"/>
      <c r="F24" s="69"/>
      <c r="G24" s="70"/>
      <c r="H24" s="71"/>
      <c r="I24" s="72"/>
      <c r="J24" s="72"/>
      <c r="K24" s="72"/>
      <c r="L24" s="72"/>
      <c r="M24" s="72"/>
      <c r="N24" s="72"/>
      <c r="O24" s="67"/>
      <c r="P24" s="73"/>
      <c r="Q24" s="74" t="str">
        <f aca="false">IF(R23="","",R23*1.2)</f>
        <v/>
      </c>
      <c r="R24" s="74"/>
      <c r="S24" s="75"/>
      <c r="T24" s="72" t="str">
        <f aca="false">IF(T23&gt;0,T23*20,"")</f>
        <v/>
      </c>
      <c r="U24" s="72" t="str">
        <f aca="false">IF(U23&gt;0,U23*13,"")</f>
        <v/>
      </c>
      <c r="V24" s="76" t="str">
        <f aca="false">IF(ROUNDUP(V23,1)&gt;0,IF((80+(8-ROUNDUP(V23,1))*40)&lt;0,0,80+(8-ROUNDUP(V23,1))*40),"")</f>
        <v/>
      </c>
      <c r="W24" s="72" t="str">
        <f aca="false">IF(SUM(T24,U24,V24)&gt;0,SUM(T24,U24,V24),"")</f>
        <v/>
      </c>
      <c r="X24" s="77" t="str">
        <f aca="false">IF(OR(Q24="",T24="",U24="",V24=""),"",SUM(Q24,T24,U24,V24))</f>
        <v/>
      </c>
      <c r="Y24" s="78" t="s">
        <v>60</v>
      </c>
      <c r="Z24" s="79"/>
      <c r="AA24" s="59"/>
      <c r="AB24" s="60"/>
      <c r="AC24" s="61"/>
      <c r="AD24" s="62"/>
      <c r="AE24" s="63"/>
      <c r="AF24" s="64"/>
      <c r="AG24" s="64" t="str">
        <f aca="false">IF(AB24="m",AE24,IF(AB24="k",AF24,""))</f>
        <v/>
      </c>
    </row>
    <row r="25" customFormat="false" ht="18" hidden="false" customHeight="true" outlineLevel="0" collapsed="false">
      <c r="A25" s="43"/>
      <c r="B25" s="85"/>
      <c r="C25" s="45"/>
      <c r="D25" s="45"/>
      <c r="E25" s="46"/>
      <c r="F25" s="45"/>
      <c r="G25" s="47"/>
      <c r="H25" s="47"/>
      <c r="I25" s="81"/>
      <c r="J25" s="81"/>
      <c r="K25" s="81"/>
      <c r="L25" s="81"/>
      <c r="M25" s="81"/>
      <c r="N25" s="81"/>
      <c r="O25" s="49" t="str">
        <f aca="false">IF(MAX(I25:K25)&gt;0,IF(MAX(I25:K25)&lt;0,0,TRUNC(MAX(I25:K25)/1)*1),"")</f>
        <v/>
      </c>
      <c r="P25" s="50" t="str">
        <f aca="false">IF(MAX(L25:N25)&gt;0,IF(MAX(L25:N25)&lt;0,0,TRUNC(MAX(L25:N25)/1)*1),"")</f>
        <v/>
      </c>
      <c r="Q25" s="51" t="str">
        <f aca="false">IF(O25="","",IF(P25="","",IF(SUM(O25:P25)=0,"",SUM(O25:P25))))</f>
        <v/>
      </c>
      <c r="R25" s="52" t="str">
        <f aca="false">IF(Q25="","",IF(B25="","",IF(OR(C25="UK",C25="JK",C25="SK",C25="K1",C25="K2",C25="K3",C25="K4",C25="K5",C25="K6",C25="K7",C25="K8",C25="K9",C25="K10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53" t="str">
        <f aca="false">IF(AD25=1,R25*AG25,"")</f>
        <v/>
      </c>
      <c r="T25" s="54"/>
      <c r="U25" s="54"/>
      <c r="V25" s="82"/>
      <c r="W25" s="54"/>
      <c r="X25" s="56"/>
      <c r="Y25" s="83"/>
      <c r="Z25" s="84"/>
      <c r="AA25" s="59" t="n">
        <f aca="false">V5</f>
        <v>44461</v>
      </c>
      <c r="AB25" s="60" t="n">
        <f aca="false">IF(ISNUMBER(FIND("M",C25)),"m",IF(ISNUMBER(FIND("K",C25)),"k"))</f>
        <v>0</v>
      </c>
      <c r="AC25" s="61" t="n">
        <f aca="false">IF(OR(E25="",AA25=""),0,(YEAR(AA25)-YEAR(E25)))</f>
        <v>0</v>
      </c>
      <c r="AD25" s="62" t="str">
        <f aca="false">IF(AC25&gt;34,1,"")</f>
        <v/>
      </c>
      <c r="AE25" s="86" t="n">
        <f aca="false">IF(AD25=1,LOOKUP(AC25,'Meltzer-Faber'!A3:A63,'Meltzer-Faber'!B3:B63))</f>
        <v>0</v>
      </c>
      <c r="AF25" s="87" t="n">
        <f aca="false">IF(AD25=1,LOOKUP(AC25,'Meltzer-Faber'!A3:A63,'Meltzer-Faber'!C3:C63))</f>
        <v>0</v>
      </c>
      <c r="AG25" s="64" t="str">
        <f aca="false">IF(AB25="m",AE25,IF(AB25="k",AF25,""))</f>
        <v/>
      </c>
    </row>
    <row r="26" customFormat="false" ht="18" hidden="false" customHeight="true" outlineLevel="0" collapsed="false">
      <c r="A26" s="65"/>
      <c r="B26" s="66"/>
      <c r="C26" s="67"/>
      <c r="D26" s="68"/>
      <c r="E26" s="69"/>
      <c r="F26" s="69"/>
      <c r="G26" s="70"/>
      <c r="H26" s="71"/>
      <c r="I26" s="72"/>
      <c r="J26" s="72"/>
      <c r="K26" s="72"/>
      <c r="L26" s="72"/>
      <c r="M26" s="72"/>
      <c r="N26" s="72"/>
      <c r="O26" s="67"/>
      <c r="P26" s="73"/>
      <c r="Q26" s="74" t="str">
        <f aca="false">IF(R25="","",R25*1.2)</f>
        <v/>
      </c>
      <c r="R26" s="74"/>
      <c r="S26" s="75"/>
      <c r="T26" s="72" t="str">
        <f aca="false">IF(T25&gt;0,T25*20,"")</f>
        <v/>
      </c>
      <c r="U26" s="72" t="str">
        <f aca="false">IF(U25&gt;0,U25*13,"")</f>
        <v/>
      </c>
      <c r="V26" s="76" t="str">
        <f aca="false">IF(ROUNDUP(V25,1)&gt;0,IF((80+(8-ROUNDUP(V25,1))*40)&lt;0,0,80+(8-ROUNDUP(V25,1))*40),"")</f>
        <v/>
      </c>
      <c r="W26" s="72" t="str">
        <f aca="false">IF(SUM(T26,U26,V26)&gt;0,SUM(T26,U26,V26),"")</f>
        <v/>
      </c>
      <c r="X26" s="77" t="str">
        <f aca="false">IF(OR(Q26="",T26="",U26="",V26=""),"",SUM(Q26,T26,U26,V26))</f>
        <v/>
      </c>
      <c r="Y26" s="78"/>
      <c r="Z26" s="79"/>
      <c r="AA26" s="59"/>
      <c r="AB26" s="60"/>
      <c r="AC26" s="61"/>
      <c r="AD26" s="28"/>
      <c r="AE26" s="28"/>
      <c r="AF26" s="28"/>
      <c r="AG26" s="28"/>
    </row>
    <row r="27" customFormat="false" ht="18" hidden="false" customHeight="true" outlineLevel="0" collapsed="false">
      <c r="A27" s="43"/>
      <c r="B27" s="85"/>
      <c r="C27" s="45"/>
      <c r="D27" s="45"/>
      <c r="E27" s="46"/>
      <c r="F27" s="45"/>
      <c r="G27" s="47"/>
      <c r="H27" s="47"/>
      <c r="I27" s="81"/>
      <c r="J27" s="81"/>
      <c r="K27" s="81"/>
      <c r="L27" s="81"/>
      <c r="M27" s="81"/>
      <c r="N27" s="81"/>
      <c r="O27" s="49" t="str">
        <f aca="false">IF(MAX(I27:K27)&gt;0,IF(MAX(I27:K27)&lt;0,0,TRUNC(MAX(I27:K27)/1)*1),"")</f>
        <v/>
      </c>
      <c r="P27" s="50" t="str">
        <f aca="false">IF(MAX(L27:N27)&gt;0,IF(MAX(L27:N27)&lt;0,0,TRUNC(MAX(L27:N27)/1)*1),"")</f>
        <v/>
      </c>
      <c r="Q27" s="51" t="str">
        <f aca="false">IF(O27="","",IF(P27="","",IF(SUM(O27:P27)=0,"",SUM(O27:P27))))</f>
        <v/>
      </c>
      <c r="R27" s="52" t="str">
        <f aca="false">IF(Q27="","",IF(B27="","",IF(OR(C27="UK",C27="JK",C27="SK",C27="K1",C27="K2",C27="K3",C27="K4",C27="K5",C27="K6",C27="K7",C27="K8",C27="K9",C27="K10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53" t="str">
        <f aca="false">IF(AD27=1,R27*AG27,"")</f>
        <v/>
      </c>
      <c r="T27" s="54"/>
      <c r="U27" s="54"/>
      <c r="V27" s="82"/>
      <c r="W27" s="54"/>
      <c r="X27" s="56"/>
      <c r="Y27" s="83"/>
      <c r="Z27" s="84"/>
      <c r="AA27" s="59" t="n">
        <f aca="false">V5</f>
        <v>44461</v>
      </c>
      <c r="AB27" s="60" t="n">
        <f aca="false">IF(ISNUMBER(FIND("M",C27)),"m",IF(ISNUMBER(FIND("K",C27)),"k"))</f>
        <v>0</v>
      </c>
      <c r="AC27" s="61" t="n">
        <f aca="false">IF(OR(E27="",AA27=""),0,(YEAR(AA27)-YEAR(E27)))</f>
        <v>0</v>
      </c>
      <c r="AD27" s="62" t="str">
        <f aca="false">IF(AC27&gt;34,1,"")</f>
        <v/>
      </c>
      <c r="AE27" s="86" t="n">
        <f aca="false">IF(AD27=1,LOOKUP(AC27,'Meltzer-Faber'!A3:A63,'Meltzer-Faber'!B3:B63))</f>
        <v>0</v>
      </c>
      <c r="AF27" s="87" t="n">
        <f aca="false">IF(AD27=1,LOOKUP(AC27,'Meltzer-Faber'!A3:A63,'Meltzer-Faber'!C3:C63))</f>
        <v>0</v>
      </c>
      <c r="AG27" s="64" t="str">
        <f aca="false">IF(AB27="m",AE27,IF(AB27="k",AF27,""))</f>
        <v/>
      </c>
    </row>
    <row r="28" customFormat="false" ht="18" hidden="false" customHeight="true" outlineLevel="0" collapsed="false">
      <c r="A28" s="65"/>
      <c r="B28" s="66"/>
      <c r="C28" s="67"/>
      <c r="D28" s="68"/>
      <c r="E28" s="69"/>
      <c r="F28" s="69"/>
      <c r="G28" s="70"/>
      <c r="H28" s="71"/>
      <c r="I28" s="72"/>
      <c r="J28" s="72"/>
      <c r="K28" s="72"/>
      <c r="L28" s="72"/>
      <c r="M28" s="72"/>
      <c r="N28" s="72"/>
      <c r="O28" s="67"/>
      <c r="P28" s="73"/>
      <c r="Q28" s="74" t="str">
        <f aca="false">IF(R27="","",R27*1.2)</f>
        <v/>
      </c>
      <c r="R28" s="74"/>
      <c r="S28" s="75"/>
      <c r="T28" s="72" t="str">
        <f aca="false">IF(T27&gt;0,T27*20,"")</f>
        <v/>
      </c>
      <c r="U28" s="72" t="str">
        <f aca="false">IF(U27&gt;0,U27*13,"")</f>
        <v/>
      </c>
      <c r="V28" s="76" t="str">
        <f aca="false">IF(ROUNDUP(V27,1)&gt;0,IF((80+(8-ROUNDUP(V27,1))*40)&lt;0,0,80+(8-ROUNDUP(V27,1))*40),"")</f>
        <v/>
      </c>
      <c r="W28" s="72" t="str">
        <f aca="false">IF(SUM(T28,U28,V28)&gt;0,SUM(T28,U28,V28),"")</f>
        <v/>
      </c>
      <c r="X28" s="77" t="str">
        <f aca="false">IF(OR(Q28="",T28="",U28="",V28=""),"",SUM(Q28,T28,U28,V28))</f>
        <v/>
      </c>
      <c r="Y28" s="78"/>
      <c r="Z28" s="79"/>
      <c r="AA28" s="59"/>
      <c r="AB28" s="60"/>
      <c r="AC28" s="61"/>
      <c r="AD28" s="28"/>
      <c r="AE28" s="28"/>
      <c r="AF28" s="28"/>
      <c r="AG28" s="28"/>
    </row>
    <row r="29" customFormat="false" ht="18" hidden="false" customHeight="true" outlineLevel="0" collapsed="false">
      <c r="A29" s="43"/>
      <c r="B29" s="85"/>
      <c r="C29" s="45"/>
      <c r="D29" s="45"/>
      <c r="E29" s="46"/>
      <c r="F29" s="45"/>
      <c r="G29" s="47"/>
      <c r="H29" s="47"/>
      <c r="I29" s="48"/>
      <c r="J29" s="48"/>
      <c r="K29" s="48"/>
      <c r="L29" s="48"/>
      <c r="M29" s="81"/>
      <c r="N29" s="81"/>
      <c r="O29" s="49" t="str">
        <f aca="false">IF(MAX(I29:K29)&gt;0,IF(MAX(I29:K29)&lt;0,0,TRUNC(MAX(I29:K29)/1)*1),"")</f>
        <v/>
      </c>
      <c r="P29" s="50" t="str">
        <f aca="false">IF(MAX(L29:N29)&gt;0,IF(MAX(L29:N29)&lt;0,0,TRUNC(MAX(L29:N29)/1)*1),"")</f>
        <v/>
      </c>
      <c r="Q29" s="51" t="str">
        <f aca="false">IF(O29="","",IF(P29="","",IF(SUM(O29:P29)=0,"",SUM(O29:P29))))</f>
        <v/>
      </c>
      <c r="R29" s="52" t="str">
        <f aca="false">IF(Q29="","",IF(B29="","",IF(OR(C29="UK",C29="JK",C29="SK",C29="K1",C29="K2",C29="K3",C29="K4",C29="K5",C29="K6",C29="K7",C29="K8",C29="K9",C29="K10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53" t="str">
        <f aca="false">IF(AD29=1,R29*AG29,"")</f>
        <v/>
      </c>
      <c r="T29" s="54"/>
      <c r="U29" s="54"/>
      <c r="V29" s="82"/>
      <c r="W29" s="54"/>
      <c r="X29" s="56"/>
      <c r="Y29" s="83"/>
      <c r="Z29" s="84"/>
      <c r="AA29" s="59" t="n">
        <f aca="false">V5</f>
        <v>44461</v>
      </c>
      <c r="AB29" s="60" t="n">
        <f aca="false">IF(ISNUMBER(FIND("M",C29)),"m",IF(ISNUMBER(FIND("K",C29)),"k"))</f>
        <v>0</v>
      </c>
      <c r="AC29" s="61" t="n">
        <f aca="false">IF(OR(E29="",AA29=""),0,(YEAR(AA29)-YEAR(E29)))</f>
        <v>0</v>
      </c>
      <c r="AD29" s="62" t="str">
        <f aca="false">IF(AC29&gt;34,1,"")</f>
        <v/>
      </c>
      <c r="AE29" s="86" t="n">
        <f aca="false">IF(AD29=1,LOOKUP(AC29,'Meltzer-Faber'!A3:A63,'Meltzer-Faber'!B3:B63))</f>
        <v>0</v>
      </c>
      <c r="AF29" s="87" t="n">
        <f aca="false">IF(AD29=1,LOOKUP(AC29,'Meltzer-Faber'!A3:A63,'Meltzer-Faber'!C3:C63))</f>
        <v>0</v>
      </c>
      <c r="AG29" s="64" t="str">
        <f aca="false">IF(AB29="m",AE29,IF(AB29="k",AF29,""))</f>
        <v/>
      </c>
    </row>
    <row r="30" customFormat="false" ht="18" hidden="false" customHeight="true" outlineLevel="0" collapsed="false">
      <c r="A30" s="65"/>
      <c r="B30" s="66"/>
      <c r="C30" s="67"/>
      <c r="D30" s="68"/>
      <c r="E30" s="69"/>
      <c r="F30" s="69"/>
      <c r="G30" s="70"/>
      <c r="H30" s="71"/>
      <c r="I30" s="72"/>
      <c r="J30" s="72"/>
      <c r="K30" s="72"/>
      <c r="L30" s="72"/>
      <c r="M30" s="72"/>
      <c r="N30" s="72"/>
      <c r="O30" s="67"/>
      <c r="P30" s="73"/>
      <c r="Q30" s="74" t="str">
        <f aca="false">IF(R29="","",R29*1.2)</f>
        <v/>
      </c>
      <c r="R30" s="74"/>
      <c r="S30" s="75"/>
      <c r="T30" s="72" t="str">
        <f aca="false">IF(T29&gt;0,T29*20,"")</f>
        <v/>
      </c>
      <c r="U30" s="72" t="str">
        <f aca="false">IF(U29&gt;0,U29*13,"")</f>
        <v/>
      </c>
      <c r="V30" s="76" t="str">
        <f aca="false">IF(ROUNDUP(V29,1)&gt;0,IF((80+(8-ROUNDUP(V29,1))*40)&lt;0,0,80+(8-ROUNDUP(V29,1))*40),"")</f>
        <v/>
      </c>
      <c r="W30" s="72" t="str">
        <f aca="false">IF(SUM(T30,U30,V30)&gt;0,SUM(T30,U30,V30),"")</f>
        <v/>
      </c>
      <c r="X30" s="77" t="str">
        <f aca="false">IF(OR(Q30="",T30="",U30="",V30=""),"",SUM(Q30,T30,U30,V30))</f>
        <v/>
      </c>
      <c r="Y30" s="78"/>
      <c r="Z30" s="79"/>
      <c r="AA30" s="59"/>
      <c r="AB30" s="60"/>
      <c r="AC30" s="61"/>
      <c r="AD30" s="28"/>
      <c r="AE30" s="28"/>
      <c r="AF30" s="28"/>
      <c r="AG30" s="28"/>
    </row>
    <row r="31" customFormat="false" ht="18" hidden="false" customHeight="true" outlineLevel="0" collapsed="false">
      <c r="A31" s="43"/>
      <c r="B31" s="85"/>
      <c r="C31" s="45"/>
      <c r="D31" s="45"/>
      <c r="E31" s="46"/>
      <c r="F31" s="45"/>
      <c r="G31" s="47"/>
      <c r="H31" s="47"/>
      <c r="I31" s="81"/>
      <c r="J31" s="81"/>
      <c r="K31" s="81"/>
      <c r="L31" s="81"/>
      <c r="M31" s="81"/>
      <c r="N31" s="81"/>
      <c r="O31" s="49" t="str">
        <f aca="false">IF(MAX(I31:K31)&gt;0,IF(MAX(I31:K31)&lt;0,0,TRUNC(MAX(I31:K31)/1)*1),"")</f>
        <v/>
      </c>
      <c r="P31" s="50" t="str">
        <f aca="false">IF(MAX(L31:N31)&gt;0,IF(MAX(L31:N31)&lt;0,0,TRUNC(MAX(L31:N31)/1)*1),"")</f>
        <v/>
      </c>
      <c r="Q31" s="51" t="str">
        <f aca="false">IF(O31="","",IF(P31="","",IF(SUM(O31:P31)=0,"",SUM(O31:P31))))</f>
        <v/>
      </c>
      <c r="R31" s="52" t="str">
        <f aca="false">IF(Q31="","",IF(B31="","",IF(OR(C31="UK",C31="JK",C31="SK",C31="K1",C31="K2",C31="K3",C31="K4",C31="K5",C31="K6",C31="K7",C31="K8",C31="K9",C31="K10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53" t="str">
        <f aca="false">IF(AD31=1,R31*AG31,"")</f>
        <v/>
      </c>
      <c r="T31" s="54"/>
      <c r="U31" s="54"/>
      <c r="V31" s="82"/>
      <c r="W31" s="54" t="s">
        <v>60</v>
      </c>
      <c r="X31" s="56"/>
      <c r="Y31" s="83"/>
      <c r="Z31" s="84"/>
      <c r="AA31" s="59" t="n">
        <f aca="false">V5</f>
        <v>44461</v>
      </c>
      <c r="AB31" s="60" t="n">
        <f aca="false">IF(ISNUMBER(FIND("M",C31)),"m",IF(ISNUMBER(FIND("K",C31)),"k"))</f>
        <v>0</v>
      </c>
      <c r="AC31" s="61" t="n">
        <f aca="false">IF(OR(E31="",AA31=""),0,(YEAR(AA31)-YEAR(E31)))</f>
        <v>0</v>
      </c>
      <c r="AD31" s="62" t="str">
        <f aca="false">IF(AC31&gt;34,1,"")</f>
        <v/>
      </c>
      <c r="AE31" s="86" t="n">
        <f aca="false">IF(AD31=1,LOOKUP(AC31,'Meltzer-Faber'!A3:A63,'Meltzer-Faber'!B3:B63))</f>
        <v>0</v>
      </c>
      <c r="AF31" s="87" t="n">
        <f aca="false">IF(AD31=1,LOOKUP(AC31,'Meltzer-Faber'!A3:A63,'Meltzer-Faber'!C3:C63))</f>
        <v>0</v>
      </c>
      <c r="AG31" s="64" t="str">
        <f aca="false">IF(AB31="m",AE31,IF(AB31="k",AF31,""))</f>
        <v/>
      </c>
    </row>
    <row r="32" customFormat="false" ht="18" hidden="false" customHeight="true" outlineLevel="0" collapsed="false">
      <c r="A32" s="88"/>
      <c r="B32" s="85"/>
      <c r="C32" s="89"/>
      <c r="D32" s="90"/>
      <c r="E32" s="91"/>
      <c r="F32" s="91"/>
      <c r="G32" s="92"/>
      <c r="H32" s="93"/>
      <c r="I32" s="76"/>
      <c r="J32" s="76"/>
      <c r="K32" s="76"/>
      <c r="L32" s="76"/>
      <c r="M32" s="76"/>
      <c r="N32" s="76"/>
      <c r="O32" s="94"/>
      <c r="P32" s="95"/>
      <c r="Q32" s="96" t="str">
        <f aca="false">IF(R31="","",R31*1.2)</f>
        <v/>
      </c>
      <c r="R32" s="96"/>
      <c r="S32" s="97"/>
      <c r="T32" s="76" t="str">
        <f aca="false">IF(T31&gt;0,T31*20,"")</f>
        <v/>
      </c>
      <c r="U32" s="72" t="str">
        <f aca="false">IF(U31&gt;0,U31*13,"")</f>
        <v/>
      </c>
      <c r="V32" s="76" t="str">
        <f aca="false">IF(ROUNDUP(V31,1)&gt;0,IF((80+(8-ROUNDUP(V31,1))*40)&lt;0,0,80+(8-ROUNDUP(V31,1))*40),"")</f>
        <v/>
      </c>
      <c r="W32" s="76" t="str">
        <f aca="false">IF(SUM(T32,U32,V32)&gt;0,SUM(T32,U32,V32),"")</f>
        <v/>
      </c>
      <c r="X32" s="98" t="str">
        <f aca="false">IF(OR(Q32="",T32="",U32="",V32=""),"",SUM(Q32,T32,U32,V32))</f>
        <v/>
      </c>
      <c r="Y32" s="99"/>
      <c r="Z32" s="100"/>
      <c r="AA32" s="59"/>
      <c r="AB32" s="60"/>
      <c r="AC32" s="28"/>
      <c r="AD32" s="28"/>
      <c r="AE32" s="28"/>
      <c r="AF32" s="28"/>
      <c r="AG32" s="28"/>
    </row>
    <row r="33" customFormat="false" ht="18" hidden="false" customHeight="true" outlineLevel="0" collapsed="false">
      <c r="A33" s="101"/>
      <c r="B33" s="102"/>
      <c r="C33" s="103"/>
      <c r="D33" s="103"/>
      <c r="E33" s="104"/>
      <c r="F33" s="103"/>
      <c r="G33" s="105"/>
      <c r="H33" s="105"/>
      <c r="I33" s="106"/>
      <c r="J33" s="106"/>
      <c r="K33" s="106"/>
      <c r="L33" s="106"/>
      <c r="M33" s="106"/>
      <c r="N33" s="106"/>
      <c r="O33" s="107" t="str">
        <f aca="false">IF(MAX(I33:K33)&gt;0,IF(MAX(I33:K33)&lt;0,0,TRUNC(MAX(I33:K33)/1)*1),"")</f>
        <v/>
      </c>
      <c r="P33" s="108" t="str">
        <f aca="false">IF(MAX(L33:N33)&gt;0,IF(MAX(L33:N33)&lt;0,0,TRUNC(MAX(L33:N33)/1)*1),"")</f>
        <v/>
      </c>
      <c r="Q33" s="109" t="str">
        <f aca="false">IF(O33="","",IF(P33="","",IF(SUM(O33:P33)=0,"",SUM(O33:P33))))</f>
        <v/>
      </c>
      <c r="R33" s="110" t="str">
        <f aca="false">IF(Q33="","",IF(B33="","",IF(OR(C33="UK",C33="JK",C33="SK",C33="K1",C33="K2",C33="K3",C33="K4",C33="K5",C33="K6",C33="K7",C33="K8",C33="K9",C33="K10"),IF(B33&gt;153.655,Q33,IF(B33&lt;28,10^(0.783497476*LOG10(28/153.655)^2)*Q33,10^(0.783497476*LOG10(B33/153.655)^2)*Q33)),IF(B33&gt;175.508,Q33,IF(B33&lt;32,10^(0.75194503*LOG10(32/175.508)^2)*Q33,10^(0.75194503*LOG10(B33/175.508)^2)*Q33)))))</f>
        <v/>
      </c>
      <c r="S33" s="111" t="str">
        <f aca="false">IF(AD33=1,R33*AG33,"")</f>
        <v/>
      </c>
      <c r="T33" s="112"/>
      <c r="U33" s="112"/>
      <c r="V33" s="82"/>
      <c r="W33" s="112" t="s">
        <v>60</v>
      </c>
      <c r="X33" s="113"/>
      <c r="Y33" s="114"/>
      <c r="Z33" s="115"/>
      <c r="AA33" s="59" t="n">
        <f aca="false">V5</f>
        <v>44461</v>
      </c>
      <c r="AB33" s="60" t="n">
        <f aca="false">IF(ISNUMBER(FIND("M",C33)),"m",IF(ISNUMBER(FIND("K",C33)),"k"))</f>
        <v>0</v>
      </c>
      <c r="AC33" s="61" t="n">
        <f aca="false">IF(OR(E33="",AA33=""),0,(YEAR(AA33)-YEAR(E33)))</f>
        <v>0</v>
      </c>
      <c r="AD33" s="62" t="str">
        <f aca="false">IF(AC33&gt;34,1,"")</f>
        <v/>
      </c>
      <c r="AE33" s="86" t="n">
        <f aca="false">IF(AD33=1,LOOKUP(AC33,'Meltzer-Faber'!A3:A63,'Meltzer-Faber'!B3:B63))</f>
        <v>0</v>
      </c>
      <c r="AF33" s="87" t="n">
        <f aca="false">IF(AD33=1,LOOKUP(AC33,'Meltzer-Faber'!A3:A63,'Meltzer-Faber'!C3:C63))</f>
        <v>0</v>
      </c>
      <c r="AG33" s="64" t="str">
        <f aca="false">IF(AB33="m",AE33,IF(AB33="k",AF33,""))</f>
        <v/>
      </c>
    </row>
    <row r="34" customFormat="false" ht="18" hidden="false" customHeight="true" outlineLevel="0" collapsed="false">
      <c r="A34" s="88"/>
      <c r="B34" s="85"/>
      <c r="C34" s="89"/>
      <c r="D34" s="90"/>
      <c r="E34" s="91"/>
      <c r="F34" s="91"/>
      <c r="G34" s="92"/>
      <c r="H34" s="93"/>
      <c r="I34" s="76"/>
      <c r="J34" s="76"/>
      <c r="K34" s="76"/>
      <c r="L34" s="76"/>
      <c r="M34" s="76"/>
      <c r="N34" s="76"/>
      <c r="O34" s="94"/>
      <c r="P34" s="95"/>
      <c r="Q34" s="96" t="str">
        <f aca="false">IF(R33="","",R33*1.2)</f>
        <v/>
      </c>
      <c r="R34" s="96"/>
      <c r="S34" s="97"/>
      <c r="T34" s="76" t="str">
        <f aca="false">IF(T33&gt;0,T33*20,"")</f>
        <v/>
      </c>
      <c r="U34" s="72" t="str">
        <f aca="false">IF(U33&gt;0,U33*13,"")</f>
        <v/>
      </c>
      <c r="V34" s="76" t="str">
        <f aca="false">IF(ROUNDUP(V33,1)&gt;0,IF((80+(8-ROUNDUP(V33,1))*40)&lt;0,0,80+(8-ROUNDUP(V33,1))*40),"")</f>
        <v/>
      </c>
      <c r="W34" s="76" t="str">
        <f aca="false">IF(SUM(T34,U34,V34)&gt;0,SUM(T34,U34,V34),"")</f>
        <v/>
      </c>
      <c r="X34" s="98" t="str">
        <f aca="false">IF(OR(Q34="",T34="",U34="",V34=""),"",SUM(Q34,T34,U34,V34))</f>
        <v/>
      </c>
      <c r="Y34" s="99"/>
      <c r="Z34" s="100"/>
      <c r="AA34" s="59"/>
      <c r="AB34" s="60"/>
      <c r="AC34" s="28"/>
      <c r="AD34" s="28"/>
      <c r="AE34" s="28"/>
      <c r="AF34" s="28"/>
      <c r="AG34" s="28"/>
    </row>
    <row r="35" customFormat="false" ht="18" hidden="false" customHeight="true" outlineLevel="0" collapsed="false">
      <c r="A35" s="101"/>
      <c r="B35" s="102"/>
      <c r="C35" s="103"/>
      <c r="D35" s="103"/>
      <c r="E35" s="104"/>
      <c r="F35" s="103"/>
      <c r="G35" s="105"/>
      <c r="H35" s="105"/>
      <c r="I35" s="106"/>
      <c r="J35" s="106"/>
      <c r="K35" s="106"/>
      <c r="L35" s="106"/>
      <c r="M35" s="106"/>
      <c r="N35" s="106"/>
      <c r="O35" s="107" t="str">
        <f aca="false">IF(MAX(I35:K35)&gt;0,IF(MAX(I35:K35)&lt;0,0,TRUNC(MAX(I35:K35)/1)*1),"")</f>
        <v/>
      </c>
      <c r="P35" s="108" t="str">
        <f aca="false">IF(MAX(L35:N35)&gt;0,IF(MAX(L35:N35)&lt;0,0,TRUNC(MAX(L35:N35)/1)*1),"")</f>
        <v/>
      </c>
      <c r="Q35" s="109" t="str">
        <f aca="false">IF(O35="","",IF(P35="","",IF(SUM(O35:P35)=0,"",SUM(O35:P35))))</f>
        <v/>
      </c>
      <c r="R35" s="110" t="str">
        <f aca="false">IF(Q35="","",IF(B35="","",IF(OR(C35="UK",C35="JK",C35="SK",C35="K1",C35="K2",C35="K3",C35="K4",C35="K5",C35="K6",C35="K7",C35="K8",C35="K9",C35="K10"),IF(B35&gt;153.655,Q35,IF(B35&lt;28,10^(0.783497476*LOG10(28/153.655)^2)*Q35,10^(0.783497476*LOG10(B35/153.655)^2)*Q35)),IF(B35&gt;175.508,Q35,IF(B35&lt;32,10^(0.75194503*LOG10(32/175.508)^2)*Q35,10^(0.75194503*LOG10(B35/175.508)^2)*Q35)))))</f>
        <v/>
      </c>
      <c r="S35" s="111" t="str">
        <f aca="false">IF(AD35=1,R35*AG35,"")</f>
        <v/>
      </c>
      <c r="T35" s="112"/>
      <c r="U35" s="112"/>
      <c r="V35" s="82"/>
      <c r="W35" s="112" t="s">
        <v>60</v>
      </c>
      <c r="X35" s="113"/>
      <c r="Y35" s="114"/>
      <c r="Z35" s="115"/>
      <c r="AA35" s="59" t="n">
        <f aca="false">V5</f>
        <v>44461</v>
      </c>
      <c r="AB35" s="60" t="n">
        <f aca="false">IF(ISNUMBER(FIND("M",C35)),"m",IF(ISNUMBER(FIND("K",C35)),"k"))</f>
        <v>0</v>
      </c>
      <c r="AC35" s="61" t="n">
        <f aca="false">IF(OR(E35="",AA35=""),0,(YEAR(AA35)-YEAR(E35)))</f>
        <v>0</v>
      </c>
      <c r="AD35" s="62" t="str">
        <f aca="false">IF(AC35&gt;34,1,"")</f>
        <v/>
      </c>
      <c r="AE35" s="86" t="n">
        <f aca="false">IF(AD35=1,LOOKUP(AC35,'Meltzer-Faber'!A3:A63,'Meltzer-Faber'!B3:B63))</f>
        <v>0</v>
      </c>
      <c r="AF35" s="87" t="n">
        <f aca="false">IF(AD35=1,LOOKUP(AC35,'Meltzer-Faber'!A3:A63,'Meltzer-Faber'!C3:C63))</f>
        <v>0</v>
      </c>
      <c r="AG35" s="64" t="str">
        <f aca="false">IF(AB35="m",AE35,IF(AB35="k",AF35,""))</f>
        <v/>
      </c>
    </row>
    <row r="36" customFormat="false" ht="18" hidden="false" customHeight="true" outlineLevel="0" collapsed="false">
      <c r="A36" s="116"/>
      <c r="B36" s="117"/>
      <c r="C36" s="118"/>
      <c r="D36" s="119"/>
      <c r="E36" s="120"/>
      <c r="F36" s="120"/>
      <c r="G36" s="121"/>
      <c r="H36" s="122"/>
      <c r="I36" s="123"/>
      <c r="J36" s="123"/>
      <c r="K36" s="123"/>
      <c r="L36" s="123"/>
      <c r="M36" s="123"/>
      <c r="N36" s="123"/>
      <c r="O36" s="124"/>
      <c r="P36" s="125"/>
      <c r="Q36" s="126" t="str">
        <f aca="false">IF(R35="","",R35*1.2)</f>
        <v/>
      </c>
      <c r="R36" s="126"/>
      <c r="S36" s="127"/>
      <c r="T36" s="123" t="str">
        <f aca="false">IF(T35&gt;0,T35*20,"")</f>
        <v/>
      </c>
      <c r="U36" s="123" t="str">
        <f aca="false">IF(U35&gt;0,U35*13,"")</f>
        <v/>
      </c>
      <c r="V36" s="123" t="str">
        <f aca="false">IF(ROUNDUP(V35,1)&gt;0,IF((80+(8-ROUNDUP(V35,1))*40)&lt;0,0,80+(8-ROUNDUP(V35,1))*40),"")</f>
        <v/>
      </c>
      <c r="W36" s="123" t="str">
        <f aca="false">IF(SUM(T36,U36,V36)&gt;0,SUM(T36,U36,V36),"")</f>
        <v/>
      </c>
      <c r="X36" s="128" t="str">
        <f aca="false">IF(OR(Q36="",T36="",U36="",V36=""),"",SUM(Q36,T36,U36,V36))</f>
        <v/>
      </c>
      <c r="Y36" s="129"/>
      <c r="Z36" s="130"/>
      <c r="AA36" s="59"/>
      <c r="AB36" s="60"/>
      <c r="AC36" s="28"/>
      <c r="AD36" s="28"/>
      <c r="AE36" s="28"/>
      <c r="AF36" s="28"/>
      <c r="AG36" s="28"/>
    </row>
    <row r="37" customFormat="false" ht="15.75" hidden="false" customHeight="true" outlineLevel="0" collapsed="false">
      <c r="A37" s="131"/>
      <c r="B37" s="131"/>
      <c r="C37" s="131"/>
      <c r="D37" s="132"/>
      <c r="E37" s="133"/>
      <c r="F37" s="133"/>
      <c r="G37" s="134"/>
      <c r="H37" s="134"/>
      <c r="I37" s="135"/>
      <c r="J37" s="135"/>
      <c r="K37" s="135"/>
      <c r="L37" s="135"/>
      <c r="M37" s="135"/>
      <c r="N37" s="135"/>
      <c r="O37" s="131"/>
      <c r="P37" s="131"/>
      <c r="Q37" s="131"/>
      <c r="R37" s="131"/>
      <c r="S37" s="131"/>
      <c r="T37" s="135"/>
      <c r="U37" s="135"/>
      <c r="V37" s="136"/>
      <c r="W37" s="136"/>
      <c r="X37" s="137"/>
      <c r="Y37" s="138"/>
      <c r="Z37" s="1"/>
      <c r="AA37" s="28"/>
      <c r="AB37" s="28"/>
      <c r="AC37" s="28"/>
      <c r="AD37" s="28"/>
      <c r="AE37" s="28"/>
      <c r="AF37" s="28"/>
      <c r="AG37" s="28"/>
    </row>
    <row r="38" customFormat="false" ht="12.75" hidden="false" customHeight="true" outlineLevel="0" collapsed="false">
      <c r="A38" s="139" t="s">
        <v>61</v>
      </c>
      <c r="B38" s="139"/>
      <c r="C38" s="140" t="s">
        <v>62</v>
      </c>
      <c r="D38" s="140"/>
      <c r="E38" s="140"/>
      <c r="F38" s="140"/>
      <c r="G38" s="140"/>
      <c r="H38" s="139" t="s">
        <v>63</v>
      </c>
      <c r="I38" s="141" t="n">
        <v>1</v>
      </c>
      <c r="J38" s="140" t="s">
        <v>62</v>
      </c>
      <c r="K38" s="140"/>
      <c r="L38" s="140"/>
      <c r="M38" s="140"/>
      <c r="N38" s="140"/>
      <c r="AA38" s="139"/>
      <c r="AB38" s="139"/>
      <c r="AC38" s="139"/>
      <c r="AD38" s="139"/>
      <c r="AE38" s="139"/>
      <c r="AF38" s="139"/>
      <c r="AG38" s="139"/>
    </row>
    <row r="39" customFormat="false" ht="12.75" hidden="false" customHeight="true" outlineLevel="0" collapsed="false">
      <c r="A39" s="139"/>
      <c r="B39" s="139"/>
      <c r="C39" s="142"/>
      <c r="D39" s="142"/>
      <c r="E39" s="142"/>
      <c r="F39" s="142"/>
      <c r="G39" s="142"/>
      <c r="H39" s="143"/>
      <c r="I39" s="141" t="n">
        <v>2</v>
      </c>
      <c r="J39" s="140" t="s">
        <v>64</v>
      </c>
      <c r="K39" s="140"/>
      <c r="L39" s="140"/>
      <c r="M39" s="140"/>
      <c r="N39" s="140"/>
      <c r="AA39" s="139"/>
      <c r="AB39" s="139"/>
      <c r="AC39" s="139"/>
      <c r="AD39" s="139"/>
      <c r="AE39" s="139"/>
      <c r="AF39" s="139"/>
      <c r="AG39" s="139"/>
    </row>
    <row r="40" customFormat="false" ht="12.75" hidden="false" customHeight="true" outlineLevel="0" collapsed="false">
      <c r="A40" s="139" t="s">
        <v>65</v>
      </c>
      <c r="B40" s="139"/>
      <c r="C40" s="140"/>
      <c r="D40" s="140"/>
      <c r="E40" s="140"/>
      <c r="F40" s="140"/>
      <c r="G40" s="140"/>
      <c r="H40" s="139"/>
      <c r="I40" s="139" t="n">
        <v>3</v>
      </c>
      <c r="J40" s="140" t="s">
        <v>66</v>
      </c>
      <c r="K40" s="140"/>
      <c r="L40" s="140"/>
      <c r="M40" s="140"/>
      <c r="N40" s="140"/>
      <c r="AA40" s="139"/>
      <c r="AB40" s="139"/>
      <c r="AC40" s="139"/>
      <c r="AD40" s="139"/>
      <c r="AE40" s="139"/>
      <c r="AF40" s="139"/>
      <c r="AG40" s="139"/>
    </row>
    <row r="41" customFormat="false" ht="12.75" hidden="false" customHeight="true" outlineLevel="0" collapsed="false">
      <c r="A41" s="16"/>
      <c r="B41" s="144"/>
      <c r="C41" s="140"/>
      <c r="D41" s="140"/>
      <c r="E41" s="140"/>
      <c r="F41" s="140"/>
      <c r="G41" s="140"/>
      <c r="H41" s="139"/>
      <c r="I41" s="16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6"/>
      <c r="AB41" s="16"/>
      <c r="AC41" s="16"/>
      <c r="AD41" s="16"/>
      <c r="AE41" s="16"/>
      <c r="AF41" s="16"/>
      <c r="AG41" s="16"/>
    </row>
    <row r="42" customFormat="false" ht="12.75" hidden="false" customHeight="true" outlineLevel="0" collapsed="false">
      <c r="A42" s="16"/>
      <c r="B42" s="139"/>
      <c r="C42" s="140"/>
      <c r="D42" s="140"/>
      <c r="E42" s="140"/>
      <c r="F42" s="140"/>
      <c r="G42" s="140"/>
      <c r="H42" s="145" t="s">
        <v>67</v>
      </c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6"/>
      <c r="AB42" s="16"/>
      <c r="AC42" s="16"/>
      <c r="AD42" s="16"/>
      <c r="AE42" s="16"/>
      <c r="AF42" s="16"/>
      <c r="AG42" s="16"/>
    </row>
    <row r="43" customFormat="false" ht="12.75" hidden="false" customHeight="true" outlineLevel="0" collapsed="false">
      <c r="A43" s="29"/>
      <c r="B43" s="29"/>
      <c r="C43" s="143"/>
      <c r="D43" s="42"/>
      <c r="E43" s="42"/>
      <c r="F43" s="42"/>
      <c r="G43" s="16"/>
      <c r="H43" s="145" t="s">
        <v>68</v>
      </c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6"/>
      <c r="AB43" s="16"/>
      <c r="AC43" s="16"/>
      <c r="AD43" s="16"/>
      <c r="AE43" s="16"/>
      <c r="AF43" s="16"/>
      <c r="AG43" s="16"/>
    </row>
    <row r="44" customFormat="false" ht="12.75" hidden="false" customHeight="true" outlineLevel="0" collapsed="false">
      <c r="A44" s="139" t="s">
        <v>69</v>
      </c>
      <c r="B44" s="139"/>
      <c r="C44" s="140"/>
      <c r="D44" s="140"/>
      <c r="E44" s="140"/>
      <c r="F44" s="140"/>
      <c r="G44" s="140"/>
      <c r="H44" s="145" t="s">
        <v>70</v>
      </c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6"/>
      <c r="AB44" s="16"/>
      <c r="AC44" s="16"/>
      <c r="AD44" s="16"/>
      <c r="AE44" s="16"/>
      <c r="AF44" s="16"/>
      <c r="AG44" s="16"/>
    </row>
    <row r="45" customFormat="false" ht="12.75" hidden="false" customHeight="true" outlineLevel="0" collapsed="false">
      <c r="A45" s="29"/>
      <c r="B45" s="29"/>
      <c r="C45" s="140"/>
      <c r="D45" s="140"/>
      <c r="E45" s="140"/>
      <c r="F45" s="140"/>
      <c r="G45" s="140"/>
      <c r="H45" s="139"/>
      <c r="I45" s="145"/>
      <c r="J45" s="139"/>
      <c r="K45" s="146"/>
      <c r="L45" s="29"/>
      <c r="M45" s="29"/>
      <c r="N45" s="29"/>
      <c r="O45" s="29"/>
      <c r="P45" s="29"/>
      <c r="Q45" s="29"/>
      <c r="R45" s="29"/>
      <c r="S45" s="29"/>
      <c r="T45" s="147"/>
      <c r="U45" s="147"/>
      <c r="V45" s="147"/>
      <c r="W45" s="147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customFormat="false" ht="12.75" hidden="false" customHeight="true" outlineLevel="0" collapsed="false">
      <c r="A46" s="139" t="s">
        <v>71</v>
      </c>
      <c r="B46" s="139"/>
      <c r="C46" s="140"/>
      <c r="D46" s="140"/>
      <c r="E46" s="140"/>
      <c r="F46" s="140"/>
      <c r="G46" s="140"/>
      <c r="H46" s="145" t="s">
        <v>72</v>
      </c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6"/>
      <c r="AB46" s="16"/>
      <c r="AC46" s="16"/>
      <c r="AD46" s="16"/>
      <c r="AE46" s="16"/>
      <c r="AF46" s="16"/>
      <c r="AG46" s="16"/>
    </row>
    <row r="47" customFormat="false" ht="12.75" hidden="false" customHeight="true" outlineLevel="0" collapsed="false">
      <c r="A47" s="29"/>
      <c r="B47" s="29"/>
      <c r="C47" s="140"/>
      <c r="D47" s="140"/>
      <c r="E47" s="140"/>
      <c r="F47" s="140"/>
      <c r="G47" s="140"/>
      <c r="H47" s="139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6"/>
      <c r="AB47" s="16"/>
      <c r="AC47" s="16"/>
      <c r="AD47" s="16"/>
      <c r="AE47" s="16"/>
      <c r="AF47" s="16"/>
      <c r="AG47" s="16"/>
    </row>
    <row r="48" customFormat="false" ht="13.5" hidden="false" customHeight="true" outlineLevel="0" collapsed="false">
      <c r="A48" s="148" t="s">
        <v>73</v>
      </c>
      <c r="B48" s="149" t="s">
        <v>74</v>
      </c>
      <c r="C48" s="149"/>
      <c r="D48" s="150"/>
      <c r="E48" s="150"/>
      <c r="F48" s="150"/>
      <c r="G48" s="151"/>
      <c r="H48" s="151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6"/>
      <c r="AB48" s="16"/>
      <c r="AC48" s="16"/>
      <c r="AD48" s="16"/>
      <c r="AE48" s="16"/>
      <c r="AF48" s="16"/>
      <c r="AG48" s="16"/>
    </row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74">
    <mergeCell ref="G2:R2"/>
    <mergeCell ref="G3:R3"/>
    <mergeCell ref="S3:Z3"/>
    <mergeCell ref="A5:B5"/>
    <mergeCell ref="C5:G5"/>
    <mergeCell ref="I5:N5"/>
    <mergeCell ref="P5:T5"/>
    <mergeCell ref="V5:W5"/>
    <mergeCell ref="I7:K7"/>
    <mergeCell ref="L7:N7"/>
    <mergeCell ref="O7:R7"/>
    <mergeCell ref="I8:K8"/>
    <mergeCell ref="L8:N8"/>
    <mergeCell ref="I10:K10"/>
    <mergeCell ref="L10:N10"/>
    <mergeCell ref="Q10:R10"/>
    <mergeCell ref="I12:K12"/>
    <mergeCell ref="L12:N12"/>
    <mergeCell ref="Q12:R12"/>
    <mergeCell ref="I14:K14"/>
    <mergeCell ref="L14:N14"/>
    <mergeCell ref="Q14:R14"/>
    <mergeCell ref="I16:K16"/>
    <mergeCell ref="L16:N16"/>
    <mergeCell ref="Q16:R16"/>
    <mergeCell ref="I18:K18"/>
    <mergeCell ref="L18:N18"/>
    <mergeCell ref="Q18:R18"/>
    <mergeCell ref="I20:K20"/>
    <mergeCell ref="L20:N20"/>
    <mergeCell ref="Q20:R20"/>
    <mergeCell ref="I22:K22"/>
    <mergeCell ref="L22:N22"/>
    <mergeCell ref="Q22:R22"/>
    <mergeCell ref="I24:K24"/>
    <mergeCell ref="L24:N24"/>
    <mergeCell ref="Q24:R24"/>
    <mergeCell ref="I26:K26"/>
    <mergeCell ref="L26:N26"/>
    <mergeCell ref="Q26:R26"/>
    <mergeCell ref="I28:K28"/>
    <mergeCell ref="L28:N28"/>
    <mergeCell ref="Q28:R28"/>
    <mergeCell ref="I30:K30"/>
    <mergeCell ref="L30:N30"/>
    <mergeCell ref="Q30:R30"/>
    <mergeCell ref="I32:K32"/>
    <mergeCell ref="L32:N32"/>
    <mergeCell ref="Q32:R32"/>
    <mergeCell ref="I34:K34"/>
    <mergeCell ref="L34:N34"/>
    <mergeCell ref="Q34:R34"/>
    <mergeCell ref="I36:K36"/>
    <mergeCell ref="L36:N36"/>
    <mergeCell ref="Q36:R36"/>
    <mergeCell ref="C38:G38"/>
    <mergeCell ref="J38:N38"/>
    <mergeCell ref="C39:G39"/>
    <mergeCell ref="J39:N39"/>
    <mergeCell ref="C40:G40"/>
    <mergeCell ref="J40:N40"/>
    <mergeCell ref="C41:G41"/>
    <mergeCell ref="J41:Z41"/>
    <mergeCell ref="C42:G42"/>
    <mergeCell ref="I42:Z42"/>
    <mergeCell ref="I43:Z43"/>
    <mergeCell ref="C44:G44"/>
    <mergeCell ref="I44:Z44"/>
    <mergeCell ref="C45:G45"/>
    <mergeCell ref="C46:G46"/>
    <mergeCell ref="I46:Z46"/>
    <mergeCell ref="C47:G47"/>
    <mergeCell ref="I47:Z47"/>
    <mergeCell ref="I48:Z48"/>
  </mergeCells>
  <conditionalFormatting sqref="I9:N9">
    <cfRule type="cellIs" priority="2" operator="between" aboveAverage="0" equalAverage="0" bottom="0" percent="0" rank="0" text="" dxfId="0">
      <formula>1</formula>
      <formula>300</formula>
    </cfRule>
  </conditionalFormatting>
  <conditionalFormatting sqref="I9:N9">
    <cfRule type="cellIs" priority="3" operator="lessThanOrEqual" aboveAverage="0" equalAverage="0" bottom="0" percent="0" rank="0" text="" dxfId="1">
      <formula>0</formula>
    </cfRule>
  </conditionalFormatting>
  <conditionalFormatting sqref="I11:L11">
    <cfRule type="cellIs" priority="4" operator="between" aboveAverage="0" equalAverage="0" bottom="0" percent="0" rank="0" text="" dxfId="0">
      <formula>1</formula>
      <formula>300</formula>
    </cfRule>
  </conditionalFormatting>
  <conditionalFormatting sqref="I11:L11">
    <cfRule type="cellIs" priority="5" operator="lessThanOrEqual" aboveAverage="0" equalAverage="0" bottom="0" percent="0" rank="0" text="" dxfId="1">
      <formula>0</formula>
    </cfRule>
  </conditionalFormatting>
  <conditionalFormatting sqref="I13:L13">
    <cfRule type="cellIs" priority="6" operator="between" aboveAverage="0" equalAverage="0" bottom="0" percent="0" rank="0" text="" dxfId="0">
      <formula>1</formula>
      <formula>300</formula>
    </cfRule>
  </conditionalFormatting>
  <conditionalFormatting sqref="I13:L13">
    <cfRule type="cellIs" priority="7" operator="lessThanOrEqual" aboveAverage="0" equalAverage="0" bottom="0" percent="0" rank="0" text="" dxfId="1">
      <formula>0</formula>
    </cfRule>
  </conditionalFormatting>
  <conditionalFormatting sqref="I29:L29">
    <cfRule type="cellIs" priority="8" operator="between" aboveAverage="0" equalAverage="0" bottom="0" percent="0" rank="0" text="" dxfId="0">
      <formula>1</formula>
      <formula>300</formula>
    </cfRule>
  </conditionalFormatting>
  <conditionalFormatting sqref="I29:L29">
    <cfRule type="cellIs" priority="9" operator="lessThanOrEqual" aboveAverage="0" equalAverage="0" bottom="0" percent="0" rank="0" text="" dxfId="1">
      <formula>0</formula>
    </cfRule>
  </conditionalFormatting>
  <conditionalFormatting sqref="J17">
    <cfRule type="cellIs" priority="10" operator="between" aboveAverage="0" equalAverage="0" bottom="0" percent="0" rank="0" text="" dxfId="0">
      <formula>1</formula>
      <formula>300</formula>
    </cfRule>
  </conditionalFormatting>
  <conditionalFormatting sqref="J17">
    <cfRule type="cellIs" priority="11" operator="lessThanOrEqual" aboveAverage="0" equalAverage="0" bottom="0" percent="0" rank="0" text="" dxfId="1">
      <formula>0</formula>
    </cfRule>
  </conditionalFormatting>
  <dataValidations count="3">
    <dataValidation allowBlank="true" operator="between" prompt="Feil_i_kat.v.løft - Feil verdi i kategori vektløfting" showDropDown="false" showErrorMessage="true" showInputMessage="true" sqref="C9 C11 C13 C15 C17 C19 C21 C23 C25 C27 C29 C31 C33 C35" type="list">
      <formula1>"UM,JM,SM,UK,JK,SK,M1,M2,M3,M4,M5,M6,M7,M8,M9,M10,K1,K2,K3,K4,K5,K6,K7,K8,K9,K10"</formula1>
      <formula2>0</formula2>
    </dataValidation>
    <dataValidation allowBlank="true" operator="between" prompt="Feil_i_kat. 5-kamp - Feil verdi i kategori 5-kamp" showDropDown="false" showErrorMessage="true" showInputMessage="true" sqref="D9 D11 D13 D15 D17 D19 D21 D23 D25 D27 D29 D31 D33 D35" type="list">
      <formula1>"44512.0,13-14,15-16,17-18,19-23,=23,23+"</formula1>
      <formula2>0</formula2>
    </dataValidation>
    <dataValidation allowBlank="true" operator="between" prompt="Feil_i_vektklasse - Feil verddi i vektklasse" showDropDown="false" showErrorMessage="true" showInputMessage="true" sqref="A9 A11 A13 A15 A17 A19 A21 A23 A25 A27 A29 A31 A33 A35" type="list">
      <formula1>"40.0,45.0,49.0,55.0,59.0,64.0,71.0,76.0,81.0,=81,81+,87.0,=87,87+,49.0,55.0,61.0,67.0,73.0,81.0,89.0,96.0,102.0,=102,102+,109.0,=109,109+"</formula1>
      <formula2>0</formula2>
    </dataValidation>
  </dataValidations>
  <printOptions headings="false" gridLines="false" gridLinesSet="true" horizontalCentered="false" verticalCentered="false"/>
  <pageMargins left="0.275694444444444" right="0.275694444444444" top="0.275694444444444" bottom="0.224305555555556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7.87"/>
    <col collapsed="false" customWidth="true" hidden="false" outlineLevel="0" max="3" min="3" style="0" width="5.7"/>
    <col collapsed="false" customWidth="true" hidden="false" outlineLevel="0" max="4" min="4" style="0" width="7.42"/>
    <col collapsed="false" customWidth="true" hidden="false" outlineLevel="0" max="5" min="5" style="0" width="10.29"/>
    <col collapsed="false" customWidth="true" hidden="false" outlineLevel="0" max="6" min="6" style="0" width="4.14"/>
    <col collapsed="false" customWidth="true" hidden="false" outlineLevel="0" max="7" min="7" style="0" width="27.71"/>
    <col collapsed="false" customWidth="true" hidden="false" outlineLevel="0" max="8" min="8" style="0" width="20.3"/>
    <col collapsed="false" customWidth="true" hidden="false" outlineLevel="0" max="17" min="9" style="0" width="6.71"/>
    <col collapsed="false" customWidth="true" hidden="false" outlineLevel="0" max="21" min="18" style="0" width="7.87"/>
    <col collapsed="false" customWidth="true" hidden="false" outlineLevel="0" max="22" min="22" style="0" width="8.86"/>
    <col collapsed="false" customWidth="true" hidden="false" outlineLevel="0" max="24" min="23" style="0" width="7.87"/>
    <col collapsed="false" customWidth="true" hidden="false" outlineLevel="0" max="25" min="25" style="0" width="4.43"/>
    <col collapsed="false" customWidth="true" hidden="false" outlineLevel="0" max="26" min="26" style="0" width="4.86"/>
    <col collapsed="false" customWidth="true" hidden="true" outlineLevel="0" max="27" min="27" style="0" width="9.58"/>
    <col collapsed="false" customWidth="true" hidden="true" outlineLevel="0" max="33" min="28" style="0" width="9.13"/>
    <col collapsed="false" customWidth="true" hidden="false" outlineLevel="0" max="1025" min="34" style="0" width="14.43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79.5" hidden="false" customHeight="true" outlineLevel="0" collapsed="false">
      <c r="A2" s="1"/>
      <c r="B2" s="1"/>
      <c r="C2" s="1"/>
      <c r="D2" s="1"/>
      <c r="E2" s="1"/>
      <c r="F2" s="1"/>
      <c r="G2" s="2" t="s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3" t="s">
        <v>1</v>
      </c>
      <c r="V2" s="1"/>
      <c r="W2" s="1"/>
      <c r="X2" s="1"/>
      <c r="Y2" s="1"/>
      <c r="Z2" s="1"/>
    </row>
    <row r="3" customFormat="false" ht="12.75" hidden="false" customHeight="true" outlineLevel="0" collapsed="false">
      <c r="A3" s="1"/>
      <c r="B3" s="1"/>
      <c r="C3" s="1"/>
      <c r="D3" s="1"/>
      <c r="E3" s="4"/>
      <c r="F3" s="1"/>
      <c r="G3" s="5" t="s">
        <v>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 t="s">
        <v>3</v>
      </c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true" outlineLevel="0" collapsed="false">
      <c r="A5" s="7" t="s">
        <v>4</v>
      </c>
      <c r="B5" s="7"/>
      <c r="C5" s="8" t="s">
        <v>5</v>
      </c>
      <c r="D5" s="8"/>
      <c r="E5" s="8"/>
      <c r="F5" s="8"/>
      <c r="G5" s="8"/>
      <c r="H5" s="9" t="s">
        <v>6</v>
      </c>
      <c r="I5" s="8" t="s">
        <v>7</v>
      </c>
      <c r="J5" s="8"/>
      <c r="K5" s="8"/>
      <c r="L5" s="8"/>
      <c r="M5" s="8"/>
      <c r="N5" s="8"/>
      <c r="O5" s="9" t="s">
        <v>8</v>
      </c>
      <c r="P5" s="10" t="s">
        <v>9</v>
      </c>
      <c r="Q5" s="10"/>
      <c r="R5" s="10"/>
      <c r="S5" s="10"/>
      <c r="T5" s="10"/>
      <c r="U5" s="11" t="s">
        <v>10</v>
      </c>
      <c r="V5" s="12" t="n">
        <v>44342</v>
      </c>
      <c r="W5" s="12"/>
      <c r="X5" s="13" t="s">
        <v>11</v>
      </c>
      <c r="Y5" s="14" t="n">
        <v>2</v>
      </c>
      <c r="Z5" s="1"/>
    </row>
    <row r="6" customFormat="false" ht="12.75" hidden="false" customHeight="true" outlineLevel="0" collapsed="false">
      <c r="A6" s="1"/>
      <c r="B6" s="1"/>
      <c r="C6" s="1"/>
      <c r="D6" s="1"/>
      <c r="E6" s="1"/>
      <c r="F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5"/>
      <c r="X6" s="1"/>
      <c r="Y6" s="1"/>
      <c r="Z6" s="1"/>
      <c r="AB6" s="16"/>
      <c r="AC6" s="16"/>
      <c r="AD6" s="16"/>
      <c r="AE6" s="17" t="s">
        <v>12</v>
      </c>
      <c r="AF6" s="17" t="s">
        <v>12</v>
      </c>
      <c r="AG6" s="17" t="s">
        <v>12</v>
      </c>
    </row>
    <row r="7" customFormat="false" ht="15" hidden="false" customHeight="true" outlineLevel="0" collapsed="false">
      <c r="A7" s="18" t="s">
        <v>13</v>
      </c>
      <c r="B7" s="19" t="s">
        <v>14</v>
      </c>
      <c r="C7" s="20" t="s">
        <v>15</v>
      </c>
      <c r="D7" s="21" t="s">
        <v>15</v>
      </c>
      <c r="E7" s="22" t="s">
        <v>16</v>
      </c>
      <c r="F7" s="22" t="s">
        <v>17</v>
      </c>
      <c r="G7" s="22" t="s">
        <v>18</v>
      </c>
      <c r="H7" s="22" t="s">
        <v>19</v>
      </c>
      <c r="I7" s="23" t="s">
        <v>20</v>
      </c>
      <c r="J7" s="23"/>
      <c r="K7" s="23"/>
      <c r="L7" s="23" t="s">
        <v>21</v>
      </c>
      <c r="M7" s="23"/>
      <c r="N7" s="23"/>
      <c r="O7" s="24" t="s">
        <v>22</v>
      </c>
      <c r="P7" s="24"/>
      <c r="Q7" s="24"/>
      <c r="R7" s="24"/>
      <c r="S7" s="25" t="s">
        <v>23</v>
      </c>
      <c r="T7" s="23" t="s">
        <v>24</v>
      </c>
      <c r="U7" s="23" t="s">
        <v>25</v>
      </c>
      <c r="V7" s="23" t="s">
        <v>26</v>
      </c>
      <c r="W7" s="22" t="s">
        <v>27</v>
      </c>
      <c r="X7" s="26" t="s">
        <v>28</v>
      </c>
      <c r="Y7" s="26" t="s">
        <v>29</v>
      </c>
      <c r="Z7" s="27" t="s">
        <v>30</v>
      </c>
      <c r="AA7" s="28"/>
      <c r="AB7" s="29"/>
      <c r="AC7" s="29"/>
      <c r="AD7" s="29"/>
      <c r="AE7" s="30" t="s">
        <v>31</v>
      </c>
      <c r="AF7" s="30" t="s">
        <v>31</v>
      </c>
      <c r="AG7" s="30" t="s">
        <v>31</v>
      </c>
    </row>
    <row r="8" customFormat="false" ht="15" hidden="false" customHeight="true" outlineLevel="0" collapsed="false">
      <c r="A8" s="31" t="s">
        <v>32</v>
      </c>
      <c r="B8" s="32" t="s">
        <v>33</v>
      </c>
      <c r="C8" s="33" t="s">
        <v>34</v>
      </c>
      <c r="D8" s="34" t="s">
        <v>28</v>
      </c>
      <c r="E8" s="35" t="s">
        <v>35</v>
      </c>
      <c r="F8" s="35" t="s">
        <v>36</v>
      </c>
      <c r="G8" s="36"/>
      <c r="H8" s="36"/>
      <c r="I8" s="37" t="s">
        <v>37</v>
      </c>
      <c r="J8" s="37"/>
      <c r="K8" s="37"/>
      <c r="L8" s="37" t="s">
        <v>37</v>
      </c>
      <c r="M8" s="37"/>
      <c r="N8" s="37"/>
      <c r="O8" s="38" t="s">
        <v>20</v>
      </c>
      <c r="P8" s="32" t="s">
        <v>21</v>
      </c>
      <c r="Q8" s="39" t="s">
        <v>38</v>
      </c>
      <c r="R8" s="33" t="s">
        <v>23</v>
      </c>
      <c r="S8" s="38" t="s">
        <v>39</v>
      </c>
      <c r="T8" s="37" t="s">
        <v>23</v>
      </c>
      <c r="U8" s="37" t="s">
        <v>23</v>
      </c>
      <c r="V8" s="37" t="s">
        <v>23</v>
      </c>
      <c r="W8" s="35" t="s">
        <v>40</v>
      </c>
      <c r="X8" s="40" t="s">
        <v>41</v>
      </c>
      <c r="Y8" s="40"/>
      <c r="Z8" s="41"/>
      <c r="AA8" s="28"/>
      <c r="AB8" s="29" t="s">
        <v>42</v>
      </c>
      <c r="AC8" s="29" t="s">
        <v>43</v>
      </c>
      <c r="AD8" s="42" t="s">
        <v>39</v>
      </c>
      <c r="AE8" s="30" t="s">
        <v>44</v>
      </c>
      <c r="AF8" s="30" t="s">
        <v>45</v>
      </c>
      <c r="AG8" s="30" t="s">
        <v>46</v>
      </c>
    </row>
    <row r="9" customFormat="false" ht="18" hidden="false" customHeight="true" outlineLevel="0" collapsed="false">
      <c r="A9" s="43" t="s">
        <v>75</v>
      </c>
      <c r="B9" s="44" t="n">
        <v>57.6</v>
      </c>
      <c r="C9" s="45" t="s">
        <v>76</v>
      </c>
      <c r="D9" s="45" t="s">
        <v>77</v>
      </c>
      <c r="E9" s="46" t="n">
        <v>38727</v>
      </c>
      <c r="F9" s="45"/>
      <c r="G9" s="47" t="s">
        <v>78</v>
      </c>
      <c r="H9" s="47" t="s">
        <v>51</v>
      </c>
      <c r="I9" s="81" t="n">
        <v>38</v>
      </c>
      <c r="J9" s="81" t="n">
        <v>41</v>
      </c>
      <c r="K9" s="81" t="n">
        <v>-45</v>
      </c>
      <c r="L9" s="81" t="n">
        <v>45</v>
      </c>
      <c r="M9" s="81" t="n">
        <v>50</v>
      </c>
      <c r="N9" s="81" t="n">
        <v>52</v>
      </c>
      <c r="O9" s="49" t="n">
        <f aca="false">IF(MAX(I9:K9)&gt;0,IF(MAX(I9:K9)&lt;0,0,TRUNC(MAX(I9:K9)/1)*1),"")</f>
        <v>41</v>
      </c>
      <c r="P9" s="50" t="n">
        <f aca="false">IF(MAX(L9:N9)&gt;0,IF(MAX(L9:N9)&lt;0,0,TRUNC(MAX(L9:N9)/1)*1),"")</f>
        <v>52</v>
      </c>
      <c r="Q9" s="51" t="n">
        <f aca="false">IF(O9="","",IF(P9="","",IF(SUM(O9:P9)=0,"",SUM(O9:P9))))</f>
        <v>93</v>
      </c>
      <c r="R9" s="52" t="n">
        <f aca="false"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139.488755</v>
      </c>
      <c r="S9" s="53" t="str">
        <f aca="false">IF(AD9=1,R9*AG9,"")</f>
        <v/>
      </c>
      <c r="T9" s="54" t="n">
        <v>6.5</v>
      </c>
      <c r="U9" s="54" t="n">
        <v>7.44</v>
      </c>
      <c r="V9" s="55" t="n">
        <v>6.99</v>
      </c>
      <c r="W9" s="54"/>
      <c r="X9" s="56"/>
      <c r="Y9" s="57"/>
      <c r="Z9" s="58"/>
      <c r="AA9" s="59" t="n">
        <f aca="false">V5</f>
        <v>44342</v>
      </c>
      <c r="AB9" s="60" t="str">
        <f aca="false">IF(ISNUMBER(FIND("M",C9)),"m",IF(ISNUMBER(FIND("K",C9)),"k"))</f>
        <v>m</v>
      </c>
      <c r="AC9" s="61" t="n">
        <f aca="false">IF(OR(E9="",AA9=""),0,(YEAR(AA9)-YEAR(E9)))</f>
        <v>15</v>
      </c>
      <c r="AD9" s="62" t="str">
        <f aca="false">IF(AC9&gt;34,1,"")</f>
        <v/>
      </c>
      <c r="AE9" s="63" t="n">
        <f aca="false">IF(AD9=1,LOOKUP(AC9,'Meltzer-Faber'!A3:A63,'Meltzer-Faber'!B3:B63))</f>
        <v>0</v>
      </c>
      <c r="AF9" s="63" t="n">
        <f aca="false">IF(AD9=1,LOOKUP(AC9,'Meltzer-Faber'!A3:A63,'Meltzer-Faber'!C3:C63))</f>
        <v>0</v>
      </c>
      <c r="AG9" s="64" t="n">
        <f aca="false">IF(AB9="m",AE9,IF(AB9="k",AF9,""))</f>
        <v>0</v>
      </c>
    </row>
    <row r="10" customFormat="false" ht="18" hidden="false" customHeight="true" outlineLevel="0" collapsed="false">
      <c r="A10" s="65"/>
      <c r="B10" s="66"/>
      <c r="C10" s="67"/>
      <c r="D10" s="68"/>
      <c r="E10" s="69"/>
      <c r="F10" s="69"/>
      <c r="G10" s="70"/>
      <c r="H10" s="71"/>
      <c r="I10" s="72"/>
      <c r="J10" s="72"/>
      <c r="K10" s="72"/>
      <c r="L10" s="72"/>
      <c r="M10" s="72"/>
      <c r="N10" s="72"/>
      <c r="O10" s="67"/>
      <c r="P10" s="73"/>
      <c r="Q10" s="74" t="n">
        <f aca="false">IF(R9="","",R9*1.2)</f>
        <v>167.386506</v>
      </c>
      <c r="R10" s="74"/>
      <c r="S10" s="75"/>
      <c r="T10" s="72" t="n">
        <f aca="false">IF(T9&gt;0,T9*20,"")</f>
        <v>130</v>
      </c>
      <c r="U10" s="72" t="n">
        <f aca="false">IF(U9&gt;0,U9*13,"")</f>
        <v>96.72</v>
      </c>
      <c r="V10" s="76" t="n">
        <f aca="false">IF(ROUNDUP(V9,1)&gt;0,IF((80+(8-ROUNDUP(V9,1))*40)&lt;0,0,80+(8-ROUNDUP(V9,1))*40),"")</f>
        <v>120</v>
      </c>
      <c r="W10" s="72" t="n">
        <f aca="false">IF(SUM(T10,U10,V10)&gt;0,SUM(T10,U10,V10),"")</f>
        <v>346.72</v>
      </c>
      <c r="X10" s="77" t="n">
        <f aca="false">IF(OR(Q10="",T10="",U10="",V10=""),"",SUM(Q10,T10,U10,V10))</f>
        <v>514.106506</v>
      </c>
      <c r="Y10" s="78"/>
      <c r="Z10" s="79"/>
      <c r="AA10" s="59"/>
      <c r="AB10" s="60"/>
      <c r="AC10" s="61"/>
      <c r="AD10" s="80"/>
      <c r="AE10" s="63"/>
      <c r="AF10" s="64"/>
      <c r="AG10" s="64" t="str">
        <f aca="false">IF(AB10="m",AE10,IF(AB10="k",AF10,""))</f>
        <v/>
      </c>
    </row>
    <row r="11" customFormat="false" ht="18" hidden="false" customHeight="true" outlineLevel="0" collapsed="false">
      <c r="A11" s="43" t="s">
        <v>79</v>
      </c>
      <c r="B11" s="44" t="n">
        <v>62.6</v>
      </c>
      <c r="C11" s="45" t="s">
        <v>76</v>
      </c>
      <c r="D11" s="45" t="s">
        <v>77</v>
      </c>
      <c r="E11" s="46" t="n">
        <v>39013</v>
      </c>
      <c r="F11" s="45"/>
      <c r="G11" s="47" t="s">
        <v>80</v>
      </c>
      <c r="H11" s="47" t="s">
        <v>51</v>
      </c>
      <c r="I11" s="81" t="n">
        <v>57</v>
      </c>
      <c r="J11" s="81" t="n">
        <v>-61</v>
      </c>
      <c r="K11" s="81" t="n">
        <v>-64</v>
      </c>
      <c r="L11" s="81" t="n">
        <v>65</v>
      </c>
      <c r="M11" s="81" t="n">
        <v>-1</v>
      </c>
      <c r="N11" s="81" t="n">
        <v>-1</v>
      </c>
      <c r="O11" s="49" t="n">
        <f aca="false">IF(MAX(I11:K11)&gt;0,IF(MAX(I11:K11)&lt;0,0,TRUNC(MAX(I11:K11)/1)*1),"")</f>
        <v>57</v>
      </c>
      <c r="P11" s="50" t="n">
        <f aca="false">IF(MAX(L11:N11)&gt;0,IF(MAX(L11:N11)&lt;0,0,TRUNC(MAX(L11:N11)/1)*1),"")</f>
        <v>65</v>
      </c>
      <c r="Q11" s="51" t="n">
        <f aca="false">IF(O11="","",IF(P11="","",IF(SUM(O11:P11)=0,"",SUM(O11:P11))))</f>
        <v>122</v>
      </c>
      <c r="R11" s="52" t="n">
        <f aca="false">IF(Q11="","",IF(B11="","",IF(OR(C11="UK",C11="JK",C11="SK",C11="K1",C11="K2",C11="K3",C11="K4",C11="K5",C11="K6",C11="K7",C11="K8",C11="K9",C11="K10"),IF(B11&gt;153.655,Q11,IF(B11&lt;28,10^(0.783497476*LOG10(28/153.655)^2)*Q11,10^(0.783497476*LOG10(B11/153.655)^2)*Q11)),IF(B11&gt;175.508,Q11,IF(B11&lt;32,10^(0.75194503*LOG10(32/175.508)^2)*Q11,10^(0.75194503*LOG10(B11/175.508)^2)*Q11)))))</f>
        <v>172.6200972</v>
      </c>
      <c r="S11" s="53" t="str">
        <f aca="false">IF(AD11=1,R11*AG11,"")</f>
        <v/>
      </c>
      <c r="T11" s="54" t="n">
        <v>7.23</v>
      </c>
      <c r="U11" s="54" t="n">
        <v>8.82</v>
      </c>
      <c r="V11" s="82" t="n">
        <v>6.69</v>
      </c>
      <c r="W11" s="54"/>
      <c r="X11" s="56"/>
      <c r="Y11" s="83"/>
      <c r="Z11" s="84"/>
      <c r="AA11" s="59" t="n">
        <f aca="false">V5</f>
        <v>44342</v>
      </c>
      <c r="AB11" s="60" t="str">
        <f aca="false">IF(ISNUMBER(FIND("M",C11)),"m",IF(ISNUMBER(FIND("K",C11)),"k"))</f>
        <v>m</v>
      </c>
      <c r="AC11" s="61" t="n">
        <f aca="false">IF(OR(E11="",AA11=""),0,(YEAR(AA11)-YEAR(E11)))</f>
        <v>15</v>
      </c>
      <c r="AD11" s="62" t="str">
        <f aca="false">IF(AC11&gt;34,1,"")</f>
        <v/>
      </c>
      <c r="AE11" s="63" t="n">
        <f aca="false">IF(AD11=1,LOOKUP(AC11,'Meltzer-Faber'!A3:A63,'Meltzer-Faber'!B3:B63))</f>
        <v>0</v>
      </c>
      <c r="AF11" s="64" t="n">
        <f aca="false">IF(AD11=1,LOOKUP(AC11,'Meltzer-Faber'!A3:A63,'Meltzer-Faber'!C3:C63))</f>
        <v>0</v>
      </c>
      <c r="AG11" s="64" t="n">
        <f aca="false">IF(AB11="m",AE11,IF(AB11="k",AF11,""))</f>
        <v>0</v>
      </c>
    </row>
    <row r="12" customFormat="false" ht="18" hidden="false" customHeight="true" outlineLevel="0" collapsed="false">
      <c r="A12" s="65"/>
      <c r="B12" s="66"/>
      <c r="C12" s="67"/>
      <c r="D12" s="68"/>
      <c r="E12" s="69"/>
      <c r="F12" s="69"/>
      <c r="G12" s="70"/>
      <c r="H12" s="71"/>
      <c r="I12" s="72"/>
      <c r="J12" s="72"/>
      <c r="K12" s="72"/>
      <c r="L12" s="72"/>
      <c r="M12" s="72"/>
      <c r="N12" s="72"/>
      <c r="O12" s="67"/>
      <c r="P12" s="73"/>
      <c r="Q12" s="74" t="n">
        <f aca="false">IF(R11="","",R11*1.2)</f>
        <v>207.1441167</v>
      </c>
      <c r="R12" s="74"/>
      <c r="S12" s="75"/>
      <c r="T12" s="72" t="n">
        <f aca="false">IF(T11&gt;0,T11*20,"")</f>
        <v>144.6</v>
      </c>
      <c r="U12" s="72" t="n">
        <f aca="false">IF(U11&gt;0,U11*13,"")</f>
        <v>114.66</v>
      </c>
      <c r="V12" s="76" t="n">
        <f aca="false">IF(ROUNDUP(V11,1)&gt;0,IF((80+(8-ROUNDUP(V11,1))*40)&lt;0,0,80+(8-ROUNDUP(V11,1))*40),"")</f>
        <v>132</v>
      </c>
      <c r="W12" s="72" t="n">
        <f aca="false">IF(SUM(T12,U12,V12)&gt;0,SUM(T12,U12,V12),"")</f>
        <v>391.26</v>
      </c>
      <c r="X12" s="77" t="n">
        <f aca="false">IF(OR(Q12="",T12="",U12="",V12=""),"",SUM(Q12,T12,U12,V12))</f>
        <v>598.4041167</v>
      </c>
      <c r="Y12" s="78"/>
      <c r="Z12" s="79"/>
      <c r="AA12" s="59"/>
      <c r="AB12" s="60"/>
      <c r="AC12" s="61"/>
      <c r="AD12" s="62"/>
      <c r="AE12" s="63"/>
      <c r="AF12" s="64"/>
      <c r="AG12" s="64" t="str">
        <f aca="false">IF(AB12="m",AE12,IF(AB12="k",AF12,""))</f>
        <v/>
      </c>
    </row>
    <row r="13" customFormat="false" ht="18" hidden="false" customHeight="true" outlineLevel="0" collapsed="false">
      <c r="A13" s="43" t="s">
        <v>79</v>
      </c>
      <c r="B13" s="44" t="n">
        <v>63.23</v>
      </c>
      <c r="C13" s="45" t="s">
        <v>76</v>
      </c>
      <c r="D13" s="45" t="s">
        <v>77</v>
      </c>
      <c r="E13" s="46" t="n">
        <v>38405</v>
      </c>
      <c r="F13" s="45"/>
      <c r="G13" s="47" t="s">
        <v>81</v>
      </c>
      <c r="H13" s="47" t="s">
        <v>51</v>
      </c>
      <c r="I13" s="81" t="n">
        <v>67</v>
      </c>
      <c r="J13" s="81" t="n">
        <v>70</v>
      </c>
      <c r="K13" s="81" t="n">
        <v>73</v>
      </c>
      <c r="L13" s="81" t="n">
        <v>85</v>
      </c>
      <c r="M13" s="81" t="n">
        <v>-90</v>
      </c>
      <c r="N13" s="81" t="n">
        <v>92</v>
      </c>
      <c r="O13" s="49" t="n">
        <f aca="false">IF(MAX(I13:K13)&gt;0,IF(MAX(I13:K13)&lt;0,0,TRUNC(MAX(I13:K13)/1)*1),"")</f>
        <v>73</v>
      </c>
      <c r="P13" s="50" t="n">
        <f aca="false">IF(MAX(L13:N13)&gt;0,IF(MAX(L13:N13)&lt;0,0,TRUNC(MAX(L13:N13)/1)*1),"")</f>
        <v>92</v>
      </c>
      <c r="Q13" s="51" t="n">
        <f aca="false">IF(O13="","",IF(P13="","",IF(SUM(O13:P13)=0,"",SUM(O13:P13))))</f>
        <v>165</v>
      </c>
      <c r="R13" s="52" t="n">
        <f aca="false">IF(Q13="","",IF(B13="","",IF(OR(C13="UK",C13="JK",C13="SK",C13="K1",C13="K2",C13="K3",C13="K4",C13="K5",C13="K6",C13="K7",C13="K8",C13="K9",C13="K10"),IF(B13&gt;153.655,Q13,IF(B13&lt;28,10^(0.783497476*LOG10(28/153.655)^2)*Q13,10^(0.783497476*LOG10(B13/153.655)^2)*Q13)),IF(B13&gt;175.508,Q13,IF(B13&lt;32,10^(0.75194503*LOG10(32/175.508)^2)*Q13,10^(0.75194503*LOG10(B13/175.508)^2)*Q13)))))</f>
        <v>231.9004016</v>
      </c>
      <c r="S13" s="53" t="str">
        <f aca="false">IF(AD13=1,R13*AG13,"")</f>
        <v/>
      </c>
      <c r="T13" s="54" t="n">
        <v>7.85</v>
      </c>
      <c r="U13" s="54" t="n">
        <v>12.21</v>
      </c>
      <c r="V13" s="82" t="n">
        <v>6.55</v>
      </c>
      <c r="W13" s="54"/>
      <c r="X13" s="56"/>
      <c r="Y13" s="83"/>
      <c r="Z13" s="84"/>
      <c r="AA13" s="59" t="n">
        <f aca="false">V5</f>
        <v>44342</v>
      </c>
      <c r="AB13" s="60" t="str">
        <f aca="false">IF(ISNUMBER(FIND("M",C13)),"m",IF(ISNUMBER(FIND("K",C13)),"k"))</f>
        <v>m</v>
      </c>
      <c r="AC13" s="61" t="n">
        <f aca="false">IF(OR(E13="",AA13=""),0,(YEAR(AA13)-YEAR(E13)))</f>
        <v>16</v>
      </c>
      <c r="AD13" s="62" t="str">
        <f aca="false">IF(AC13&gt;34,1,"")</f>
        <v/>
      </c>
      <c r="AE13" s="63" t="n">
        <f aca="false">IF(AD13=1,LOOKUP(AC13,'Meltzer-Faber'!A3:A63,'Meltzer-Faber'!B3:B63))</f>
        <v>0</v>
      </c>
      <c r="AF13" s="64" t="n">
        <f aca="false">IF(AD13=1,LOOKUP(AC13,'Meltzer-Faber'!A3:A63,'Meltzer-Faber'!C3:C63))</f>
        <v>0</v>
      </c>
      <c r="AG13" s="64" t="n">
        <f aca="false">IF(AB13="m",AE13,IF(AB13="k",AF13,""))</f>
        <v>0</v>
      </c>
    </row>
    <row r="14" customFormat="false" ht="18" hidden="false" customHeight="true" outlineLevel="0" collapsed="false">
      <c r="A14" s="65"/>
      <c r="B14" s="66"/>
      <c r="C14" s="67"/>
      <c r="D14" s="68"/>
      <c r="E14" s="69"/>
      <c r="F14" s="69"/>
      <c r="G14" s="70"/>
      <c r="H14" s="71"/>
      <c r="I14" s="72"/>
      <c r="J14" s="72"/>
      <c r="K14" s="72"/>
      <c r="L14" s="72"/>
      <c r="M14" s="72"/>
      <c r="N14" s="72"/>
      <c r="O14" s="67"/>
      <c r="P14" s="73"/>
      <c r="Q14" s="74" t="n">
        <f aca="false">IF(R13="","",R13*1.2)</f>
        <v>278.2804819</v>
      </c>
      <c r="R14" s="74"/>
      <c r="S14" s="75"/>
      <c r="T14" s="72" t="n">
        <f aca="false">IF(T13&gt;0,T13*20,"")</f>
        <v>157</v>
      </c>
      <c r="U14" s="72" t="n">
        <f aca="false">IF(U13&gt;0,U13*13,"")</f>
        <v>158.73</v>
      </c>
      <c r="V14" s="76" t="n">
        <f aca="false">IF(ROUNDUP(V13,1)&gt;0,IF((80+(8-ROUNDUP(V13,1))*40)&lt;0,0,80+(8-ROUNDUP(V13,1))*40),"")</f>
        <v>136</v>
      </c>
      <c r="W14" s="72" t="n">
        <f aca="false">IF(SUM(T14,U14,V14)&gt;0,SUM(T14,U14,V14),"")</f>
        <v>451.73</v>
      </c>
      <c r="X14" s="77" t="n">
        <f aca="false">IF(OR(Q14="",T14="",U14="",V14=""),"",SUM(Q14,T14,U14,V14))</f>
        <v>730.0104819</v>
      </c>
      <c r="Y14" s="78"/>
      <c r="Z14" s="79"/>
      <c r="AA14" s="59"/>
      <c r="AB14" s="60"/>
      <c r="AC14" s="61"/>
      <c r="AD14" s="62"/>
      <c r="AE14" s="63"/>
      <c r="AF14" s="64"/>
      <c r="AG14" s="64" t="str">
        <f aca="false">IF(AB14="m",AE14,IF(AB14="k",AF14,""))</f>
        <v/>
      </c>
    </row>
    <row r="15" customFormat="false" ht="18" hidden="false" customHeight="true" outlineLevel="0" collapsed="false">
      <c r="A15" s="43" t="s">
        <v>79</v>
      </c>
      <c r="B15" s="85" t="n">
        <v>65.96</v>
      </c>
      <c r="C15" s="45" t="s">
        <v>76</v>
      </c>
      <c r="D15" s="45" t="s">
        <v>82</v>
      </c>
      <c r="E15" s="46" t="n">
        <v>37999</v>
      </c>
      <c r="F15" s="45"/>
      <c r="G15" s="47" t="s">
        <v>83</v>
      </c>
      <c r="H15" s="47" t="s">
        <v>51</v>
      </c>
      <c r="I15" s="81" t="n">
        <v>71</v>
      </c>
      <c r="J15" s="81" t="n">
        <v>75</v>
      </c>
      <c r="K15" s="81" t="n">
        <v>-78</v>
      </c>
      <c r="L15" s="81" t="n">
        <v>88</v>
      </c>
      <c r="M15" s="81" t="n">
        <v>92</v>
      </c>
      <c r="N15" s="81" t="n">
        <v>-95</v>
      </c>
      <c r="O15" s="49" t="n">
        <f aca="false">IF(MAX(I15:K15)&gt;0,IF(MAX(I15:K15)&lt;0,0,TRUNC(MAX(I15:K15)/1)*1),"")</f>
        <v>75</v>
      </c>
      <c r="P15" s="50" t="n">
        <f aca="false">IF(MAX(L15:N15)&gt;0,IF(MAX(L15:N15)&lt;0,0,TRUNC(MAX(L15:N15)/1)*1),"")</f>
        <v>92</v>
      </c>
      <c r="Q15" s="51" t="n">
        <f aca="false">IF(O15="","",IF(P15="","",IF(SUM(O15:P15)=0,"",SUM(O15:P15))))</f>
        <v>167</v>
      </c>
      <c r="R15" s="52" t="n">
        <f aca="false">IF(Q15="","",IF(B15="","",IF(OR(C15="UK",C15="JK",C15="SK",C15="K1",C15="K2",C15="K3",C15="K4",C15="K5",C15="K6",C15="K7",C15="K8",C15="K9",C15="K10"),IF(B15&gt;153.655,Q15,IF(B15&lt;28,10^(0.783497476*LOG10(28/153.655)^2)*Q15,10^(0.783497476*LOG10(B15/153.655)^2)*Q15)),IF(B15&gt;175.508,Q15,IF(B15&lt;32,10^(0.75194503*LOG10(32/175.508)^2)*Q15,10^(0.75194503*LOG10(B15/175.508)^2)*Q15)))))</f>
        <v>228.3215697</v>
      </c>
      <c r="S15" s="53" t="str">
        <f aca="false">IF(AD15=1,R15*AG15,"")</f>
        <v/>
      </c>
      <c r="T15" s="54" t="n">
        <v>8</v>
      </c>
      <c r="U15" s="54" t="n">
        <v>11.13</v>
      </c>
      <c r="V15" s="82" t="n">
        <v>6.3</v>
      </c>
      <c r="W15" s="54"/>
      <c r="X15" s="56"/>
      <c r="Y15" s="83"/>
      <c r="Z15" s="84"/>
      <c r="AA15" s="59" t="n">
        <f aca="false">V5</f>
        <v>44342</v>
      </c>
      <c r="AB15" s="60" t="str">
        <f aca="false">IF(ISNUMBER(FIND("M",C15)),"m",IF(ISNUMBER(FIND("K",C15)),"k"))</f>
        <v>m</v>
      </c>
      <c r="AC15" s="61" t="n">
        <f aca="false">IF(OR(E15="",AA15=""),0,(YEAR(AA15)-YEAR(E15)))</f>
        <v>17</v>
      </c>
      <c r="AD15" s="62" t="str">
        <f aca="false">IF(AC15&gt;34,1,"")</f>
        <v/>
      </c>
      <c r="AE15" s="63" t="n">
        <f aca="false">IF(AD15=1,LOOKUP(AC15,'Meltzer-Faber'!A3:A63,'Meltzer-Faber'!B3:B63))</f>
        <v>0</v>
      </c>
      <c r="AF15" s="64" t="n">
        <f aca="false">IF(AD15=1,LOOKUP(AC15,'Meltzer-Faber'!A3:A63,'Meltzer-Faber'!C3:C63))</f>
        <v>0</v>
      </c>
      <c r="AG15" s="64" t="n">
        <f aca="false">IF(AB15="m",AE15,IF(AB15="k",AF15,""))</f>
        <v>0</v>
      </c>
    </row>
    <row r="16" customFormat="false" ht="18" hidden="false" customHeight="true" outlineLevel="0" collapsed="false">
      <c r="A16" s="65"/>
      <c r="B16" s="66"/>
      <c r="C16" s="67"/>
      <c r="D16" s="68"/>
      <c r="E16" s="69"/>
      <c r="F16" s="69"/>
      <c r="G16" s="70"/>
      <c r="H16" s="71"/>
      <c r="I16" s="72"/>
      <c r="J16" s="72"/>
      <c r="K16" s="72"/>
      <c r="L16" s="72"/>
      <c r="M16" s="72"/>
      <c r="N16" s="72"/>
      <c r="O16" s="67"/>
      <c r="P16" s="73"/>
      <c r="Q16" s="74" t="n">
        <f aca="false">IF(R15="","",R15*1.2)</f>
        <v>273.9858837</v>
      </c>
      <c r="R16" s="74"/>
      <c r="S16" s="75"/>
      <c r="T16" s="72" t="n">
        <f aca="false">IF(T15&gt;0,T15*20,"")</f>
        <v>160</v>
      </c>
      <c r="U16" s="72" t="n">
        <f aca="false">IF(U15&gt;0,U15*13,"")</f>
        <v>144.69</v>
      </c>
      <c r="V16" s="76" t="n">
        <f aca="false">IF(ROUNDUP(V15,1)&gt;0,IF((80+(8-ROUNDUP(V15,1))*40)&lt;0,0,80+(8-ROUNDUP(V15,1))*40),"")</f>
        <v>148</v>
      </c>
      <c r="W16" s="72" t="n">
        <f aca="false">IF(SUM(T16,U16,V16)&gt;0,SUM(T16,U16,V16),"")</f>
        <v>452.69</v>
      </c>
      <c r="X16" s="77" t="n">
        <f aca="false">IF(OR(Q16="",T16="",U16="",V16=""),"",SUM(Q16,T16,U16,V16))</f>
        <v>726.6758837</v>
      </c>
      <c r="Y16" s="78"/>
      <c r="Z16" s="79"/>
      <c r="AA16" s="59"/>
      <c r="AB16" s="60"/>
      <c r="AC16" s="61"/>
      <c r="AD16" s="62"/>
      <c r="AE16" s="63"/>
      <c r="AF16" s="64"/>
      <c r="AG16" s="64" t="str">
        <f aca="false">IF(AB16="m",AE16,IF(AB16="k",AF16,""))</f>
        <v/>
      </c>
    </row>
    <row r="17" customFormat="false" ht="18" hidden="false" customHeight="true" outlineLevel="0" collapsed="false">
      <c r="A17" s="43" t="s">
        <v>56</v>
      </c>
      <c r="B17" s="44" t="n">
        <v>74.48</v>
      </c>
      <c r="C17" s="45" t="s">
        <v>76</v>
      </c>
      <c r="D17" s="45" t="s">
        <v>77</v>
      </c>
      <c r="E17" s="46" t="n">
        <v>38494</v>
      </c>
      <c r="F17" s="45"/>
      <c r="G17" s="47" t="s">
        <v>84</v>
      </c>
      <c r="H17" s="47" t="s">
        <v>51</v>
      </c>
      <c r="I17" s="81" t="n">
        <v>40</v>
      </c>
      <c r="J17" s="81" t="n">
        <v>47</v>
      </c>
      <c r="K17" s="81" t="n">
        <v>50</v>
      </c>
      <c r="L17" s="81" t="n">
        <v>60</v>
      </c>
      <c r="M17" s="81" t="n">
        <v>65</v>
      </c>
      <c r="N17" s="81" t="n">
        <v>70</v>
      </c>
      <c r="O17" s="49" t="n">
        <f aca="false">IF(MAX(I17:K17)&gt;0,IF(MAX(I17:K17)&lt;0,0,TRUNC(MAX(I17:K17)/1)*1),"")</f>
        <v>50</v>
      </c>
      <c r="P17" s="50" t="n">
        <f aca="false">IF(MAX(L17:N17)&gt;0,IF(MAX(L17:N17)&lt;0,0,TRUNC(MAX(L17:N17)/1)*1),"")</f>
        <v>70</v>
      </c>
      <c r="Q17" s="51" t="n">
        <f aca="false">IF(O17="","",IF(P17="","",IF(SUM(O17:P17)=0,"",SUM(O17:P17))))</f>
        <v>120</v>
      </c>
      <c r="R17" s="52" t="n">
        <f aca="false">IF(Q17="","",IF(B17="","",IF(OR(C17="UK",C17="JK",C17="SK",C17="K1",C17="K2",C17="K3",C17="K4",C17="K5",C17="K6",C17="K7",C17="K8",C17="K9",C17="K10"),IF(B17&gt;153.655,Q17,IF(B17&lt;28,10^(0.783497476*LOG10(28/153.655)^2)*Q17,10^(0.783497476*LOG10(B17/153.655)^2)*Q17)),IF(B17&gt;175.508,Q17,IF(B17&lt;32,10^(0.75194503*LOG10(32/175.508)^2)*Q17,10^(0.75194503*LOG10(B17/175.508)^2)*Q17)))))</f>
        <v>152.5395196</v>
      </c>
      <c r="S17" s="53" t="str">
        <f aca="false">IF(AD17=1,R17*AG17,"")</f>
        <v/>
      </c>
      <c r="T17" s="54" t="n">
        <v>7.57</v>
      </c>
      <c r="U17" s="54" t="n">
        <v>11.27</v>
      </c>
      <c r="V17" s="82" t="n">
        <v>6.46</v>
      </c>
      <c r="W17" s="54"/>
      <c r="X17" s="56"/>
      <c r="Y17" s="83"/>
      <c r="Z17" s="84"/>
      <c r="AA17" s="59" t="n">
        <f aca="false">V5</f>
        <v>44342</v>
      </c>
      <c r="AB17" s="60" t="str">
        <f aca="false">IF(ISNUMBER(FIND("M",C17)),"m",IF(ISNUMBER(FIND("K",C17)),"k"))</f>
        <v>m</v>
      </c>
      <c r="AC17" s="61" t="n">
        <f aca="false">IF(OR(E17="",AA17=""),0,(YEAR(AA17)-YEAR(E17)))</f>
        <v>16</v>
      </c>
      <c r="AD17" s="62" t="str">
        <f aca="false">IF(AC17&gt;34,1,"")</f>
        <v/>
      </c>
      <c r="AE17" s="63" t="n">
        <f aca="false">IF(AD17=1,LOOKUP(AC17,'Meltzer-Faber'!A3:A63,'Meltzer-Faber'!B3:B63))</f>
        <v>0</v>
      </c>
      <c r="AF17" s="64" t="n">
        <f aca="false">IF(AD17=1,LOOKUP(AC17,'Meltzer-Faber'!A3:A63,'Meltzer-Faber'!C3:C63))</f>
        <v>0</v>
      </c>
      <c r="AG17" s="64" t="n">
        <f aca="false">IF(AB17="m",AE17,IF(AB17="k",AF17,""))</f>
        <v>0</v>
      </c>
    </row>
    <row r="18" customFormat="false" ht="18" hidden="false" customHeight="true" outlineLevel="0" collapsed="false">
      <c r="A18" s="65"/>
      <c r="B18" s="66"/>
      <c r="C18" s="67"/>
      <c r="D18" s="68"/>
      <c r="E18" s="69"/>
      <c r="F18" s="69"/>
      <c r="G18" s="70"/>
      <c r="H18" s="71"/>
      <c r="I18" s="72"/>
      <c r="J18" s="72"/>
      <c r="K18" s="72"/>
      <c r="L18" s="72"/>
      <c r="M18" s="72"/>
      <c r="N18" s="72"/>
      <c r="O18" s="67"/>
      <c r="P18" s="73"/>
      <c r="Q18" s="74" t="n">
        <f aca="false">IF(R17="","",R17*1.2)</f>
        <v>183.0474235</v>
      </c>
      <c r="R18" s="74"/>
      <c r="S18" s="75"/>
      <c r="T18" s="72" t="n">
        <f aca="false">IF(T17&gt;0,T17*20,"")</f>
        <v>151.4</v>
      </c>
      <c r="U18" s="72" t="n">
        <f aca="false">IF(U17&gt;0,U17*13,"")</f>
        <v>146.51</v>
      </c>
      <c r="V18" s="76" t="n">
        <f aca="false">IF(ROUNDUP(V17,1)&gt;0,IF((80+(8-ROUNDUP(V17,1))*40)&lt;0,0,80+(8-ROUNDUP(V17,1))*40),"")</f>
        <v>140</v>
      </c>
      <c r="W18" s="72" t="n">
        <f aca="false">IF(SUM(T18,U18,V18)&gt;0,SUM(T18,U18,V18),"")</f>
        <v>437.91</v>
      </c>
      <c r="X18" s="77" t="n">
        <f aca="false">IF(OR(Q18="",T18="",U18="",V18=""),"",SUM(Q18,T18,U18,V18))</f>
        <v>620.9574235</v>
      </c>
      <c r="Y18" s="78"/>
      <c r="Z18" s="79"/>
      <c r="AA18" s="59"/>
      <c r="AB18" s="60"/>
      <c r="AC18" s="61"/>
      <c r="AD18" s="62"/>
      <c r="AE18" s="63"/>
      <c r="AF18" s="64"/>
      <c r="AG18" s="64" t="str">
        <f aca="false">IF(AB18="m",AE18,IF(AB18="k",AF18,""))</f>
        <v/>
      </c>
    </row>
    <row r="19" customFormat="false" ht="18" hidden="false" customHeight="true" outlineLevel="0" collapsed="false">
      <c r="A19" s="43"/>
      <c r="B19" s="85"/>
      <c r="C19" s="45"/>
      <c r="D19" s="45"/>
      <c r="E19" s="46"/>
      <c r="F19" s="45"/>
      <c r="G19" s="47"/>
      <c r="H19" s="47"/>
      <c r="I19" s="48"/>
      <c r="J19" s="48"/>
      <c r="K19" s="48"/>
      <c r="L19" s="48"/>
      <c r="M19" s="81"/>
      <c r="N19" s="81"/>
      <c r="O19" s="49" t="str">
        <f aca="false">IF(MAX(I19:K19)&gt;0,IF(MAX(I19:K19)&lt;0,0,TRUNC(MAX(I19:K19)/1)*1),"")</f>
        <v/>
      </c>
      <c r="P19" s="50" t="str">
        <f aca="false">IF(MAX(L19:N19)&gt;0,IF(MAX(L19:N19)&lt;0,0,TRUNC(MAX(L19:N19)/1)*1),"")</f>
        <v/>
      </c>
      <c r="Q19" s="51" t="str">
        <f aca="false">IF(O19="","",IF(P19="","",IF(SUM(O19:P19)=0,"",SUM(O19:P19))))</f>
        <v/>
      </c>
      <c r="R19" s="52" t="str">
        <f aca="false">IF(Q19="","",IF(B19="","",IF(OR(C19="UK",C19="JK",C19="SK",C19="K1",C19="K2",C19="K3",C19="K4",C19="K5",C19="K6",C19="K7",C19="K8",C19="K9",C19="K10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53" t="str">
        <f aca="false">IF(AD19=1,R19*AG19,"")</f>
        <v/>
      </c>
      <c r="T19" s="54"/>
      <c r="U19" s="54"/>
      <c r="V19" s="82"/>
      <c r="W19" s="54"/>
      <c r="X19" s="56"/>
      <c r="Y19" s="83"/>
      <c r="Z19" s="84"/>
      <c r="AA19" s="59" t="n">
        <f aca="false">V5</f>
        <v>44342</v>
      </c>
      <c r="AB19" s="60" t="n">
        <f aca="false">IF(ISNUMBER(FIND("M",C19)),"m",IF(ISNUMBER(FIND("K",C19)),"k"))</f>
        <v>0</v>
      </c>
      <c r="AC19" s="61" t="n">
        <f aca="false">IF(OR(E19="",AA19=""),0,(YEAR(AA19)-YEAR(E19)))</f>
        <v>0</v>
      </c>
      <c r="AD19" s="62" t="str">
        <f aca="false">IF(AC19&gt;34,1,"")</f>
        <v/>
      </c>
      <c r="AE19" s="63" t="n">
        <f aca="false">IF(AD19=1,LOOKUP(AC19,'Meltzer-Faber'!A3:A63,'Meltzer-Faber'!B3:B63))</f>
        <v>0</v>
      </c>
      <c r="AF19" s="64" t="n">
        <f aca="false">IF(AD19=1,LOOKUP(AC19,'Meltzer-Faber'!A3:A63,'Meltzer-Faber'!C3:C63))</f>
        <v>0</v>
      </c>
      <c r="AG19" s="64" t="str">
        <f aca="false">IF(AB19="m",AE19,IF(AB19="k",AF19,""))</f>
        <v/>
      </c>
    </row>
    <row r="20" customFormat="false" ht="18" hidden="false" customHeight="true" outlineLevel="0" collapsed="false">
      <c r="A20" s="65"/>
      <c r="B20" s="66"/>
      <c r="C20" s="67"/>
      <c r="D20" s="68"/>
      <c r="E20" s="69"/>
      <c r="F20" s="69"/>
      <c r="G20" s="70"/>
      <c r="H20" s="71"/>
      <c r="I20" s="72"/>
      <c r="J20" s="72"/>
      <c r="K20" s="72"/>
      <c r="L20" s="72"/>
      <c r="M20" s="72"/>
      <c r="N20" s="72"/>
      <c r="O20" s="67"/>
      <c r="P20" s="73"/>
      <c r="Q20" s="74" t="str">
        <f aca="false">IF(R19="","",R19*1.2)</f>
        <v/>
      </c>
      <c r="R20" s="74"/>
      <c r="S20" s="75"/>
      <c r="T20" s="72" t="str">
        <f aca="false">IF(T19&gt;0,T19*20,"")</f>
        <v/>
      </c>
      <c r="U20" s="72" t="str">
        <f aca="false">IF(U19&gt;0,U19*13,"")</f>
        <v/>
      </c>
      <c r="V20" s="76" t="str">
        <f aca="false">IF(ROUNDUP(V19,1)&gt;0,IF((80+(8-ROUNDUP(V19,1))*40)&lt;0,0,80+(8-ROUNDUP(V19,1))*40),"")</f>
        <v/>
      </c>
      <c r="W20" s="72" t="str">
        <f aca="false">IF(SUM(T20,U20,V20)&gt;0,SUM(T20,U20,V20),"")</f>
        <v/>
      </c>
      <c r="X20" s="77" t="str">
        <f aca="false">IF(OR(Q20="",T20="",U20="",V20=""),"",SUM(Q20,T20,U20,V20))</f>
        <v/>
      </c>
      <c r="Y20" s="78" t="s">
        <v>60</v>
      </c>
      <c r="Z20" s="79"/>
      <c r="AA20" s="59"/>
      <c r="AB20" s="60"/>
      <c r="AC20" s="61"/>
      <c r="AD20" s="62"/>
      <c r="AE20" s="63"/>
      <c r="AF20" s="64"/>
      <c r="AG20" s="64" t="str">
        <f aca="false">IF(AB20="m",AE20,IF(AB20="k",AF20,""))</f>
        <v/>
      </c>
    </row>
    <row r="21" customFormat="false" ht="18" hidden="false" customHeight="true" outlineLevel="0" collapsed="false">
      <c r="A21" s="43" t="s">
        <v>56</v>
      </c>
      <c r="B21" s="44" t="n">
        <v>77.56</v>
      </c>
      <c r="C21" s="45" t="s">
        <v>76</v>
      </c>
      <c r="D21" s="45" t="s">
        <v>77</v>
      </c>
      <c r="E21" s="46" t="n">
        <v>38870</v>
      </c>
      <c r="F21" s="45"/>
      <c r="G21" s="47" t="s">
        <v>85</v>
      </c>
      <c r="H21" s="47" t="s">
        <v>51</v>
      </c>
      <c r="I21" s="81" t="n">
        <v>67</v>
      </c>
      <c r="J21" s="81" t="n">
        <v>70</v>
      </c>
      <c r="K21" s="81" t="n">
        <v>-72</v>
      </c>
      <c r="L21" s="81" t="n">
        <v>77</v>
      </c>
      <c r="M21" s="81" t="n">
        <v>81</v>
      </c>
      <c r="N21" s="81" t="n">
        <v>83</v>
      </c>
      <c r="O21" s="49" t="n">
        <f aca="false">IF(MAX(I21:K21)&gt;0,IF(MAX(I21:K21)&lt;0,0,TRUNC(MAX(I21:K21)/1)*1),"")</f>
        <v>70</v>
      </c>
      <c r="P21" s="50" t="n">
        <f aca="false">IF(MAX(L21:N21)&gt;0,IF(MAX(L21:N21)&lt;0,0,TRUNC(MAX(L21:N21)/1)*1),"")</f>
        <v>83</v>
      </c>
      <c r="Q21" s="51" t="n">
        <f aca="false">IF(O21="","",IF(P21="","",IF(SUM(O21:P21)=0,"",SUM(O21:P21))))</f>
        <v>153</v>
      </c>
      <c r="R21" s="52" t="n">
        <f aca="false">IF(Q21="","",IF(B21="","",IF(OR(C21="UK",C21="JK",C21="SK",C21="K1",C21="K2",C21="K3",C21="K4",C21="K5",C21="K6",C21="K7",C21="K8",C21="K9",C21="K10"),IF(B21&gt;153.655,Q21,IF(B21&lt;28,10^(0.783497476*LOG10(28/153.655)^2)*Q21,10^(0.783497476*LOG10(B21/153.655)^2)*Q21)),IF(B21&gt;175.508,Q21,IF(B21&lt;32,10^(0.75194503*LOG10(32/175.508)^2)*Q21,10^(0.75194503*LOG10(B21/175.508)^2)*Q21)))))</f>
        <v>190.2275434</v>
      </c>
      <c r="S21" s="53" t="str">
        <f aca="false">IF(AD21=1,R21*AG21,"")</f>
        <v/>
      </c>
      <c r="T21" s="54" t="n">
        <v>7.6</v>
      </c>
      <c r="U21" s="54" t="n">
        <v>11.73</v>
      </c>
      <c r="V21" s="82" t="n">
        <v>6.8</v>
      </c>
      <c r="W21" s="54"/>
      <c r="X21" s="56"/>
      <c r="Y21" s="83"/>
      <c r="Z21" s="84"/>
      <c r="AA21" s="59" t="n">
        <f aca="false">V5</f>
        <v>44342</v>
      </c>
      <c r="AB21" s="60" t="str">
        <f aca="false">IF(ISNUMBER(FIND("M",C21)),"m",IF(ISNUMBER(FIND("K",C21)),"k"))</f>
        <v>m</v>
      </c>
      <c r="AC21" s="61" t="n">
        <f aca="false">IF(OR(E21="",AA21=""),0,(YEAR(AA21)-YEAR(E21)))</f>
        <v>15</v>
      </c>
      <c r="AD21" s="62" t="str">
        <f aca="false">IF(AC21&gt;34,1,"")</f>
        <v/>
      </c>
      <c r="AE21" s="63" t="n">
        <f aca="false">IF(AD21=1,LOOKUP(AC21,'Meltzer-Faber'!A3:A63,'Meltzer-Faber'!B3:B63))</f>
        <v>0</v>
      </c>
      <c r="AF21" s="64" t="n">
        <f aca="false">IF(AD21=1,LOOKUP(AC21,'Meltzer-Faber'!A3:A63,'Meltzer-Faber'!C3:C63))</f>
        <v>0</v>
      </c>
      <c r="AG21" s="64" t="n">
        <f aca="false">IF(AB21="m",AE21,IF(AB21="k",AF21,""))</f>
        <v>0</v>
      </c>
    </row>
    <row r="22" customFormat="false" ht="18" hidden="false" customHeight="true" outlineLevel="0" collapsed="false">
      <c r="A22" s="65"/>
      <c r="B22" s="85"/>
      <c r="C22" s="89"/>
      <c r="D22" s="90"/>
      <c r="E22" s="91"/>
      <c r="F22" s="91"/>
      <c r="G22" s="92"/>
      <c r="H22" s="93"/>
      <c r="I22" s="76"/>
      <c r="J22" s="76"/>
      <c r="K22" s="76"/>
      <c r="L22" s="76"/>
      <c r="M22" s="76"/>
      <c r="N22" s="76"/>
      <c r="O22" s="67"/>
      <c r="P22" s="73"/>
      <c r="Q22" s="74" t="n">
        <f aca="false">IF(R21="","",R21*1.2)</f>
        <v>228.2730521</v>
      </c>
      <c r="R22" s="74"/>
      <c r="S22" s="75"/>
      <c r="T22" s="72" t="n">
        <f aca="false">IF(T21&gt;0,T21*20,"")</f>
        <v>152</v>
      </c>
      <c r="U22" s="72" t="n">
        <f aca="false">IF(U21&gt;0,U21*13,"")</f>
        <v>152.49</v>
      </c>
      <c r="V22" s="76" t="n">
        <f aca="false">IF(ROUNDUP(V21,1)&gt;0,IF((80+(8-ROUNDUP(V21,1))*40)&lt;0,0,80+(8-ROUNDUP(V21,1))*40),"")</f>
        <v>128</v>
      </c>
      <c r="W22" s="72" t="n">
        <f aca="false">IF(SUM(T22,U22,V22)&gt;0,SUM(T22,U22,V22),"")</f>
        <v>432.49</v>
      </c>
      <c r="X22" s="77" t="n">
        <f aca="false">IF(OR(Q22="",T22="",U22="",V22=""),"",SUM(Q22,T22,U22,V22))</f>
        <v>660.7630521</v>
      </c>
      <c r="Y22" s="78"/>
      <c r="Z22" s="79"/>
      <c r="AA22" s="59"/>
      <c r="AB22" s="60"/>
      <c r="AC22" s="61"/>
      <c r="AD22" s="62"/>
      <c r="AE22" s="63"/>
      <c r="AF22" s="64"/>
      <c r="AG22" s="64" t="str">
        <f aca="false">IF(AB22="m",AE22,IF(AB22="k",AF22,""))</f>
        <v/>
      </c>
    </row>
    <row r="23" customFormat="false" ht="18" hidden="false" customHeight="true" outlineLevel="0" collapsed="false">
      <c r="A23" s="43" t="s">
        <v>56</v>
      </c>
      <c r="B23" s="153" t="n">
        <v>79.7</v>
      </c>
      <c r="C23" s="103" t="s">
        <v>76</v>
      </c>
      <c r="D23" s="103" t="s">
        <v>77</v>
      </c>
      <c r="E23" s="104" t="n">
        <v>38635</v>
      </c>
      <c r="F23" s="103"/>
      <c r="G23" s="105" t="s">
        <v>86</v>
      </c>
      <c r="H23" s="105" t="s">
        <v>51</v>
      </c>
      <c r="I23" s="106" t="n">
        <v>45</v>
      </c>
      <c r="J23" s="106" t="n">
        <v>50</v>
      </c>
      <c r="K23" s="106" t="n">
        <v>53</v>
      </c>
      <c r="L23" s="106" t="n">
        <v>60</v>
      </c>
      <c r="M23" s="106" t="n">
        <v>65</v>
      </c>
      <c r="N23" s="106" t="n">
        <v>-70</v>
      </c>
      <c r="O23" s="49" t="n">
        <f aca="false">IF(MAX(I23:K23)&gt;0,IF(MAX(I23:K23)&lt;0,0,TRUNC(MAX(I23:K23)/1)*1),"")</f>
        <v>53</v>
      </c>
      <c r="P23" s="50" t="n">
        <f aca="false">IF(MAX(L23:N23)&gt;0,IF(MAX(L23:N23)&lt;0,0,TRUNC(MAX(L23:N23)/1)*1),"")</f>
        <v>65</v>
      </c>
      <c r="Q23" s="51" t="n">
        <f aca="false">IF(O23="","",IF(P23="","",IF(SUM(O23:P23)=0,"",SUM(O23:P23))))</f>
        <v>118</v>
      </c>
      <c r="R23" s="52" t="n">
        <f aca="false">IF(Q23="","",IF(B23="","",IF(OR(C23="UK",C23="JK",C23="SK",C23="K1",C23="K2",C23="K3",C23="K4",C23="K5",C23="K6",C23="K7",C23="K8",C23="K9",C23="K10"),IF(B23&gt;153.655,Q23,IF(B23&lt;28,10^(0.783497476*LOG10(28/153.655)^2)*Q23,10^(0.783497476*LOG10(B23/153.655)^2)*Q23)),IF(B23&gt;175.508,Q23,IF(B23&lt;32,10^(0.75194503*LOG10(32/175.508)^2)*Q23,10^(0.75194503*LOG10(B23/175.508)^2)*Q23)))))</f>
        <v>144.6319861</v>
      </c>
      <c r="S23" s="53" t="str">
        <f aca="false">IF(AD23=1,R23*AG23,"")</f>
        <v/>
      </c>
      <c r="T23" s="54" t="n">
        <v>7.45</v>
      </c>
      <c r="U23" s="54" t="n">
        <v>9.96</v>
      </c>
      <c r="V23" s="82" t="n">
        <v>6.55</v>
      </c>
      <c r="W23" s="54"/>
      <c r="X23" s="56"/>
      <c r="Y23" s="83"/>
      <c r="Z23" s="84"/>
      <c r="AA23" s="59" t="n">
        <f aca="false">V5</f>
        <v>44342</v>
      </c>
      <c r="AB23" s="60" t="str">
        <f aca="false">IF(ISNUMBER(FIND("M",C23)),"m",IF(ISNUMBER(FIND("K",C23)),"k"))</f>
        <v>m</v>
      </c>
      <c r="AC23" s="61" t="n">
        <f aca="false">IF(OR(E23="",AA23=""),0,(YEAR(AA23)-YEAR(E23)))</f>
        <v>16</v>
      </c>
      <c r="AD23" s="62" t="str">
        <f aca="false">IF(AC23&gt;34,1,"")</f>
        <v/>
      </c>
      <c r="AE23" s="63" t="n">
        <f aca="false">IF(AD23=1,LOOKUP(AC23,'Meltzer-Faber'!A3:A63,'Meltzer-Faber'!B3:B63))</f>
        <v>0</v>
      </c>
      <c r="AF23" s="64" t="n">
        <f aca="false">IF(AD23=1,LOOKUP(AC23,'Meltzer-Faber'!A3:A63,'Meltzer-Faber'!C3:C63))</f>
        <v>0</v>
      </c>
      <c r="AG23" s="64" t="n">
        <f aca="false">IF(AB23="m",AE23,IF(AB23="k",AF23,""))</f>
        <v>0</v>
      </c>
    </row>
    <row r="24" customFormat="false" ht="18" hidden="false" customHeight="true" outlineLevel="0" collapsed="false">
      <c r="A24" s="65"/>
      <c r="B24" s="85"/>
      <c r="C24" s="89"/>
      <c r="D24" s="90"/>
      <c r="E24" s="91"/>
      <c r="F24" s="91"/>
      <c r="G24" s="92"/>
      <c r="H24" s="93"/>
      <c r="I24" s="76"/>
      <c r="J24" s="76"/>
      <c r="K24" s="76"/>
      <c r="L24" s="76"/>
      <c r="M24" s="76"/>
      <c r="N24" s="76"/>
      <c r="O24" s="67"/>
      <c r="P24" s="73"/>
      <c r="Q24" s="74" t="n">
        <f aca="false">IF(R23="","",R23*1.2)</f>
        <v>173.5583833</v>
      </c>
      <c r="R24" s="74"/>
      <c r="S24" s="75"/>
      <c r="T24" s="72" t="n">
        <f aca="false">IF(T23&gt;0,T23*20,"")</f>
        <v>149</v>
      </c>
      <c r="U24" s="72" t="n">
        <f aca="false">IF(U23&gt;0,U23*13,"")</f>
        <v>129.48</v>
      </c>
      <c r="V24" s="76" t="n">
        <f aca="false">IF(ROUNDUP(V23,1)&gt;0,IF((80+(8-ROUNDUP(V23,1))*40)&lt;0,0,80+(8-ROUNDUP(V23,1))*40),"")</f>
        <v>136</v>
      </c>
      <c r="W24" s="72" t="n">
        <f aca="false">IF(SUM(T24,U24,V24)&gt;0,SUM(T24,U24,V24),"")</f>
        <v>414.48</v>
      </c>
      <c r="X24" s="77" t="n">
        <f aca="false">IF(OR(Q24="",T24="",U24="",V24=""),"",SUM(Q24,T24,U24,V24))</f>
        <v>588.0383833</v>
      </c>
      <c r="Y24" s="78" t="s">
        <v>60</v>
      </c>
      <c r="Z24" s="79"/>
      <c r="AA24" s="59"/>
      <c r="AB24" s="60"/>
      <c r="AC24" s="61"/>
      <c r="AD24" s="62"/>
      <c r="AE24" s="63"/>
      <c r="AF24" s="64"/>
      <c r="AG24" s="64" t="str">
        <f aca="false">IF(AB24="m",AE24,IF(AB24="k",AF24,""))</f>
        <v/>
      </c>
    </row>
    <row r="25" customFormat="false" ht="18" hidden="false" customHeight="true" outlineLevel="0" collapsed="false">
      <c r="A25" s="43"/>
      <c r="B25" s="85"/>
      <c r="C25" s="45"/>
      <c r="D25" s="45"/>
      <c r="E25" s="46"/>
      <c r="F25" s="45"/>
      <c r="G25" s="47"/>
      <c r="H25" s="47"/>
      <c r="I25" s="81"/>
      <c r="J25" s="81"/>
      <c r="K25" s="81"/>
      <c r="L25" s="81"/>
      <c r="M25" s="81"/>
      <c r="N25" s="81"/>
      <c r="O25" s="49" t="str">
        <f aca="false">IF(MAX(I25:K25)&gt;0,IF(MAX(I25:K25)&lt;0,0,TRUNC(MAX(I25:K25)/1)*1),"")</f>
        <v/>
      </c>
      <c r="P25" s="50" t="str">
        <f aca="false">IF(MAX(L25:N25)&gt;0,IF(MAX(L25:N25)&lt;0,0,TRUNC(MAX(L25:N25)/1)*1),"")</f>
        <v/>
      </c>
      <c r="Q25" s="51" t="str">
        <f aca="false">IF(O25="","",IF(P25="","",IF(SUM(O25:P25)=0,"",SUM(O25:P25))))</f>
        <v/>
      </c>
      <c r="R25" s="52" t="str">
        <f aca="false">IF(Q25="","",IF(B25="","",IF(OR(C25="UK",C25="JK",C25="SK",C25="K1",C25="K2",C25="K3",C25="K4",C25="K5",C25="K6",C25="K7",C25="K8",C25="K9",C25="K10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53" t="str">
        <f aca="false">IF(AD25=1,R25*AG25,"")</f>
        <v/>
      </c>
      <c r="T25" s="54"/>
      <c r="U25" s="54"/>
      <c r="V25" s="82"/>
      <c r="W25" s="54"/>
      <c r="X25" s="56"/>
      <c r="Y25" s="83"/>
      <c r="Z25" s="84"/>
      <c r="AA25" s="59" t="n">
        <f aca="false">V5</f>
        <v>44342</v>
      </c>
      <c r="AB25" s="60" t="n">
        <f aca="false">IF(ISNUMBER(FIND("M",C25)),"m",IF(ISNUMBER(FIND("K",C25)),"k"))</f>
        <v>0</v>
      </c>
      <c r="AC25" s="61" t="n">
        <f aca="false">IF(OR(E25="",AA25=""),0,(YEAR(AA25)-YEAR(E25)))</f>
        <v>0</v>
      </c>
      <c r="AD25" s="62" t="str">
        <f aca="false">IF(AC25&gt;34,1,"")</f>
        <v/>
      </c>
      <c r="AE25" s="86" t="n">
        <f aca="false">IF(AD25=1,LOOKUP(AC25,'Meltzer-Faber'!A3:A63,'Meltzer-Faber'!B3:B63))</f>
        <v>0</v>
      </c>
      <c r="AF25" s="87" t="n">
        <f aca="false">IF(AD25=1,LOOKUP(AC25,'Meltzer-Faber'!A3:A63,'Meltzer-Faber'!C3:C63))</f>
        <v>0</v>
      </c>
      <c r="AG25" s="64" t="str">
        <f aca="false">IF(AB25="m",AE25,IF(AB25="k",AF25,""))</f>
        <v/>
      </c>
    </row>
    <row r="26" customFormat="false" ht="18" hidden="false" customHeight="true" outlineLevel="0" collapsed="false">
      <c r="A26" s="65"/>
      <c r="B26" s="66"/>
      <c r="C26" s="67"/>
      <c r="D26" s="68"/>
      <c r="E26" s="69"/>
      <c r="F26" s="69"/>
      <c r="G26" s="70"/>
      <c r="H26" s="71"/>
      <c r="I26" s="72"/>
      <c r="J26" s="72"/>
      <c r="K26" s="72"/>
      <c r="L26" s="72"/>
      <c r="M26" s="72"/>
      <c r="N26" s="72"/>
      <c r="O26" s="67"/>
      <c r="P26" s="73"/>
      <c r="Q26" s="74" t="str">
        <f aca="false">IF(R25="","",R25*1.2)</f>
        <v/>
      </c>
      <c r="R26" s="74"/>
      <c r="S26" s="75"/>
      <c r="T26" s="72" t="str">
        <f aca="false">IF(T25&gt;0,T25*20,"")</f>
        <v/>
      </c>
      <c r="U26" s="72" t="str">
        <f aca="false">IF(U25&gt;0,U25*13,"")</f>
        <v/>
      </c>
      <c r="V26" s="76" t="str">
        <f aca="false">IF(ROUNDUP(V25,1)&gt;0,IF((80+(8-ROUNDUP(V25,1))*40)&lt;0,0,80+(8-ROUNDUP(V25,1))*40),"")</f>
        <v/>
      </c>
      <c r="W26" s="72" t="str">
        <f aca="false">IF(SUM(T26,U26,V26)&gt;0,SUM(T26,U26,V26),"")</f>
        <v/>
      </c>
      <c r="X26" s="77" t="str">
        <f aca="false">IF(OR(Q26="",T26="",U26="",V26=""),"",SUM(Q26,T26,U26,V26))</f>
        <v/>
      </c>
      <c r="Y26" s="78"/>
      <c r="Z26" s="79"/>
      <c r="AA26" s="59"/>
      <c r="AB26" s="60"/>
      <c r="AC26" s="61"/>
      <c r="AD26" s="28"/>
      <c r="AE26" s="28"/>
      <c r="AF26" s="28"/>
      <c r="AG26" s="28"/>
    </row>
    <row r="27" customFormat="false" ht="18" hidden="false" customHeight="true" outlineLevel="0" collapsed="false">
      <c r="A27" s="43"/>
      <c r="B27" s="85"/>
      <c r="C27" s="45"/>
      <c r="D27" s="45"/>
      <c r="E27" s="46"/>
      <c r="F27" s="45"/>
      <c r="G27" s="47"/>
      <c r="H27" s="47"/>
      <c r="I27" s="81"/>
      <c r="J27" s="81"/>
      <c r="K27" s="81"/>
      <c r="L27" s="81"/>
      <c r="M27" s="81"/>
      <c r="N27" s="81"/>
      <c r="O27" s="49" t="str">
        <f aca="false">IF(MAX(I27:K27)&gt;0,IF(MAX(I27:K27)&lt;0,0,TRUNC(MAX(I27:K27)/1)*1),"")</f>
        <v/>
      </c>
      <c r="P27" s="50" t="str">
        <f aca="false">IF(MAX(L27:N27)&gt;0,IF(MAX(L27:N27)&lt;0,0,TRUNC(MAX(L27:N27)/1)*1),"")</f>
        <v/>
      </c>
      <c r="Q27" s="51" t="str">
        <f aca="false">IF(O27="","",IF(P27="","",IF(SUM(O27:P27)=0,"",SUM(O27:P27))))</f>
        <v/>
      </c>
      <c r="R27" s="52" t="str">
        <f aca="false">IF(Q27="","",IF(B27="","",IF(OR(C27="UK",C27="JK",C27="SK",C27="K1",C27="K2",C27="K3",C27="K4",C27="K5",C27="K6",C27="K7",C27="K8",C27="K9",C27="K10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53" t="str">
        <f aca="false">IF(AD27=1,R27*AG27,"")</f>
        <v/>
      </c>
      <c r="T27" s="54"/>
      <c r="U27" s="54"/>
      <c r="V27" s="82"/>
      <c r="W27" s="54"/>
      <c r="X27" s="56"/>
      <c r="Y27" s="83"/>
      <c r="Z27" s="84"/>
      <c r="AA27" s="59" t="n">
        <f aca="false">V5</f>
        <v>44342</v>
      </c>
      <c r="AB27" s="60" t="n">
        <f aca="false">IF(ISNUMBER(FIND("M",C27)),"m",IF(ISNUMBER(FIND("K",C27)),"k"))</f>
        <v>0</v>
      </c>
      <c r="AC27" s="61" t="n">
        <f aca="false">IF(OR(E27="",AA27=""),0,(YEAR(AA27)-YEAR(E27)))</f>
        <v>0</v>
      </c>
      <c r="AD27" s="62" t="str">
        <f aca="false">IF(AC27&gt;34,1,"")</f>
        <v/>
      </c>
      <c r="AE27" s="86" t="n">
        <f aca="false">IF(AD27=1,LOOKUP(AC27,'Meltzer-Faber'!A3:A63,'Meltzer-Faber'!B3:B63))</f>
        <v>0</v>
      </c>
      <c r="AF27" s="87" t="n">
        <f aca="false">IF(AD27=1,LOOKUP(AC27,'Meltzer-Faber'!A3:A63,'Meltzer-Faber'!C3:C63))</f>
        <v>0</v>
      </c>
      <c r="AG27" s="64" t="str">
        <f aca="false">IF(AB27="m",AE27,IF(AB27="k",AF27,""))</f>
        <v/>
      </c>
    </row>
    <row r="28" customFormat="false" ht="18" hidden="false" customHeight="true" outlineLevel="0" collapsed="false">
      <c r="A28" s="65"/>
      <c r="B28" s="66"/>
      <c r="C28" s="67"/>
      <c r="D28" s="68"/>
      <c r="E28" s="69"/>
      <c r="F28" s="69"/>
      <c r="G28" s="70"/>
      <c r="H28" s="71"/>
      <c r="I28" s="72"/>
      <c r="J28" s="72"/>
      <c r="K28" s="72"/>
      <c r="L28" s="72"/>
      <c r="M28" s="72"/>
      <c r="N28" s="72"/>
      <c r="O28" s="67"/>
      <c r="P28" s="73"/>
      <c r="Q28" s="74" t="str">
        <f aca="false">IF(R27="","",R27*1.2)</f>
        <v/>
      </c>
      <c r="R28" s="74"/>
      <c r="S28" s="75"/>
      <c r="T28" s="72" t="str">
        <f aca="false">IF(T27&gt;0,T27*20,"")</f>
        <v/>
      </c>
      <c r="U28" s="72" t="str">
        <f aca="false">IF(U27&gt;0,U27*13,"")</f>
        <v/>
      </c>
      <c r="V28" s="76" t="str">
        <f aca="false">IF(ROUNDUP(V27,1)&gt;0,IF((80+(8-ROUNDUP(V27,1))*40)&lt;0,0,80+(8-ROUNDUP(V27,1))*40),"")</f>
        <v/>
      </c>
      <c r="W28" s="72" t="str">
        <f aca="false">IF(SUM(T28,U28,V28)&gt;0,SUM(T28,U28,V28),"")</f>
        <v/>
      </c>
      <c r="X28" s="77" t="str">
        <f aca="false">IF(OR(Q28="",T28="",U28="",V28=""),"",SUM(Q28,T28,U28,V28))</f>
        <v/>
      </c>
      <c r="Y28" s="78"/>
      <c r="Z28" s="79"/>
      <c r="AA28" s="59"/>
      <c r="AB28" s="60"/>
      <c r="AC28" s="61"/>
      <c r="AD28" s="28"/>
      <c r="AE28" s="28"/>
      <c r="AF28" s="28"/>
      <c r="AG28" s="28"/>
    </row>
    <row r="29" customFormat="false" ht="18" hidden="false" customHeight="true" outlineLevel="0" collapsed="false">
      <c r="A29" s="43"/>
      <c r="B29" s="85"/>
      <c r="C29" s="45"/>
      <c r="D29" s="45"/>
      <c r="E29" s="46"/>
      <c r="F29" s="45"/>
      <c r="G29" s="47"/>
      <c r="H29" s="47"/>
      <c r="I29" s="48"/>
      <c r="J29" s="48"/>
      <c r="K29" s="48"/>
      <c r="L29" s="48"/>
      <c r="M29" s="81"/>
      <c r="N29" s="81"/>
      <c r="O29" s="49" t="str">
        <f aca="false">IF(MAX(I29:K29)&gt;0,IF(MAX(I29:K29)&lt;0,0,TRUNC(MAX(I29:K29)/1)*1),"")</f>
        <v/>
      </c>
      <c r="P29" s="50" t="str">
        <f aca="false">IF(MAX(L29:N29)&gt;0,IF(MAX(L29:N29)&lt;0,0,TRUNC(MAX(L29:N29)/1)*1),"")</f>
        <v/>
      </c>
      <c r="Q29" s="51" t="str">
        <f aca="false">IF(O29="","",IF(P29="","",IF(SUM(O29:P29)=0,"",SUM(O29:P29))))</f>
        <v/>
      </c>
      <c r="R29" s="52" t="str">
        <f aca="false">IF(Q29="","",IF(B29="","",IF(OR(C29="UK",C29="JK",C29="SK",C29="K1",C29="K2",C29="K3",C29="K4",C29="K5",C29="K6",C29="K7",C29="K8",C29="K9",C29="K10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53" t="str">
        <f aca="false">IF(AD29=1,R29*AG29,"")</f>
        <v/>
      </c>
      <c r="T29" s="54"/>
      <c r="U29" s="54"/>
      <c r="V29" s="82"/>
      <c r="W29" s="54"/>
      <c r="X29" s="56"/>
      <c r="Y29" s="83"/>
      <c r="Z29" s="84"/>
      <c r="AA29" s="59" t="n">
        <f aca="false">V5</f>
        <v>44342</v>
      </c>
      <c r="AB29" s="60" t="n">
        <f aca="false">IF(ISNUMBER(FIND("M",C29)),"m",IF(ISNUMBER(FIND("K",C29)),"k"))</f>
        <v>0</v>
      </c>
      <c r="AC29" s="61" t="n">
        <f aca="false">IF(OR(E29="",AA29=""),0,(YEAR(AA29)-YEAR(E29)))</f>
        <v>0</v>
      </c>
      <c r="AD29" s="62" t="str">
        <f aca="false">IF(AC29&gt;34,1,"")</f>
        <v/>
      </c>
      <c r="AE29" s="86" t="n">
        <f aca="false">IF(AD29=1,LOOKUP(AC29,'Meltzer-Faber'!A3:A63,'Meltzer-Faber'!B3:B63))</f>
        <v>0</v>
      </c>
      <c r="AF29" s="87" t="n">
        <f aca="false">IF(AD29=1,LOOKUP(AC29,'Meltzer-Faber'!A3:A63,'Meltzer-Faber'!C3:C63))</f>
        <v>0</v>
      </c>
      <c r="AG29" s="64" t="str">
        <f aca="false">IF(AB29="m",AE29,IF(AB29="k",AF29,""))</f>
        <v/>
      </c>
    </row>
    <row r="30" customFormat="false" ht="18" hidden="false" customHeight="true" outlineLevel="0" collapsed="false">
      <c r="A30" s="65"/>
      <c r="B30" s="66"/>
      <c r="C30" s="67"/>
      <c r="D30" s="68"/>
      <c r="E30" s="69"/>
      <c r="F30" s="69"/>
      <c r="G30" s="70"/>
      <c r="H30" s="71"/>
      <c r="I30" s="72"/>
      <c r="J30" s="72"/>
      <c r="K30" s="72"/>
      <c r="L30" s="72"/>
      <c r="M30" s="72"/>
      <c r="N30" s="72"/>
      <c r="O30" s="67"/>
      <c r="P30" s="73"/>
      <c r="Q30" s="74" t="str">
        <f aca="false">IF(R29="","",R29*1.2)</f>
        <v/>
      </c>
      <c r="R30" s="74"/>
      <c r="S30" s="75"/>
      <c r="T30" s="72" t="str">
        <f aca="false">IF(T29&gt;0,T29*20,"")</f>
        <v/>
      </c>
      <c r="U30" s="72" t="str">
        <f aca="false">IF(U29&gt;0,U29*13,"")</f>
        <v/>
      </c>
      <c r="V30" s="76" t="str">
        <f aca="false">IF(ROUNDUP(V29,1)&gt;0,IF((80+(8-ROUNDUP(V29,1))*40)&lt;0,0,80+(8-ROUNDUP(V29,1))*40),"")</f>
        <v/>
      </c>
      <c r="W30" s="72" t="str">
        <f aca="false">IF(SUM(T30,U30,V30)&gt;0,SUM(T30,U30,V30),"")</f>
        <v/>
      </c>
      <c r="X30" s="77" t="str">
        <f aca="false">IF(OR(Q30="",T30="",U30="",V30=""),"",SUM(Q30,T30,U30,V30))</f>
        <v/>
      </c>
      <c r="Y30" s="78"/>
      <c r="Z30" s="79"/>
      <c r="AA30" s="59"/>
      <c r="AB30" s="60"/>
      <c r="AC30" s="61"/>
      <c r="AD30" s="28"/>
      <c r="AE30" s="28"/>
      <c r="AF30" s="28"/>
      <c r="AG30" s="28"/>
    </row>
    <row r="31" customFormat="false" ht="18" hidden="false" customHeight="true" outlineLevel="0" collapsed="false">
      <c r="A31" s="43"/>
      <c r="B31" s="85"/>
      <c r="C31" s="45"/>
      <c r="D31" s="45"/>
      <c r="E31" s="46"/>
      <c r="F31" s="45"/>
      <c r="G31" s="47"/>
      <c r="H31" s="47"/>
      <c r="I31" s="81"/>
      <c r="J31" s="81"/>
      <c r="K31" s="81"/>
      <c r="L31" s="81"/>
      <c r="M31" s="81"/>
      <c r="N31" s="81"/>
      <c r="O31" s="49" t="str">
        <f aca="false">IF(MAX(I31:K31)&gt;0,IF(MAX(I31:K31)&lt;0,0,TRUNC(MAX(I31:K31)/1)*1),"")</f>
        <v/>
      </c>
      <c r="P31" s="50" t="str">
        <f aca="false">IF(MAX(L31:N31)&gt;0,IF(MAX(L31:N31)&lt;0,0,TRUNC(MAX(L31:N31)/1)*1),"")</f>
        <v/>
      </c>
      <c r="Q31" s="51" t="str">
        <f aca="false">IF(O31="","",IF(P31="","",IF(SUM(O31:P31)=0,"",SUM(O31:P31))))</f>
        <v/>
      </c>
      <c r="R31" s="52" t="str">
        <f aca="false">IF(Q31="","",IF(B31="","",IF(OR(C31="UK",C31="JK",C31="SK",C31="K1",C31="K2",C31="K3",C31="K4",C31="K5",C31="K6",C31="K7",C31="K8",C31="K9",C31="K10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53" t="str">
        <f aca="false">IF(AD31=1,R31*AG31,"")</f>
        <v/>
      </c>
      <c r="T31" s="54"/>
      <c r="U31" s="54"/>
      <c r="V31" s="82"/>
      <c r="W31" s="54" t="s">
        <v>60</v>
      </c>
      <c r="X31" s="56"/>
      <c r="Y31" s="83"/>
      <c r="Z31" s="84"/>
      <c r="AA31" s="59" t="n">
        <f aca="false">V5</f>
        <v>44342</v>
      </c>
      <c r="AB31" s="60" t="n">
        <f aca="false">IF(ISNUMBER(FIND("M",C31)),"m",IF(ISNUMBER(FIND("K",C31)),"k"))</f>
        <v>0</v>
      </c>
      <c r="AC31" s="61" t="n">
        <f aca="false">IF(OR(E31="",AA31=""),0,(YEAR(AA31)-YEAR(E31)))</f>
        <v>0</v>
      </c>
      <c r="AD31" s="62" t="str">
        <f aca="false">IF(AC31&gt;34,1,"")</f>
        <v/>
      </c>
      <c r="AE31" s="86" t="n">
        <f aca="false">IF(AD31=1,LOOKUP(AC31,'Meltzer-Faber'!A3:A63,'Meltzer-Faber'!B3:B63))</f>
        <v>0</v>
      </c>
      <c r="AF31" s="87" t="n">
        <f aca="false">IF(AD31=1,LOOKUP(AC31,'Meltzer-Faber'!A3:A63,'Meltzer-Faber'!C3:C63))</f>
        <v>0</v>
      </c>
      <c r="AG31" s="64" t="str">
        <f aca="false">IF(AB31="m",AE31,IF(AB31="k",AF31,""))</f>
        <v/>
      </c>
    </row>
    <row r="32" customFormat="false" ht="18" hidden="false" customHeight="true" outlineLevel="0" collapsed="false">
      <c r="A32" s="88"/>
      <c r="B32" s="85"/>
      <c r="C32" s="89"/>
      <c r="D32" s="90"/>
      <c r="E32" s="91"/>
      <c r="F32" s="91"/>
      <c r="G32" s="92"/>
      <c r="H32" s="93"/>
      <c r="I32" s="76"/>
      <c r="J32" s="76"/>
      <c r="K32" s="76"/>
      <c r="L32" s="76"/>
      <c r="M32" s="76"/>
      <c r="N32" s="76"/>
      <c r="O32" s="94"/>
      <c r="P32" s="95"/>
      <c r="Q32" s="96" t="str">
        <f aca="false">IF(R31="","",R31*1.2)</f>
        <v/>
      </c>
      <c r="R32" s="96"/>
      <c r="S32" s="97"/>
      <c r="T32" s="76" t="str">
        <f aca="false">IF(T31&gt;0,T31*20,"")</f>
        <v/>
      </c>
      <c r="U32" s="72" t="str">
        <f aca="false">IF(U31&gt;0,U31*13,"")</f>
        <v/>
      </c>
      <c r="V32" s="76" t="str">
        <f aca="false">IF(ROUNDUP(V31,1)&gt;0,IF((80+(8-ROUNDUP(V31,1))*40)&lt;0,0,80+(8-ROUNDUP(V31,1))*40),"")</f>
        <v/>
      </c>
      <c r="W32" s="76" t="str">
        <f aca="false">IF(SUM(T32,U32,V32)&gt;0,SUM(T32,U32,V32),"")</f>
        <v/>
      </c>
      <c r="X32" s="98" t="str">
        <f aca="false">IF(OR(Q32="",T32="",U32="",V32=""),"",SUM(Q32,T32,U32,V32))</f>
        <v/>
      </c>
      <c r="Y32" s="99"/>
      <c r="Z32" s="100"/>
      <c r="AA32" s="59"/>
      <c r="AB32" s="60"/>
      <c r="AC32" s="28"/>
      <c r="AD32" s="28"/>
      <c r="AE32" s="28"/>
      <c r="AF32" s="28"/>
      <c r="AG32" s="28"/>
    </row>
    <row r="33" customFormat="false" ht="18" hidden="false" customHeight="true" outlineLevel="0" collapsed="false">
      <c r="A33" s="101"/>
      <c r="B33" s="102"/>
      <c r="C33" s="103"/>
      <c r="D33" s="103"/>
      <c r="E33" s="104"/>
      <c r="F33" s="103"/>
      <c r="G33" s="105"/>
      <c r="H33" s="105"/>
      <c r="I33" s="106"/>
      <c r="J33" s="106"/>
      <c r="K33" s="106"/>
      <c r="L33" s="106"/>
      <c r="M33" s="106"/>
      <c r="N33" s="106"/>
      <c r="O33" s="107" t="str">
        <f aca="false">IF(MAX(I33:K33)&gt;0,IF(MAX(I33:K33)&lt;0,0,TRUNC(MAX(I33:K33)/1)*1),"")</f>
        <v/>
      </c>
      <c r="P33" s="108" t="str">
        <f aca="false">IF(MAX(L33:N33)&gt;0,IF(MAX(L33:N33)&lt;0,0,TRUNC(MAX(L33:N33)/1)*1),"")</f>
        <v/>
      </c>
      <c r="Q33" s="109" t="str">
        <f aca="false">IF(O33="","",IF(P33="","",IF(SUM(O33:P33)=0,"",SUM(O33:P33))))</f>
        <v/>
      </c>
      <c r="R33" s="110" t="str">
        <f aca="false">IF(Q33="","",IF(B33="","",IF(OR(C33="UK",C33="JK",C33="SK",C33="K1",C33="K2",C33="K3",C33="K4",C33="K5",C33="K6",C33="K7",C33="K8",C33="K9",C33="K10"),IF(B33&gt;153.655,Q33,IF(B33&lt;28,10^(0.783497476*LOG10(28/153.655)^2)*Q33,10^(0.783497476*LOG10(B33/153.655)^2)*Q33)),IF(B33&gt;175.508,Q33,IF(B33&lt;32,10^(0.75194503*LOG10(32/175.508)^2)*Q33,10^(0.75194503*LOG10(B33/175.508)^2)*Q33)))))</f>
        <v/>
      </c>
      <c r="S33" s="111" t="str">
        <f aca="false">IF(AD33=1,R33*AG33,"")</f>
        <v/>
      </c>
      <c r="T33" s="112"/>
      <c r="U33" s="112"/>
      <c r="V33" s="82"/>
      <c r="W33" s="112" t="s">
        <v>60</v>
      </c>
      <c r="X33" s="113"/>
      <c r="Y33" s="114"/>
      <c r="Z33" s="115"/>
      <c r="AA33" s="59" t="n">
        <f aca="false">V5</f>
        <v>44342</v>
      </c>
      <c r="AB33" s="60" t="n">
        <f aca="false">IF(ISNUMBER(FIND("M",C33)),"m",IF(ISNUMBER(FIND("K",C33)),"k"))</f>
        <v>0</v>
      </c>
      <c r="AC33" s="61" t="n">
        <f aca="false">IF(OR(E33="",AA33=""),0,(YEAR(AA33)-YEAR(E33)))</f>
        <v>0</v>
      </c>
      <c r="AD33" s="62" t="str">
        <f aca="false">IF(AC33&gt;34,1,"")</f>
        <v/>
      </c>
      <c r="AE33" s="86" t="n">
        <f aca="false">IF(AD33=1,LOOKUP(AC33,'Meltzer-Faber'!A3:A63,'Meltzer-Faber'!B3:B63))</f>
        <v>0</v>
      </c>
      <c r="AF33" s="87" t="n">
        <f aca="false">IF(AD33=1,LOOKUP(AC33,'Meltzer-Faber'!A3:A63,'Meltzer-Faber'!C3:C63))</f>
        <v>0</v>
      </c>
      <c r="AG33" s="64" t="str">
        <f aca="false">IF(AB33="m",AE33,IF(AB33="k",AF33,""))</f>
        <v/>
      </c>
    </row>
    <row r="34" customFormat="false" ht="18" hidden="false" customHeight="true" outlineLevel="0" collapsed="false">
      <c r="A34" s="88"/>
      <c r="B34" s="85"/>
      <c r="C34" s="89"/>
      <c r="D34" s="90"/>
      <c r="E34" s="91"/>
      <c r="F34" s="91"/>
      <c r="G34" s="92"/>
      <c r="H34" s="93"/>
      <c r="I34" s="76"/>
      <c r="J34" s="76"/>
      <c r="K34" s="76"/>
      <c r="L34" s="76"/>
      <c r="M34" s="76"/>
      <c r="N34" s="76"/>
      <c r="O34" s="94"/>
      <c r="P34" s="95"/>
      <c r="Q34" s="96" t="str">
        <f aca="false">IF(R33="","",R33*1.2)</f>
        <v/>
      </c>
      <c r="R34" s="96"/>
      <c r="S34" s="97"/>
      <c r="T34" s="76" t="str">
        <f aca="false">IF(T33&gt;0,T33*20,"")</f>
        <v/>
      </c>
      <c r="U34" s="72" t="str">
        <f aca="false">IF(U33&gt;0,U33*13,"")</f>
        <v/>
      </c>
      <c r="V34" s="76" t="str">
        <f aca="false">IF(ROUNDUP(V33,1)&gt;0,IF((80+(8-ROUNDUP(V33,1))*40)&lt;0,0,80+(8-ROUNDUP(V33,1))*40),"")</f>
        <v/>
      </c>
      <c r="W34" s="76" t="str">
        <f aca="false">IF(SUM(T34,U34,V34)&gt;0,SUM(T34,U34,V34),"")</f>
        <v/>
      </c>
      <c r="X34" s="98" t="str">
        <f aca="false">IF(OR(Q34="",T34="",U34="",V34=""),"",SUM(Q34,T34,U34,V34))</f>
        <v/>
      </c>
      <c r="Y34" s="99"/>
      <c r="Z34" s="100"/>
      <c r="AA34" s="59"/>
      <c r="AB34" s="60"/>
      <c r="AC34" s="28"/>
      <c r="AD34" s="28"/>
      <c r="AE34" s="28"/>
      <c r="AF34" s="28"/>
      <c r="AG34" s="28"/>
    </row>
    <row r="35" customFormat="false" ht="18" hidden="false" customHeight="true" outlineLevel="0" collapsed="false">
      <c r="A35" s="101"/>
      <c r="B35" s="102"/>
      <c r="C35" s="103"/>
      <c r="D35" s="103"/>
      <c r="E35" s="104"/>
      <c r="F35" s="103"/>
      <c r="G35" s="105"/>
      <c r="H35" s="105"/>
      <c r="I35" s="106"/>
      <c r="J35" s="106"/>
      <c r="K35" s="106"/>
      <c r="L35" s="106"/>
      <c r="M35" s="106"/>
      <c r="N35" s="106"/>
      <c r="O35" s="107" t="str">
        <f aca="false">IF(MAX(I35:K35)&gt;0,IF(MAX(I35:K35)&lt;0,0,TRUNC(MAX(I35:K35)/1)*1),"")</f>
        <v/>
      </c>
      <c r="P35" s="108" t="str">
        <f aca="false">IF(MAX(L35:N35)&gt;0,IF(MAX(L35:N35)&lt;0,0,TRUNC(MAX(L35:N35)/1)*1),"")</f>
        <v/>
      </c>
      <c r="Q35" s="109" t="str">
        <f aca="false">IF(O35="","",IF(P35="","",IF(SUM(O35:P35)=0,"",SUM(O35:P35))))</f>
        <v/>
      </c>
      <c r="R35" s="110" t="str">
        <f aca="false">IF(Q35="","",IF(B35="","",IF(OR(C35="UK",C35="JK",C35="SK",C35="K1",C35="K2",C35="K3",C35="K4",C35="K5",C35="K6",C35="K7",C35="K8",C35="K9",C35="K10"),IF(B35&gt;153.655,Q35,IF(B35&lt;28,10^(0.783497476*LOG10(28/153.655)^2)*Q35,10^(0.783497476*LOG10(B35/153.655)^2)*Q35)),IF(B35&gt;175.508,Q35,IF(B35&lt;32,10^(0.75194503*LOG10(32/175.508)^2)*Q35,10^(0.75194503*LOG10(B35/175.508)^2)*Q35)))))</f>
        <v/>
      </c>
      <c r="S35" s="111" t="str">
        <f aca="false">IF(AD35=1,R35*AG35,"")</f>
        <v/>
      </c>
      <c r="T35" s="112"/>
      <c r="U35" s="112"/>
      <c r="V35" s="82"/>
      <c r="W35" s="112" t="s">
        <v>60</v>
      </c>
      <c r="X35" s="113"/>
      <c r="Y35" s="114"/>
      <c r="Z35" s="115"/>
      <c r="AA35" s="59" t="n">
        <f aca="false">V5</f>
        <v>44342</v>
      </c>
      <c r="AB35" s="60" t="n">
        <f aca="false">IF(ISNUMBER(FIND("M",C35)),"m",IF(ISNUMBER(FIND("K",C35)),"k"))</f>
        <v>0</v>
      </c>
      <c r="AC35" s="61" t="n">
        <f aca="false">IF(OR(E35="",AA35=""),0,(YEAR(AA35)-YEAR(E35)))</f>
        <v>0</v>
      </c>
      <c r="AD35" s="62" t="str">
        <f aca="false">IF(AC35&gt;34,1,"")</f>
        <v/>
      </c>
      <c r="AE35" s="86" t="n">
        <f aca="false">IF(AD35=1,LOOKUP(AC35,'Meltzer-Faber'!A3:A63,'Meltzer-Faber'!B3:B63))</f>
        <v>0</v>
      </c>
      <c r="AF35" s="87" t="n">
        <f aca="false">IF(AD35=1,LOOKUP(AC35,'Meltzer-Faber'!A3:A63,'Meltzer-Faber'!C3:C63))</f>
        <v>0</v>
      </c>
      <c r="AG35" s="64" t="str">
        <f aca="false">IF(AB35="m",AE35,IF(AB35="k",AF35,""))</f>
        <v/>
      </c>
    </row>
    <row r="36" customFormat="false" ht="18" hidden="false" customHeight="true" outlineLevel="0" collapsed="false">
      <c r="A36" s="116"/>
      <c r="B36" s="117"/>
      <c r="C36" s="118"/>
      <c r="D36" s="119"/>
      <c r="E36" s="120"/>
      <c r="F36" s="120"/>
      <c r="G36" s="121"/>
      <c r="H36" s="122"/>
      <c r="I36" s="123"/>
      <c r="J36" s="123"/>
      <c r="K36" s="123"/>
      <c r="L36" s="123"/>
      <c r="M36" s="123"/>
      <c r="N36" s="123"/>
      <c r="O36" s="124"/>
      <c r="P36" s="125"/>
      <c r="Q36" s="126" t="str">
        <f aca="false">IF(R35="","",R35*1.2)</f>
        <v/>
      </c>
      <c r="R36" s="126"/>
      <c r="S36" s="127"/>
      <c r="T36" s="123" t="str">
        <f aca="false">IF(T35&gt;0,T35*20,"")</f>
        <v/>
      </c>
      <c r="U36" s="123" t="str">
        <f aca="false">IF(U35&gt;0,U35*13,"")</f>
        <v/>
      </c>
      <c r="V36" s="123" t="str">
        <f aca="false">IF(ROUNDUP(V35,1)&gt;0,IF((80+(8-ROUNDUP(V35,1))*40)&lt;0,0,80+(8-ROUNDUP(V35,1))*40),"")</f>
        <v/>
      </c>
      <c r="W36" s="123" t="str">
        <f aca="false">IF(SUM(T36,U36,V36)&gt;0,SUM(T36,U36,V36),"")</f>
        <v/>
      </c>
      <c r="X36" s="128" t="str">
        <f aca="false">IF(OR(Q36="",T36="",U36="",V36=""),"",SUM(Q36,T36,U36,V36))</f>
        <v/>
      </c>
      <c r="Y36" s="129"/>
      <c r="Z36" s="130"/>
      <c r="AA36" s="59"/>
      <c r="AB36" s="60"/>
      <c r="AC36" s="28"/>
      <c r="AD36" s="28"/>
      <c r="AE36" s="28"/>
      <c r="AF36" s="28"/>
      <c r="AG36" s="28"/>
    </row>
    <row r="37" customFormat="false" ht="15.75" hidden="false" customHeight="true" outlineLevel="0" collapsed="false">
      <c r="A37" s="131"/>
      <c r="B37" s="131"/>
      <c r="C37" s="131"/>
      <c r="D37" s="132"/>
      <c r="E37" s="133"/>
      <c r="F37" s="133"/>
      <c r="G37" s="134"/>
      <c r="H37" s="134"/>
      <c r="I37" s="135"/>
      <c r="J37" s="135"/>
      <c r="K37" s="135"/>
      <c r="L37" s="135"/>
      <c r="M37" s="135"/>
      <c r="N37" s="135"/>
      <c r="O37" s="131"/>
      <c r="P37" s="131"/>
      <c r="Q37" s="131"/>
      <c r="R37" s="131"/>
      <c r="S37" s="131"/>
      <c r="T37" s="135"/>
      <c r="U37" s="135"/>
      <c r="V37" s="136"/>
      <c r="W37" s="136"/>
      <c r="X37" s="137"/>
      <c r="Y37" s="138"/>
      <c r="Z37" s="1"/>
      <c r="AA37" s="28"/>
      <c r="AB37" s="28"/>
      <c r="AC37" s="28"/>
      <c r="AD37" s="28"/>
      <c r="AE37" s="28"/>
      <c r="AF37" s="28"/>
      <c r="AG37" s="28"/>
    </row>
    <row r="38" customFormat="false" ht="12.75" hidden="false" customHeight="true" outlineLevel="0" collapsed="false">
      <c r="A38" s="139" t="s">
        <v>61</v>
      </c>
      <c r="B38" s="139"/>
      <c r="C38" s="140" t="s">
        <v>87</v>
      </c>
      <c r="D38" s="140"/>
      <c r="E38" s="140"/>
      <c r="F38" s="140"/>
      <c r="G38" s="140"/>
      <c r="H38" s="139" t="s">
        <v>63</v>
      </c>
      <c r="I38" s="141" t="n">
        <v>1</v>
      </c>
      <c r="J38" s="140" t="s">
        <v>88</v>
      </c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39"/>
      <c r="AB38" s="139"/>
      <c r="AC38" s="139"/>
      <c r="AD38" s="139"/>
      <c r="AE38" s="139"/>
      <c r="AF38" s="139"/>
      <c r="AG38" s="139"/>
    </row>
    <row r="39" customFormat="false" ht="12.75" hidden="false" customHeight="true" outlineLevel="0" collapsed="false">
      <c r="A39" s="139"/>
      <c r="B39" s="139"/>
      <c r="C39" s="142"/>
      <c r="D39" s="142"/>
      <c r="E39" s="142"/>
      <c r="F39" s="142"/>
      <c r="G39" s="142"/>
      <c r="H39" s="143"/>
      <c r="I39" s="141" t="n">
        <v>2</v>
      </c>
      <c r="J39" s="140" t="s">
        <v>89</v>
      </c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39"/>
      <c r="AB39" s="139"/>
      <c r="AC39" s="139"/>
      <c r="AD39" s="139"/>
      <c r="AE39" s="139"/>
      <c r="AF39" s="139"/>
      <c r="AG39" s="139"/>
    </row>
    <row r="40" customFormat="false" ht="12.75" hidden="false" customHeight="true" outlineLevel="0" collapsed="false">
      <c r="A40" s="139" t="s">
        <v>65</v>
      </c>
      <c r="B40" s="139"/>
      <c r="C40" s="140"/>
      <c r="D40" s="140"/>
      <c r="E40" s="140"/>
      <c r="F40" s="140"/>
      <c r="G40" s="140"/>
      <c r="H40" s="139"/>
      <c r="I40" s="139" t="n">
        <v>3</v>
      </c>
      <c r="J40" s="140" t="s">
        <v>90</v>
      </c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39"/>
      <c r="AB40" s="139"/>
      <c r="AC40" s="139"/>
      <c r="AD40" s="139"/>
      <c r="AE40" s="139"/>
      <c r="AF40" s="139"/>
      <c r="AG40" s="139"/>
    </row>
    <row r="41" customFormat="false" ht="12.75" hidden="false" customHeight="true" outlineLevel="0" collapsed="false">
      <c r="A41" s="16"/>
      <c r="B41" s="144"/>
      <c r="C41" s="140"/>
      <c r="D41" s="140"/>
      <c r="E41" s="140"/>
      <c r="F41" s="140"/>
      <c r="G41" s="140"/>
      <c r="H41" s="139"/>
      <c r="I41" s="16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6"/>
      <c r="AB41" s="16"/>
      <c r="AC41" s="16"/>
      <c r="AD41" s="16"/>
      <c r="AE41" s="16"/>
      <c r="AF41" s="16"/>
      <c r="AG41" s="16"/>
    </row>
    <row r="42" customFormat="false" ht="12.75" hidden="false" customHeight="true" outlineLevel="0" collapsed="false">
      <c r="A42" s="16"/>
      <c r="B42" s="139"/>
      <c r="C42" s="140"/>
      <c r="D42" s="140"/>
      <c r="E42" s="140"/>
      <c r="F42" s="140"/>
      <c r="G42" s="140"/>
      <c r="H42" s="145" t="s">
        <v>67</v>
      </c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6"/>
      <c r="AB42" s="16"/>
      <c r="AC42" s="16"/>
      <c r="AD42" s="16"/>
      <c r="AE42" s="16"/>
      <c r="AF42" s="16"/>
      <c r="AG42" s="16"/>
    </row>
    <row r="43" customFormat="false" ht="12.75" hidden="false" customHeight="true" outlineLevel="0" collapsed="false">
      <c r="A43" s="29"/>
      <c r="B43" s="29"/>
      <c r="C43" s="143"/>
      <c r="D43" s="42"/>
      <c r="E43" s="42"/>
      <c r="F43" s="42"/>
      <c r="G43" s="16"/>
      <c r="H43" s="145" t="s">
        <v>68</v>
      </c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6"/>
      <c r="AB43" s="16"/>
      <c r="AC43" s="16"/>
      <c r="AD43" s="16"/>
      <c r="AE43" s="16"/>
      <c r="AF43" s="16"/>
      <c r="AG43" s="16"/>
    </row>
    <row r="44" customFormat="false" ht="12.75" hidden="false" customHeight="true" outlineLevel="0" collapsed="false">
      <c r="A44" s="139" t="s">
        <v>69</v>
      </c>
      <c r="B44" s="139"/>
      <c r="C44" s="140"/>
      <c r="D44" s="140"/>
      <c r="E44" s="140"/>
      <c r="F44" s="140"/>
      <c r="G44" s="140"/>
      <c r="H44" s="145" t="s">
        <v>70</v>
      </c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6"/>
      <c r="AB44" s="16"/>
      <c r="AC44" s="16"/>
      <c r="AD44" s="16"/>
      <c r="AE44" s="16"/>
      <c r="AF44" s="16"/>
      <c r="AG44" s="16"/>
    </row>
    <row r="45" customFormat="false" ht="12.75" hidden="false" customHeight="true" outlineLevel="0" collapsed="false">
      <c r="A45" s="29"/>
      <c r="B45" s="29"/>
      <c r="C45" s="140"/>
      <c r="D45" s="140"/>
      <c r="E45" s="140"/>
      <c r="F45" s="140"/>
      <c r="G45" s="140"/>
      <c r="H45" s="139"/>
      <c r="I45" s="145"/>
      <c r="J45" s="139"/>
      <c r="K45" s="146"/>
      <c r="L45" s="29"/>
      <c r="M45" s="29"/>
      <c r="N45" s="29"/>
      <c r="O45" s="29"/>
      <c r="P45" s="29"/>
      <c r="Q45" s="29"/>
      <c r="R45" s="29"/>
      <c r="S45" s="29"/>
      <c r="T45" s="147"/>
      <c r="U45" s="147"/>
      <c r="V45" s="147"/>
      <c r="W45" s="147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customFormat="false" ht="12.75" hidden="false" customHeight="true" outlineLevel="0" collapsed="false">
      <c r="A46" s="139" t="s">
        <v>71</v>
      </c>
      <c r="B46" s="139"/>
      <c r="C46" s="140"/>
      <c r="D46" s="140"/>
      <c r="E46" s="140"/>
      <c r="F46" s="140"/>
      <c r="G46" s="140"/>
      <c r="H46" s="145" t="s">
        <v>72</v>
      </c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6"/>
      <c r="AB46" s="16"/>
      <c r="AC46" s="16"/>
      <c r="AD46" s="16"/>
      <c r="AE46" s="16"/>
      <c r="AF46" s="16"/>
      <c r="AG46" s="16"/>
    </row>
    <row r="47" customFormat="false" ht="12.75" hidden="false" customHeight="true" outlineLevel="0" collapsed="false">
      <c r="A47" s="29"/>
      <c r="B47" s="29"/>
      <c r="C47" s="140"/>
      <c r="D47" s="140"/>
      <c r="E47" s="140"/>
      <c r="F47" s="140"/>
      <c r="G47" s="140"/>
      <c r="H47" s="139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6"/>
      <c r="AB47" s="16"/>
      <c r="AC47" s="16"/>
      <c r="AD47" s="16"/>
      <c r="AE47" s="16"/>
      <c r="AF47" s="16"/>
      <c r="AG47" s="16"/>
    </row>
    <row r="48" customFormat="false" ht="13.5" hidden="false" customHeight="true" outlineLevel="0" collapsed="false">
      <c r="A48" s="148" t="s">
        <v>73</v>
      </c>
      <c r="B48" s="149" t="s">
        <v>74</v>
      </c>
      <c r="C48" s="149"/>
      <c r="D48" s="150"/>
      <c r="E48" s="150"/>
      <c r="F48" s="150"/>
      <c r="G48" s="151"/>
      <c r="H48" s="151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6"/>
      <c r="AB48" s="16"/>
      <c r="AC48" s="16"/>
      <c r="AD48" s="16"/>
      <c r="AE48" s="16"/>
      <c r="AF48" s="16"/>
      <c r="AG48" s="16"/>
    </row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74">
    <mergeCell ref="G2:R2"/>
    <mergeCell ref="G3:R3"/>
    <mergeCell ref="S3:Z3"/>
    <mergeCell ref="A5:B5"/>
    <mergeCell ref="C5:G5"/>
    <mergeCell ref="I5:N5"/>
    <mergeCell ref="P5:T5"/>
    <mergeCell ref="V5:W5"/>
    <mergeCell ref="I7:K7"/>
    <mergeCell ref="L7:N7"/>
    <mergeCell ref="O7:R7"/>
    <mergeCell ref="I8:K8"/>
    <mergeCell ref="L8:N8"/>
    <mergeCell ref="I10:K10"/>
    <mergeCell ref="L10:N10"/>
    <mergeCell ref="Q10:R10"/>
    <mergeCell ref="I12:K12"/>
    <mergeCell ref="L12:N12"/>
    <mergeCell ref="Q12:R12"/>
    <mergeCell ref="I14:K14"/>
    <mergeCell ref="L14:N14"/>
    <mergeCell ref="Q14:R14"/>
    <mergeCell ref="I16:K16"/>
    <mergeCell ref="L16:N16"/>
    <mergeCell ref="Q16:R16"/>
    <mergeCell ref="I18:K18"/>
    <mergeCell ref="L18:N18"/>
    <mergeCell ref="Q18:R18"/>
    <mergeCell ref="I20:K20"/>
    <mergeCell ref="L20:N20"/>
    <mergeCell ref="Q20:R20"/>
    <mergeCell ref="I22:K22"/>
    <mergeCell ref="L22:N22"/>
    <mergeCell ref="Q22:R22"/>
    <mergeCell ref="I24:K24"/>
    <mergeCell ref="L24:N24"/>
    <mergeCell ref="Q24:R24"/>
    <mergeCell ref="I26:K26"/>
    <mergeCell ref="L26:N26"/>
    <mergeCell ref="Q26:R26"/>
    <mergeCell ref="I28:K28"/>
    <mergeCell ref="L28:N28"/>
    <mergeCell ref="Q28:R28"/>
    <mergeCell ref="I30:K30"/>
    <mergeCell ref="L30:N30"/>
    <mergeCell ref="Q30:R30"/>
    <mergeCell ref="I32:K32"/>
    <mergeCell ref="L32:N32"/>
    <mergeCell ref="Q32:R32"/>
    <mergeCell ref="I34:K34"/>
    <mergeCell ref="L34:N34"/>
    <mergeCell ref="Q34:R34"/>
    <mergeCell ref="I36:K36"/>
    <mergeCell ref="L36:N36"/>
    <mergeCell ref="Q36:R36"/>
    <mergeCell ref="C38:G38"/>
    <mergeCell ref="J38:Z38"/>
    <mergeCell ref="C39:G39"/>
    <mergeCell ref="J39:Z39"/>
    <mergeCell ref="C40:G40"/>
    <mergeCell ref="J40:Z40"/>
    <mergeCell ref="C41:G41"/>
    <mergeCell ref="J41:Z41"/>
    <mergeCell ref="C42:G42"/>
    <mergeCell ref="I42:Z42"/>
    <mergeCell ref="I43:Z43"/>
    <mergeCell ref="C44:G44"/>
    <mergeCell ref="I44:Z44"/>
    <mergeCell ref="C45:G45"/>
    <mergeCell ref="C46:G46"/>
    <mergeCell ref="I46:Z46"/>
    <mergeCell ref="C47:G47"/>
    <mergeCell ref="I47:Z47"/>
    <mergeCell ref="I48:Z48"/>
  </mergeCells>
  <conditionalFormatting sqref="I29:L29">
    <cfRule type="cellIs" priority="2" operator="between" aboveAverage="0" equalAverage="0" bottom="0" percent="0" rank="0" text="" dxfId="0">
      <formula>1</formula>
      <formula>300</formula>
    </cfRule>
  </conditionalFormatting>
  <conditionalFormatting sqref="I29:L29">
    <cfRule type="cellIs" priority="3" operator="lessThanOrEqual" aboveAverage="0" equalAverage="0" bottom="0" percent="0" rank="0" text="" dxfId="1">
      <formula>0</formula>
    </cfRule>
  </conditionalFormatting>
  <conditionalFormatting sqref="I19:L19">
    <cfRule type="cellIs" priority="4" operator="between" aboveAverage="0" equalAverage="0" bottom="0" percent="0" rank="0" text="" dxfId="0">
      <formula>1</formula>
      <formula>300</formula>
    </cfRule>
  </conditionalFormatting>
  <conditionalFormatting sqref="I19:L19">
    <cfRule type="cellIs" priority="5" operator="lessThanOrEqual" aboveAverage="0" equalAverage="0" bottom="0" percent="0" rank="0" text="" dxfId="1">
      <formula>0</formula>
    </cfRule>
  </conditionalFormatting>
  <dataValidations count="3">
    <dataValidation allowBlank="true" operator="between" prompt="Feil_i_kat.v.løft - Feil verdi i kategori vektløfting" showDropDown="false" showErrorMessage="true" showInputMessage="true" sqref="C9 C11 C13 C15 C17 C19 C21 C23 C25 C27 C29 C31 C33 C35" type="list">
      <formula1>"UM,JM,SM,UK,JK,SK,M1,M2,M3,M4,M5,M6,M7,M8,M9,M10,K1,K2,K3,K4,K5,K6,K7,K8,K9,K10"</formula1>
      <formula2>0</formula2>
    </dataValidation>
    <dataValidation allowBlank="true" operator="between" prompt="Feil_i_kat. 5-kamp - Feil verdi i kategori 5-kamp" showDropDown="false" showErrorMessage="true" showInputMessage="true" sqref="D9 D11 D13 D15 D17 D19 D21 D23 D25 D27 D29 D31 D33 D35" type="list">
      <formula1>"44512.0,13-14,15-16,17-18,19-23,=23,23+"</formula1>
      <formula2>0</formula2>
    </dataValidation>
    <dataValidation allowBlank="true" operator="between" prompt="Feil_i_vektklasse - Feil verddi i vektklasse" showDropDown="false" showErrorMessage="true" showInputMessage="true" sqref="A9 A11 A13 A15 A17 A19 A21 A23 A25 A27 A29 A31 A33 A35" type="list">
      <formula1>"40.0,45.0,49.0,55.0,59.0,64.0,71.0,76.0,81.0,=81,81+,87.0,=87,87+,49.0,55.0,61.0,67.0,73.0,81.0,89.0,96.0,102.0,=102,102+,109.0,=109,109+"</formula1>
      <formula2>0</formula2>
    </dataValidation>
  </dataValidations>
  <printOptions headings="false" gridLines="false" gridLinesSet="true" horizontalCentered="false" verticalCentered="false"/>
  <pageMargins left="0.275694444444444" right="0.275694444444444" top="0.275694444444444" bottom="0.224305555555556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1.71"/>
    <col collapsed="false" customWidth="true" hidden="false" outlineLevel="0" max="3" min="3" style="0" width="12.29"/>
    <col collapsed="false" customWidth="true" hidden="false" outlineLevel="0" max="6" min="4" style="0" width="9.1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54" t="s">
        <v>91</v>
      </c>
      <c r="B1" s="154"/>
      <c r="C1" s="154"/>
    </row>
    <row r="2" customFormat="false" ht="12.75" hidden="false" customHeight="true" outlineLevel="0" collapsed="false">
      <c r="A2" s="28" t="s">
        <v>43</v>
      </c>
      <c r="B2" s="155" t="s">
        <v>92</v>
      </c>
      <c r="C2" s="156" t="s">
        <v>93</v>
      </c>
    </row>
    <row r="3" customFormat="false" ht="12.75" hidden="false" customHeight="true" outlineLevel="0" collapsed="false">
      <c r="A3" s="157" t="n">
        <v>30</v>
      </c>
      <c r="B3" s="155" t="n">
        <v>1</v>
      </c>
      <c r="C3" s="155" t="n">
        <v>1</v>
      </c>
    </row>
    <row r="4" customFormat="false" ht="12.75" hidden="false" customHeight="true" outlineLevel="0" collapsed="false">
      <c r="A4" s="157" t="n">
        <v>31</v>
      </c>
      <c r="B4" s="155" t="n">
        <v>1.016</v>
      </c>
      <c r="C4" s="155" t="n">
        <v>1.016</v>
      </c>
    </row>
    <row r="5" customFormat="false" ht="12.75" hidden="false" customHeight="true" outlineLevel="0" collapsed="false">
      <c r="A5" s="157" t="n">
        <v>32</v>
      </c>
      <c r="B5" s="155" t="n">
        <v>1.031</v>
      </c>
      <c r="C5" s="155" t="n">
        <v>1.017</v>
      </c>
    </row>
    <row r="6" customFormat="false" ht="12.75" hidden="false" customHeight="true" outlineLevel="0" collapsed="false">
      <c r="A6" s="157" t="n">
        <v>33</v>
      </c>
      <c r="B6" s="155" t="n">
        <v>1.046</v>
      </c>
      <c r="C6" s="155" t="n">
        <v>1.046</v>
      </c>
    </row>
    <row r="7" customFormat="false" ht="12.75" hidden="false" customHeight="true" outlineLevel="0" collapsed="false">
      <c r="A7" s="157" t="n">
        <v>34</v>
      </c>
      <c r="B7" s="155" t="n">
        <v>1.059</v>
      </c>
      <c r="C7" s="155" t="n">
        <v>1.059</v>
      </c>
    </row>
    <row r="8" customFormat="false" ht="12.75" hidden="false" customHeight="true" outlineLevel="0" collapsed="false">
      <c r="A8" s="157" t="n">
        <v>35</v>
      </c>
      <c r="B8" s="155" t="n">
        <v>1.072</v>
      </c>
      <c r="C8" s="155" t="n">
        <v>1.072</v>
      </c>
    </row>
    <row r="9" customFormat="false" ht="12.75" hidden="false" customHeight="true" outlineLevel="0" collapsed="false">
      <c r="A9" s="157" t="n">
        <v>36</v>
      </c>
      <c r="B9" s="155" t="n">
        <v>1.083</v>
      </c>
      <c r="C9" s="155" t="n">
        <v>1.084</v>
      </c>
    </row>
    <row r="10" customFormat="false" ht="12.75" hidden="false" customHeight="true" outlineLevel="0" collapsed="false">
      <c r="A10" s="157" t="n">
        <v>37</v>
      </c>
      <c r="B10" s="155" t="n">
        <v>1.096</v>
      </c>
      <c r="C10" s="155" t="n">
        <v>1.097</v>
      </c>
    </row>
    <row r="11" customFormat="false" ht="12.75" hidden="false" customHeight="true" outlineLevel="0" collapsed="false">
      <c r="A11" s="157" t="n">
        <v>38</v>
      </c>
      <c r="B11" s="155" t="n">
        <v>1.109</v>
      </c>
      <c r="C11" s="155" t="n">
        <v>1.11</v>
      </c>
    </row>
    <row r="12" customFormat="false" ht="12.75" hidden="false" customHeight="true" outlineLevel="0" collapsed="false">
      <c r="A12" s="157" t="n">
        <v>39</v>
      </c>
      <c r="B12" s="155" t="n">
        <v>1.122</v>
      </c>
      <c r="C12" s="155" t="n">
        <v>1.124</v>
      </c>
    </row>
    <row r="13" customFormat="false" ht="12.75" hidden="false" customHeight="true" outlineLevel="0" collapsed="false">
      <c r="A13" s="157" t="n">
        <v>40</v>
      </c>
      <c r="B13" s="155" t="n">
        <v>1.135</v>
      </c>
      <c r="C13" s="155" t="n">
        <v>1.138</v>
      </c>
    </row>
    <row r="14" customFormat="false" ht="12.75" hidden="false" customHeight="true" outlineLevel="0" collapsed="false">
      <c r="A14" s="157" t="n">
        <v>41</v>
      </c>
      <c r="B14" s="155" t="n">
        <v>1.149</v>
      </c>
      <c r="C14" s="155" t="n">
        <v>1.153</v>
      </c>
    </row>
    <row r="15" customFormat="false" ht="12.75" hidden="false" customHeight="true" outlineLevel="0" collapsed="false">
      <c r="A15" s="157" t="n">
        <v>42</v>
      </c>
      <c r="B15" s="155" t="n">
        <v>1.162</v>
      </c>
      <c r="C15" s="155" t="n">
        <v>1.17</v>
      </c>
    </row>
    <row r="16" customFormat="false" ht="12.75" hidden="false" customHeight="true" outlineLevel="0" collapsed="false">
      <c r="A16" s="157" t="n">
        <v>43</v>
      </c>
      <c r="B16" s="155" t="n">
        <v>1.176</v>
      </c>
      <c r="C16" s="155" t="n">
        <v>1.187</v>
      </c>
    </row>
    <row r="17" customFormat="false" ht="12.75" hidden="false" customHeight="true" outlineLevel="0" collapsed="false">
      <c r="A17" s="157" t="n">
        <v>44</v>
      </c>
      <c r="B17" s="155" t="n">
        <v>1.189</v>
      </c>
      <c r="C17" s="155" t="n">
        <v>1.205</v>
      </c>
    </row>
    <row r="18" customFormat="false" ht="12.75" hidden="false" customHeight="true" outlineLevel="0" collapsed="false">
      <c r="A18" s="157" t="n">
        <v>45</v>
      </c>
      <c r="B18" s="155" t="n">
        <v>1.203</v>
      </c>
      <c r="C18" s="155" t="n">
        <v>1.223</v>
      </c>
    </row>
    <row r="19" customFormat="false" ht="12.75" hidden="false" customHeight="true" outlineLevel="0" collapsed="false">
      <c r="A19" s="157" t="n">
        <v>46</v>
      </c>
      <c r="B19" s="155" t="n">
        <v>1.218</v>
      </c>
      <c r="C19" s="155" t="n">
        <v>1.244</v>
      </c>
    </row>
    <row r="20" customFormat="false" ht="12.75" hidden="false" customHeight="true" outlineLevel="0" collapsed="false">
      <c r="A20" s="157" t="n">
        <v>47</v>
      </c>
      <c r="B20" s="155" t="n">
        <v>1.233</v>
      </c>
      <c r="C20" s="155" t="n">
        <v>1.265</v>
      </c>
    </row>
    <row r="21" customFormat="false" ht="12.75" hidden="false" customHeight="true" outlineLevel="0" collapsed="false">
      <c r="A21" s="157" t="n">
        <v>48</v>
      </c>
      <c r="B21" s="155" t="n">
        <v>1.248</v>
      </c>
      <c r="C21" s="155" t="n">
        <v>1.288</v>
      </c>
    </row>
    <row r="22" customFormat="false" ht="12.75" hidden="false" customHeight="true" outlineLevel="0" collapsed="false">
      <c r="A22" s="157" t="n">
        <v>49</v>
      </c>
      <c r="B22" s="155" t="n">
        <v>1.263</v>
      </c>
      <c r="C22" s="155" t="n">
        <v>1.313</v>
      </c>
    </row>
    <row r="23" customFormat="false" ht="12.75" hidden="false" customHeight="true" outlineLevel="0" collapsed="false">
      <c r="A23" s="157" t="n">
        <v>50</v>
      </c>
      <c r="B23" s="155" t="n">
        <v>1.279</v>
      </c>
      <c r="C23" s="155" t="n">
        <v>1.34</v>
      </c>
    </row>
    <row r="24" customFormat="false" ht="12.75" hidden="false" customHeight="true" outlineLevel="0" collapsed="false">
      <c r="A24" s="157" t="n">
        <v>51</v>
      </c>
      <c r="B24" s="155" t="n">
        <v>1.297</v>
      </c>
      <c r="C24" s="155" t="n">
        <v>1.369</v>
      </c>
    </row>
    <row r="25" customFormat="false" ht="12.75" hidden="false" customHeight="true" outlineLevel="0" collapsed="false">
      <c r="A25" s="157" t="n">
        <v>52</v>
      </c>
      <c r="B25" s="155" t="n">
        <v>1.316</v>
      </c>
      <c r="C25" s="155" t="n">
        <v>1.401</v>
      </c>
    </row>
    <row r="26" customFormat="false" ht="12.75" hidden="false" customHeight="true" outlineLevel="0" collapsed="false">
      <c r="A26" s="157" t="n">
        <v>53</v>
      </c>
      <c r="B26" s="155" t="n">
        <v>1.338</v>
      </c>
      <c r="C26" s="155" t="n">
        <v>1.435</v>
      </c>
    </row>
    <row r="27" customFormat="false" ht="12.75" hidden="false" customHeight="true" outlineLevel="0" collapsed="false">
      <c r="A27" s="157" t="n">
        <v>54</v>
      </c>
      <c r="B27" s="155" t="n">
        <v>1.361</v>
      </c>
      <c r="C27" s="155" t="n">
        <v>1.47</v>
      </c>
    </row>
    <row r="28" customFormat="false" ht="12.75" hidden="false" customHeight="true" outlineLevel="0" collapsed="false">
      <c r="A28" s="157" t="n">
        <v>55</v>
      </c>
      <c r="B28" s="155" t="n">
        <v>1.385</v>
      </c>
      <c r="C28" s="155" t="n">
        <v>1.507</v>
      </c>
    </row>
    <row r="29" customFormat="false" ht="12.75" hidden="false" customHeight="true" outlineLevel="0" collapsed="false">
      <c r="A29" s="157" t="n">
        <v>56</v>
      </c>
      <c r="B29" s="155" t="n">
        <v>1.411</v>
      </c>
      <c r="C29" s="158" t="n">
        <v>1.545</v>
      </c>
    </row>
    <row r="30" customFormat="false" ht="12.75" hidden="false" customHeight="true" outlineLevel="0" collapsed="false">
      <c r="A30" s="157" t="n">
        <v>57</v>
      </c>
      <c r="B30" s="155" t="n">
        <v>1.437</v>
      </c>
      <c r="C30" s="159" t="n">
        <v>1.585</v>
      </c>
    </row>
    <row r="31" customFormat="false" ht="12.75" hidden="false" customHeight="true" outlineLevel="0" collapsed="false">
      <c r="A31" s="157" t="n">
        <v>58</v>
      </c>
      <c r="B31" s="155" t="n">
        <v>1.462</v>
      </c>
      <c r="C31" s="158" t="n">
        <v>1.625</v>
      </c>
    </row>
    <row r="32" customFormat="false" ht="12.75" hidden="false" customHeight="true" outlineLevel="0" collapsed="false">
      <c r="A32" s="157" t="n">
        <v>59</v>
      </c>
      <c r="B32" s="155" t="n">
        <v>1.488</v>
      </c>
      <c r="C32" s="159" t="n">
        <v>1.665</v>
      </c>
    </row>
    <row r="33" customFormat="false" ht="12.75" hidden="false" customHeight="true" outlineLevel="0" collapsed="false">
      <c r="A33" s="157" t="n">
        <v>60</v>
      </c>
      <c r="B33" s="155" t="n">
        <v>1.514</v>
      </c>
      <c r="C33" s="158" t="n">
        <v>1.705</v>
      </c>
    </row>
    <row r="34" customFormat="false" ht="12.75" hidden="false" customHeight="true" outlineLevel="0" collapsed="false">
      <c r="A34" s="157" t="n">
        <v>61</v>
      </c>
      <c r="B34" s="155" t="n">
        <v>1.541</v>
      </c>
      <c r="C34" s="159" t="n">
        <v>1.744</v>
      </c>
    </row>
    <row r="35" customFormat="false" ht="12.75" hidden="false" customHeight="true" outlineLevel="0" collapsed="false">
      <c r="A35" s="157" t="n">
        <v>62</v>
      </c>
      <c r="B35" s="155" t="n">
        <v>1.568</v>
      </c>
      <c r="C35" s="158" t="n">
        <v>1.778</v>
      </c>
    </row>
    <row r="36" customFormat="false" ht="12.75" hidden="false" customHeight="true" outlineLevel="0" collapsed="false">
      <c r="A36" s="157" t="n">
        <v>63</v>
      </c>
      <c r="B36" s="155" t="n">
        <v>1.598</v>
      </c>
      <c r="C36" s="159" t="n">
        <v>1.808</v>
      </c>
    </row>
    <row r="37" customFormat="false" ht="12.75" hidden="false" customHeight="true" outlineLevel="0" collapsed="false">
      <c r="A37" s="157" t="n">
        <v>64</v>
      </c>
      <c r="B37" s="155" t="n">
        <v>1.629</v>
      </c>
      <c r="C37" s="158" t="n">
        <v>1.839</v>
      </c>
    </row>
    <row r="38" customFormat="false" ht="12.75" hidden="false" customHeight="true" outlineLevel="0" collapsed="false">
      <c r="A38" s="157" t="n">
        <v>65</v>
      </c>
      <c r="B38" s="155" t="n">
        <v>1.663</v>
      </c>
      <c r="C38" s="159" t="n">
        <v>1.873</v>
      </c>
    </row>
    <row r="39" customFormat="false" ht="12.75" hidden="false" customHeight="true" outlineLevel="0" collapsed="false">
      <c r="A39" s="157" t="n">
        <v>66</v>
      </c>
      <c r="B39" s="155" t="n">
        <v>1.699</v>
      </c>
      <c r="C39" s="158" t="n">
        <v>1.909</v>
      </c>
    </row>
    <row r="40" customFormat="false" ht="12.75" hidden="false" customHeight="true" outlineLevel="0" collapsed="false">
      <c r="A40" s="157" t="n">
        <v>67</v>
      </c>
      <c r="B40" s="155" t="n">
        <v>1.738</v>
      </c>
      <c r="C40" s="159" t="n">
        <v>1.948</v>
      </c>
    </row>
    <row r="41" customFormat="false" ht="12.75" hidden="false" customHeight="true" outlineLevel="0" collapsed="false">
      <c r="A41" s="157" t="n">
        <v>68</v>
      </c>
      <c r="B41" s="155" t="n">
        <v>1.779</v>
      </c>
      <c r="C41" s="158" t="n">
        <v>1.989</v>
      </c>
    </row>
    <row r="42" customFormat="false" ht="12.75" hidden="false" customHeight="true" outlineLevel="0" collapsed="false">
      <c r="A42" s="157" t="n">
        <v>69</v>
      </c>
      <c r="B42" s="155" t="n">
        <v>1.823</v>
      </c>
      <c r="C42" s="159" t="n">
        <v>2.033</v>
      </c>
    </row>
    <row r="43" customFormat="false" ht="12.75" hidden="false" customHeight="true" outlineLevel="0" collapsed="false">
      <c r="A43" s="157" t="n">
        <v>70</v>
      </c>
      <c r="B43" s="155" t="n">
        <v>1.867</v>
      </c>
      <c r="C43" s="158" t="n">
        <v>2.077</v>
      </c>
    </row>
    <row r="44" customFormat="false" ht="12.75" hidden="false" customHeight="true" outlineLevel="0" collapsed="false">
      <c r="A44" s="157" t="n">
        <v>71</v>
      </c>
      <c r="B44" s="155" t="n">
        <v>1.91</v>
      </c>
      <c r="C44" s="159" t="n">
        <v>2.12</v>
      </c>
    </row>
    <row r="45" customFormat="false" ht="12.75" hidden="false" customHeight="true" outlineLevel="0" collapsed="false">
      <c r="A45" s="157" t="n">
        <v>72</v>
      </c>
      <c r="B45" s="155" t="n">
        <v>1.953</v>
      </c>
      <c r="C45" s="158" t="n">
        <v>2.163</v>
      </c>
    </row>
    <row r="46" customFormat="false" ht="12.75" hidden="false" customHeight="true" outlineLevel="0" collapsed="false">
      <c r="A46" s="157" t="n">
        <v>73</v>
      </c>
      <c r="B46" s="155" t="n">
        <v>2.004</v>
      </c>
      <c r="C46" s="159" t="n">
        <v>2.214</v>
      </c>
    </row>
    <row r="47" customFormat="false" ht="12.75" hidden="false" customHeight="true" outlineLevel="0" collapsed="false">
      <c r="A47" s="157" t="n">
        <v>74</v>
      </c>
      <c r="B47" s="155" t="n">
        <v>2.06</v>
      </c>
      <c r="C47" s="158" t="n">
        <v>2.27</v>
      </c>
    </row>
    <row r="48" customFormat="false" ht="12.75" hidden="false" customHeight="true" outlineLevel="0" collapsed="false">
      <c r="A48" s="157" t="n">
        <v>75</v>
      </c>
      <c r="B48" s="155" t="n">
        <v>2.117</v>
      </c>
      <c r="C48" s="159" t="n">
        <v>2.327</v>
      </c>
    </row>
    <row r="49" customFormat="false" ht="12.75" hidden="false" customHeight="true" outlineLevel="0" collapsed="false">
      <c r="A49" s="157" t="n">
        <v>76</v>
      </c>
      <c r="B49" s="155" t="n">
        <v>2.181</v>
      </c>
      <c r="C49" s="158" t="n">
        <v>2.391</v>
      </c>
    </row>
    <row r="50" customFormat="false" ht="12.75" hidden="false" customHeight="true" outlineLevel="0" collapsed="false">
      <c r="A50" s="157" t="n">
        <v>77</v>
      </c>
      <c r="B50" s="155" t="n">
        <v>2.255</v>
      </c>
      <c r="C50" s="159" t="n">
        <v>2.465</v>
      </c>
    </row>
    <row r="51" customFormat="false" ht="12.75" hidden="false" customHeight="true" outlineLevel="0" collapsed="false">
      <c r="A51" s="157" t="n">
        <v>78</v>
      </c>
      <c r="B51" s="155" t="n">
        <v>2.336</v>
      </c>
      <c r="C51" s="158" t="n">
        <v>2.546</v>
      </c>
    </row>
    <row r="52" customFormat="false" ht="12.75" hidden="false" customHeight="true" outlineLevel="0" collapsed="false">
      <c r="A52" s="157" t="n">
        <v>79</v>
      </c>
      <c r="B52" s="155" t="n">
        <v>2.419</v>
      </c>
      <c r="C52" s="159" t="n">
        <v>2.629</v>
      </c>
    </row>
    <row r="53" customFormat="false" ht="12.75" hidden="false" customHeight="true" outlineLevel="0" collapsed="false">
      <c r="A53" s="157" t="n">
        <v>80</v>
      </c>
      <c r="B53" s="155" t="n">
        <v>2.504</v>
      </c>
      <c r="C53" s="158" t="n">
        <v>2.714</v>
      </c>
    </row>
    <row r="54" customFormat="false" ht="12.75" hidden="false" customHeight="true" outlineLevel="0" collapsed="false">
      <c r="A54" s="157" t="n">
        <v>81</v>
      </c>
      <c r="B54" s="155" t="n">
        <v>2.597</v>
      </c>
      <c r="C54" s="160"/>
    </row>
    <row r="55" customFormat="false" ht="12.75" hidden="false" customHeight="true" outlineLevel="0" collapsed="false">
      <c r="A55" s="157" t="n">
        <v>82</v>
      </c>
      <c r="B55" s="155" t="n">
        <v>2.702</v>
      </c>
      <c r="C55" s="160"/>
    </row>
    <row r="56" customFormat="false" ht="12.75" hidden="false" customHeight="true" outlineLevel="0" collapsed="false">
      <c r="A56" s="157" t="n">
        <v>83</v>
      </c>
      <c r="B56" s="155" t="n">
        <v>2.831</v>
      </c>
      <c r="C56" s="160"/>
    </row>
    <row r="57" customFormat="false" ht="12.75" hidden="false" customHeight="true" outlineLevel="0" collapsed="false">
      <c r="A57" s="157" t="n">
        <v>84</v>
      </c>
      <c r="B57" s="155" t="n">
        <v>2.981</v>
      </c>
      <c r="C57" s="160"/>
    </row>
    <row r="58" customFormat="false" ht="12.75" hidden="false" customHeight="true" outlineLevel="0" collapsed="false">
      <c r="A58" s="157" t="n">
        <v>85</v>
      </c>
      <c r="B58" s="155" t="n">
        <v>3.153</v>
      </c>
      <c r="C58" s="160"/>
    </row>
    <row r="59" customFormat="false" ht="12.75" hidden="false" customHeight="true" outlineLevel="0" collapsed="false">
      <c r="A59" s="157" t="n">
        <v>86</v>
      </c>
      <c r="B59" s="155" t="n">
        <v>3.352</v>
      </c>
      <c r="C59" s="160"/>
    </row>
    <row r="60" customFormat="false" ht="12.75" hidden="false" customHeight="true" outlineLevel="0" collapsed="false">
      <c r="A60" s="157" t="n">
        <v>87</v>
      </c>
      <c r="B60" s="155" t="n">
        <v>3.58</v>
      </c>
      <c r="C60" s="160"/>
    </row>
    <row r="61" customFormat="false" ht="12.75" hidden="false" customHeight="true" outlineLevel="0" collapsed="false">
      <c r="A61" s="157" t="n">
        <v>88</v>
      </c>
      <c r="B61" s="155" t="n">
        <v>3.842</v>
      </c>
      <c r="C61" s="160"/>
    </row>
    <row r="62" customFormat="false" ht="12.75" hidden="false" customHeight="true" outlineLevel="0" collapsed="false">
      <c r="A62" s="157" t="n">
        <v>89</v>
      </c>
      <c r="B62" s="155" t="n">
        <v>4.145</v>
      </c>
      <c r="C62" s="160"/>
    </row>
    <row r="63" customFormat="false" ht="12.75" hidden="false" customHeight="true" outlineLevel="0" collapsed="false">
      <c r="A63" s="157" t="n">
        <v>90</v>
      </c>
      <c r="B63" s="155" t="n">
        <v>4.493</v>
      </c>
      <c r="C63" s="160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LibreOffice/5.2.7.2$Linux_ARM_EABI LibreOffice_project/20m0$Build-2</Application>
  <Company>EDB 4tel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2001-10-06T14:13:04Z</dcterms:created>
  <dc:creator>Arne H Pedersen</dc:creator>
  <dc:description/>
  <dc:language>nb-NO</dc:language>
  <cp:lastModifiedBy/>
  <dcterms:modified xsi:type="dcterms:W3CDTF">2021-09-22T19:40:18Z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EDB 4tel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