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lje 1" sheetId="1" r:id="rId4"/>
    <sheet state="visible" name="Pulje 2" sheetId="2" r:id="rId5"/>
    <sheet state="hidden" name="Meltzer-Faber" sheetId="3" r:id="rId6"/>
  </sheets>
  <definedNames/>
  <calcPr/>
  <extLst>
    <ext uri="GoogleSheetsCustomDataVersion1">
      <go:sheetsCustomData xmlns:go="http://customooxmlschemas.google.com/" r:id="rId7" roundtripDataSignature="AMtx7milz0Wl8kyUJqJHLWoWqjmTwWii0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8">
      <text>
        <t xml:space="preserve">======
ID#AAAAMKbI6hQ
    (2021-05-27 07:40:35)
Automatisk, ikke skriv i dette feltet.</t>
      </text>
    </comment>
    <comment authorId="0" ref="L8">
      <text>
        <t xml:space="preserve">======
ID#AAAAMKbI6hM
    (2021-05-27 07:40:35)
Automatisk, ikke skriv i dette feltet.</t>
      </text>
    </comment>
    <comment authorId="0" ref="L7">
      <text>
        <t xml:space="preserve">======
ID#AAAAMKbI6hI
    (2021-05-27 07:40:35)
Bruk fnutt (') for planlagt løft (f.eks. '70). Fjern fnutt for godkjent løft (f.eks. 70). Bruk minus (-) for underkjent løft (f.eks. -70).</t>
      </text>
    </comment>
    <comment authorId="0" ref="O8">
      <text>
        <t xml:space="preserve">======
ID#AAAAMKbI6hA
    (2021-05-27 07:40:35)
Automatisk, ikke skriv i dette feltet.</t>
      </text>
    </comment>
    <comment authorId="0" ref="Q8">
      <text>
        <t xml:space="preserve">======
ID#AAAAMKbI6g4
    (2021-05-27 07:40:35)
Automatisk, ikke skriv i dette feltet.</t>
      </text>
    </comment>
    <comment authorId="0" ref="U8">
      <text>
        <t xml:space="preserve">======
ID#AAAAMKbI6go
    (2021-05-27 07:40:35)
Automatisk, ikke skriv i dette feltet.</t>
      </text>
    </comment>
    <comment authorId="0" ref="T7">
      <text>
        <t xml:space="preserve">======
ID#AAAAMKbI6gg
    (2021-05-27 07:40:35)
Angis i meter med to desimaler, f.eks. 7,65</t>
      </text>
    </comment>
    <comment authorId="0" ref="J40">
      <text>
        <t xml:space="preserve">======
ID#AAAAMKbI6gU
    (2021-05-27 07:40:35)
Navn, klubb, dommer grad</t>
      </text>
    </comment>
    <comment authorId="0" ref="V8">
      <text>
        <t xml:space="preserve">======
ID#AAAAMKbI6gY
    (2021-05-27 07:40:35)
Automatisk, ikke skriv i dette feltet.</t>
      </text>
    </comment>
    <comment authorId="0" ref="R8">
      <text>
        <t xml:space="preserve">======
ID#AAAAMKbI6gc
    (2021-05-27 07:40:35)
Automatisk, ikke skriv i dette feltet.</t>
      </text>
    </comment>
    <comment authorId="0" ref="C38">
      <text>
        <t xml:space="preserve">======
ID#AAAAMKbI6gQ
    (2021-05-27 07:40:35)
Navn, klubb, dommer  grad</t>
      </text>
    </comment>
    <comment authorId="0" ref="I7">
      <text>
        <t xml:space="preserve">======
ID#AAAAMKbI6gE
    (2021-05-27 07:40:35)
Bruk fnutt (') for planlagt løft (f.eks. '50). Fjern fnutt for godkjent løft(f.eks. 50), bruk minus (-) for underkjent løft (f.eks. -50).</t>
      </text>
    </comment>
    <comment authorId="0" ref="U7">
      <text>
        <t xml:space="preserve">======
ID#AAAAMKbI6gA
    (2021-05-27 07:40:35)
Angis i meter med to desimaler, f.eks.9,75.</t>
      </text>
    </comment>
    <comment authorId="0" ref="T8">
      <text>
        <t xml:space="preserve">======
ID#AAAAMKbI6f0
    (2021-05-27 07:40:35)
Automatisk, ikke skriv i dette feltet.</t>
      </text>
    </comment>
    <comment authorId="0" ref="I8">
      <text>
        <t xml:space="preserve">======
ID#AAAAMKbI6fo
    (2021-05-27 07:40:35)
Automatisk, ikke skriv i dette feltet.</t>
      </text>
    </comment>
    <comment authorId="0" ref="V7">
      <text>
        <t xml:space="preserve">======
ID#AAAAMKbI6fc
    (2021-05-27 07:40:35)
Angis i sekund med en eller to desimaler, f.eks. 7,3 eller 7,21. Forhøyes automaisk oppover til nærmeste tidel ved poengberegning, dvs. 7,21 blir 7.3 som tellende.</t>
      </text>
    </comment>
    <comment authorId="0" ref="J39">
      <text>
        <t xml:space="preserve">======
ID#AAAAMKbI6fQ
    (2021-05-27 07:40:35)
Navn, Klubb, dommer grad</t>
      </text>
    </comment>
    <comment authorId="0" ref="J38">
      <text>
        <t xml:space="preserve">======
ID#AAAAMKbI6fI
    (2021-05-27 07:40:35)
Navn, klubb, dommer grad</t>
      </text>
    </comment>
    <comment authorId="0" ref="C44">
      <text>
        <t xml:space="preserve">======
ID#AAAAMKbI6fA
    (2021-05-27 07:40:35)
Navn, klubb, dommergrad</t>
      </text>
    </comment>
  </commentList>
  <extLst>
    <ext uri="GoogleSheetsCustomDataVersion1">
      <go:sheetsCustomData xmlns:go="http://customooxmlschemas.google.com/" r:id="rId1" roundtripDataSignature="AMtx7mgyTY8hEbQU1J8DIGa0VI6CMGslg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ID#AAAAMKbI6hE
    (2021-05-27 07:40:35)
Automatisk, ikke skriv i dette feltet.</t>
      </text>
    </comment>
    <comment authorId="0" ref="T8">
      <text>
        <t xml:space="preserve">======
ID#AAAAMKbI6g8
    (2021-05-27 07:40:35)
Automatisk, ikke skriv i dette feltet.</t>
      </text>
    </comment>
    <comment authorId="0" ref="J39">
      <text>
        <t xml:space="preserve">======
ID#AAAAMKbI6gw
    (2021-05-27 07:40:35)
Navn, Klubb, dommer grad</t>
      </text>
    </comment>
    <comment authorId="0" ref="L8">
      <text>
        <t xml:space="preserve">======
ID#AAAAMKbI6g0
    (2021-05-27 07:40:35)
Automatisk, ikke skriv i dette feltet.</t>
      </text>
    </comment>
    <comment authorId="0" ref="O8">
      <text>
        <t xml:space="preserve">======
ID#AAAAMKbI6gs
    (2021-05-27 07:40:35)
Automatisk, ikke skriv i dette feltet.</t>
      </text>
    </comment>
    <comment authorId="0" ref="C44">
      <text>
        <t xml:space="preserve">======
ID#AAAAMKbI6gk
    (2021-05-27 07:40:35)
Navn, klubb, dommergrad</t>
      </text>
    </comment>
    <comment authorId="0" ref="R8">
      <text>
        <t xml:space="preserve">======
ID#AAAAMKbI6gM
    (2021-05-27 07:40:35)
Automatisk, ikke skriv i dette feltet.</t>
      </text>
    </comment>
    <comment authorId="0" ref="T7">
      <text>
        <t xml:space="preserve">======
ID#AAAAMKbI6gI
    (2021-05-27 07:40:35)
Angis i meter med to desimaler, f.eks. 7,65</t>
      </text>
    </comment>
    <comment authorId="0" ref="L7">
      <text>
        <t xml:space="preserve">======
ID#AAAAMKbI6f8
    (2021-05-27 07:40:35)
Bruk fnutt (') for planlagt løft (f.eks. '70). Fjern fnutt for godkjent løft (f.eks. 70). Bruk minus (-) for underkjent løft (f.eks. -70).</t>
      </text>
    </comment>
    <comment authorId="0" ref="J38">
      <text>
        <t xml:space="preserve">======
ID#AAAAMKbI6f4
    (2021-05-27 07:40:35)
Navn, klubb, dommer grad</t>
      </text>
    </comment>
    <comment authorId="0" ref="Q8">
      <text>
        <t xml:space="preserve">======
ID#AAAAMKbI6fs
    (2021-05-27 07:40:35)
Automatisk, ikke skriv i dette feltet.</t>
      </text>
    </comment>
    <comment authorId="0" ref="C38">
      <text>
        <t xml:space="preserve">======
ID#AAAAMKbI6fw
    (2021-05-27 07:40:35)
Navn, klubb, dommer  grad</t>
      </text>
    </comment>
    <comment authorId="0" ref="P8">
      <text>
        <t xml:space="preserve">======
ID#AAAAMKbI6fk
    (2021-05-27 07:40:35)
Automatisk, ikke skriv i dette feltet.</t>
      </text>
    </comment>
    <comment authorId="0" ref="I7">
      <text>
        <t xml:space="preserve">======
ID#AAAAMKbI6fg
    (2021-05-27 07:40:35)
Bruk fnutt (') for planlagt løft (f.eks. '50). Fjern fnutt for godkjent løft(f.eks. 50), bruk minus (-) for underkjent løft (f.eks. -50).</t>
      </text>
    </comment>
    <comment authorId="0" ref="V8">
      <text>
        <t xml:space="preserve">======
ID#AAAAMKbI6fY
    (2021-05-27 07:40:35)
Automatisk, ikke skriv i dette feltet.</t>
      </text>
    </comment>
    <comment authorId="0" ref="J40">
      <text>
        <t xml:space="preserve">======
ID#AAAAMKbI6fU
    (2021-05-27 07:40:35)
Navn, klubb, dommer grad</t>
      </text>
    </comment>
    <comment authorId="0" ref="V7">
      <text>
        <t xml:space="preserve">======
ID#AAAAMKbI6fM
    (2021-05-27 07:40:35)
Angis i sekund med en eller to desimaler, f.eks. 7,3 eller 7,21. Forhøyes automaisk oppover til nærmeste tidel ved poengberegning, dvs. 7,21 blir 7.3 som tellende.</t>
      </text>
    </comment>
    <comment authorId="0" ref="U7">
      <text>
        <t xml:space="preserve">======
ID#AAAAMKbI6fE
    (2021-05-27 07:40:35)
Angis i meter med to desimaler, f.eks.9,75.</t>
      </text>
    </comment>
    <comment authorId="0" ref="U8">
      <text>
        <t xml:space="preserve">======
ID#AAAAMKbI6e8
    (2021-05-27 07:40:35)
Automatisk, ikke skriv i dette feltet.</t>
      </text>
    </comment>
  </commentList>
  <extLst>
    <ext uri="GoogleSheetsCustomDataVersion1">
      <go:sheetsCustomData xmlns:go="http://customooxmlschemas.google.com/" r:id="rId1" roundtripDataSignature="AMtx7mir4R6doxOh0tXWTKGklQxqaP+yfw=="/>
    </ext>
  </extLst>
</comments>
</file>

<file path=xl/sharedStrings.xml><?xml version="1.0" encoding="utf-8"?>
<sst xmlns="http://schemas.openxmlformats.org/spreadsheetml/2006/main" count="226" uniqueCount="94">
  <si>
    <r>
      <rPr>
        <rFont val="Arial Black"/>
        <b/>
        <color theme="1"/>
        <sz val="28.0"/>
      </rPr>
      <t xml:space="preserve">5 - k a m p    p r o t o k o l l 
</t>
    </r>
    <r>
      <rPr>
        <rFont val="Arial Black"/>
        <b/>
        <color theme="1"/>
        <sz val="24.0"/>
      </rPr>
      <t>inkl. vektløft-protokoll</t>
    </r>
  </si>
  <si>
    <t xml:space="preserve"> ØVELSEN 40 M SPRINT</t>
  </si>
  <si>
    <t>Norges Vektløfterforbund</t>
  </si>
  <si>
    <t xml:space="preserve">    Ved manuell tidtaking skal det legges til 0,2 sek</t>
  </si>
  <si>
    <t>Stevnekat:</t>
  </si>
  <si>
    <t>5-kampstevne</t>
  </si>
  <si>
    <t>Arrangør:</t>
  </si>
  <si>
    <t>Nidelv IL</t>
  </si>
  <si>
    <t>Sted:</t>
  </si>
  <si>
    <t>Tempebanen</t>
  </si>
  <si>
    <t>Dato:</t>
  </si>
  <si>
    <t>Pulje:</t>
  </si>
  <si>
    <t>meltzer</t>
  </si>
  <si>
    <t>Vekt-</t>
  </si>
  <si>
    <t>Kropps-</t>
  </si>
  <si>
    <t>Kat.</t>
  </si>
  <si>
    <t>Fødsels-</t>
  </si>
  <si>
    <t>St</t>
  </si>
  <si>
    <t>Navn</t>
  </si>
  <si>
    <t>Lag</t>
  </si>
  <si>
    <t>Rykk</t>
  </si>
  <si>
    <t>Støt</t>
  </si>
  <si>
    <t>Vektløfting  total</t>
  </si>
  <si>
    <t>Poeng</t>
  </si>
  <si>
    <t>3-hopp</t>
  </si>
  <si>
    <t>Kulekast</t>
  </si>
  <si>
    <t>40 m sprint</t>
  </si>
  <si>
    <t>3-kamp</t>
  </si>
  <si>
    <t>5-kamp</t>
  </si>
  <si>
    <t>PL</t>
  </si>
  <si>
    <t>Rek</t>
  </si>
  <si>
    <t>faber</t>
  </si>
  <si>
    <t>klasse</t>
  </si>
  <si>
    <t>vekt</t>
  </si>
  <si>
    <t>v.løft</t>
  </si>
  <si>
    <t>dato</t>
  </si>
  <si>
    <t>nt</t>
  </si>
  <si>
    <t>5-kamp poeng</t>
  </si>
  <si>
    <t>Sml</t>
  </si>
  <si>
    <t>Veteran</t>
  </si>
  <si>
    <t>sum</t>
  </si>
  <si>
    <t>total</t>
  </si>
  <si>
    <t>Kjønn</t>
  </si>
  <si>
    <t>Alder</t>
  </si>
  <si>
    <t>menn</t>
  </si>
  <si>
    <t>kvinner</t>
  </si>
  <si>
    <t>gyldig</t>
  </si>
  <si>
    <t>64</t>
  </si>
  <si>
    <t>SK</t>
  </si>
  <si>
    <t>+23</t>
  </si>
  <si>
    <t>Ingeborg Hem</t>
  </si>
  <si>
    <t>Nidelv</t>
  </si>
  <si>
    <t>76</t>
  </si>
  <si>
    <t>19-23</t>
  </si>
  <si>
    <t>Ida Regine Thorsteinsen</t>
  </si>
  <si>
    <t>81</t>
  </si>
  <si>
    <t>JK</t>
  </si>
  <si>
    <t>17-18</t>
  </si>
  <si>
    <t>Marte Walseth</t>
  </si>
  <si>
    <t>71</t>
  </si>
  <si>
    <t>Tale Bakken Ulfsby</t>
  </si>
  <si>
    <t>SM</t>
  </si>
  <si>
    <t>Andreas Klinkenberg</t>
  </si>
  <si>
    <t xml:space="preserve"> </t>
  </si>
  <si>
    <t>Stevnets leder:</t>
  </si>
  <si>
    <t>Bjørn Johnsen, Nidelv, FD</t>
  </si>
  <si>
    <t>Dommere:</t>
  </si>
  <si>
    <t>Bjørn Johnsen, Nidelv IL, FD</t>
  </si>
  <si>
    <t>Åshild Krøtøy, TAK, FD</t>
  </si>
  <si>
    <t>Jury:</t>
  </si>
  <si>
    <t>Tore Wisth, Nidelv IL, FD</t>
  </si>
  <si>
    <t>Teknisk kontrollør:</t>
  </si>
  <si>
    <t>Chief Marshall:</t>
  </si>
  <si>
    <t>Sekretær:</t>
  </si>
  <si>
    <t>Tidtaker:</t>
  </si>
  <si>
    <t>Speaker:</t>
  </si>
  <si>
    <t>Beskrivelse Rekorder:</t>
  </si>
  <si>
    <t>Notater:</t>
  </si>
  <si>
    <t>Ny Sinclair tablell benyttes fra 1.1.2018</t>
  </si>
  <si>
    <r>
      <rPr>
        <rFont val="Arial Black"/>
        <b/>
        <color theme="1"/>
        <sz val="28.0"/>
      </rPr>
      <t xml:space="preserve">5 - k a m p    p r o t o k o l l 
</t>
    </r>
    <r>
      <rPr>
        <rFont val="Arial Black"/>
        <b/>
        <color theme="1"/>
        <sz val="24.0"/>
      </rPr>
      <t>inkl. vektløft-protokoll</t>
    </r>
  </si>
  <si>
    <t>61</t>
  </si>
  <si>
    <t>UM</t>
  </si>
  <si>
    <t>15-16</t>
  </si>
  <si>
    <t>Henrik Kjeldsberg</t>
  </si>
  <si>
    <t>67</t>
  </si>
  <si>
    <t>Ruben Bjerkan</t>
  </si>
  <si>
    <t>Magnus Børøsund</t>
  </si>
  <si>
    <t>Lasse Bye</t>
  </si>
  <si>
    <t>Kristoffer Gullbekkhei</t>
  </si>
  <si>
    <t>Adrian Skauge</t>
  </si>
  <si>
    <t>Oliver Børmark Sæther</t>
  </si>
  <si>
    <t>Meltzer-Faber</t>
  </si>
  <si>
    <t>Poeng menn</t>
  </si>
  <si>
    <t>Poeng kvinner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</si>
</sst>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"/>
    <numFmt numFmtId="165" formatCode="0.0"/>
    <numFmt numFmtId="166" formatCode="0;[RED]0"/>
    <numFmt numFmtId="167" formatCode="DD/MM/YYYY"/>
    <numFmt numFmtId="168" formatCode="0.0;[RED]0.0"/>
    <numFmt numFmtId="169" formatCode="0.000"/>
  </numFmts>
  <fonts count="28">
    <font>
      <sz val="10.0"/>
      <color rgb="FF000000"/>
      <name val="Arial"/>
    </font>
    <font>
      <sz val="10.0"/>
      <color theme="1"/>
      <name val="Arial"/>
    </font>
    <font>
      <b/>
      <sz val="28.0"/>
      <color theme="1"/>
      <name val="Arial Black"/>
    </font>
    <font>
      <b/>
      <sz val="10.0"/>
      <color rgb="FFFF0000"/>
      <name val="Arial"/>
    </font>
    <font>
      <b/>
      <sz val="14.0"/>
      <color rgb="FFFF0000"/>
      <name val="Arial"/>
    </font>
    <font>
      <sz val="18.0"/>
      <color theme="1"/>
      <name val="Arial Black"/>
    </font>
    <font>
      <sz val="12.0"/>
      <color theme="1"/>
      <name val="Times New Roman"/>
    </font>
    <font>
      <b/>
      <sz val="12.0"/>
      <color theme="1"/>
      <name val="Times New Roman"/>
    </font>
    <font>
      <sz val="10.0"/>
      <color theme="1"/>
      <name val="Open Sans"/>
    </font>
    <font>
      <sz val="10.0"/>
      <color theme="1"/>
      <name val="Times New Roman"/>
    </font>
    <font>
      <sz val="9.0"/>
      <color theme="1"/>
      <name val="Times New Roman"/>
    </font>
    <font/>
    <font>
      <sz val="9.0"/>
      <color theme="1"/>
      <name val="Arial"/>
    </font>
    <font>
      <b/>
      <sz val="12.0"/>
      <name val="Times New Roman"/>
    </font>
    <font>
      <sz val="12.0"/>
      <color rgb="FF000000"/>
      <name val="Times New Roman"/>
    </font>
    <font>
      <b/>
      <sz val="12.0"/>
      <color rgb="FF000080"/>
      <name val="Times New Roman"/>
    </font>
    <font>
      <sz val="12.0"/>
      <color theme="1"/>
      <name val="Calibri"/>
    </font>
    <font>
      <b/>
      <i/>
      <sz val="10.0"/>
      <color theme="1"/>
      <name val="Arial"/>
    </font>
    <font>
      <b/>
      <u/>
      <sz val="12.0"/>
      <color rgb="FF000080"/>
      <name val="Times New Roman"/>
    </font>
    <font>
      <b/>
      <u/>
      <sz val="12.0"/>
      <color rgb="FF000080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b/>
      <sz val="11.0"/>
      <color theme="1"/>
      <name val="Arial"/>
    </font>
    <font>
      <b/>
      <sz val="10.0"/>
      <color theme="1"/>
      <name val="Times New Roman"/>
    </font>
    <font>
      <sz val="8.0"/>
      <color theme="1"/>
      <name val="Times New Roman"/>
    </font>
    <font>
      <color theme="1"/>
      <name val="Calibri"/>
    </font>
    <font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medium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medium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6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4" fillId="0" fontId="10" numFmtId="0" xfId="0" applyAlignment="1" applyBorder="1" applyFont="1">
      <alignment horizontal="center" shrinkToFit="0" vertical="bottom" wrapText="0"/>
    </xf>
    <xf borderId="5" fillId="0" fontId="10" numFmtId="165" xfId="0" applyAlignment="1" applyBorder="1" applyFont="1" applyNumberFormat="1">
      <alignment horizontal="center"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4" fillId="0" fontId="11" numFmtId="0" xfId="0" applyBorder="1" applyFont="1"/>
    <xf borderId="3" fillId="0" fontId="11" numFmtId="0" xfId="0" applyBorder="1" applyFont="1"/>
    <xf borderId="6" fillId="0" fontId="10" numFmtId="0" xfId="0" applyAlignment="1" applyBorder="1" applyFont="1">
      <alignment horizontal="center" shrinkToFit="0" vertical="bottom" wrapText="0"/>
    </xf>
    <xf borderId="7" fillId="0" fontId="11" numFmtId="0" xfId="0" applyBorder="1" applyFont="1"/>
    <xf borderId="8" fillId="0" fontId="10" numFmtId="0" xfId="0" applyAlignment="1" applyBorder="1" applyFont="1">
      <alignment horizontal="center"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5" fillId="0" fontId="10" numFmtId="2" xfId="0" applyAlignment="1" applyBorder="1" applyFont="1" applyNumberFormat="1">
      <alignment horizontal="center" shrinkToFit="0" vertical="bottom" wrapText="0"/>
    </xf>
    <xf borderId="10" fillId="0" fontId="10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1" fillId="0" fontId="10" numFmtId="0" xfId="0" applyAlignment="1" applyBorder="1" applyFont="1">
      <alignment horizontal="center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13" fillId="0" fontId="10" numFmtId="0" xfId="0" applyAlignment="1" applyBorder="1" applyFont="1">
      <alignment horizontal="center" shrinkToFit="0" vertical="bottom" wrapText="0"/>
    </xf>
    <xf borderId="14" fillId="0" fontId="10" numFmtId="165" xfId="0" applyAlignment="1" applyBorder="1" applyFont="1" applyNumberFormat="1">
      <alignment horizontal="center" shrinkToFit="0" vertical="bottom" wrapText="0"/>
    </xf>
    <xf borderId="14" fillId="0" fontId="10" numFmtId="0" xfId="0" applyAlignment="1" applyBorder="1" applyFont="1">
      <alignment horizontal="center" shrinkToFit="0" vertical="bottom" wrapText="0"/>
    </xf>
    <xf borderId="15" fillId="0" fontId="10" numFmtId="0" xfId="0" applyAlignment="1" applyBorder="1" applyFont="1">
      <alignment horizontal="center" shrinkToFit="0" vertical="bottom" wrapText="0"/>
    </xf>
    <xf borderId="16" fillId="0" fontId="11" numFmtId="0" xfId="0" applyBorder="1" applyFont="1"/>
    <xf borderId="17" fillId="0" fontId="11" numFmtId="0" xfId="0" applyBorder="1" applyFont="1"/>
    <xf borderId="18" fillId="0" fontId="10" numFmtId="0" xfId="0" applyAlignment="1" applyBorder="1" applyFont="1">
      <alignment horizontal="center" shrinkToFit="0" vertical="bottom" wrapText="0"/>
    </xf>
    <xf borderId="19" fillId="0" fontId="10" numFmtId="0" xfId="0" applyAlignment="1" applyBorder="1" applyFont="1">
      <alignment horizontal="center" shrinkToFit="0" vertical="bottom" wrapText="0"/>
    </xf>
    <xf borderId="20" fillId="0" fontId="10" numFmtId="0" xfId="0" applyAlignment="1" applyBorder="1" applyFont="1">
      <alignment horizontal="center" shrinkToFit="0" vertical="bottom" wrapText="0"/>
    </xf>
    <xf borderId="14" fillId="0" fontId="10" numFmtId="2" xfId="0" applyAlignment="1" applyBorder="1" applyFont="1" applyNumberFormat="1">
      <alignment horizontal="center" shrinkToFit="0" vertical="bottom" wrapText="0"/>
    </xf>
    <xf borderId="21" fillId="0" fontId="1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right" shrinkToFit="0" vertical="bottom" wrapText="0"/>
    </xf>
    <xf borderId="22" fillId="0" fontId="7" numFmtId="49" xfId="0" applyAlignment="1" applyBorder="1" applyFont="1" applyNumberFormat="1">
      <alignment horizontal="right" shrinkToFit="0" vertical="center" wrapText="0"/>
    </xf>
    <xf borderId="23" fillId="0" fontId="13" numFmtId="2" xfId="0" applyAlignment="1" applyBorder="1" applyFont="1" applyNumberFormat="1">
      <alignment horizontal="center" readingOrder="0" shrinkToFit="0" vertical="center" wrapText="0"/>
    </xf>
    <xf borderId="24" fillId="0" fontId="7" numFmtId="49" xfId="0" applyAlignment="1" applyBorder="1" applyFont="1" applyNumberFormat="1">
      <alignment horizontal="center" shrinkToFit="0" vertical="center" wrapText="0"/>
    </xf>
    <xf borderId="24" fillId="0" fontId="7" numFmtId="164" xfId="0" applyAlignment="1" applyBorder="1" applyFont="1" applyNumberFormat="1">
      <alignment horizontal="center" shrinkToFit="0" vertical="center" wrapText="0"/>
    </xf>
    <xf borderId="24" fillId="0" fontId="7" numFmtId="0" xfId="0" applyAlignment="1" applyBorder="1" applyFont="1">
      <alignment horizontal="left" shrinkToFit="0" vertical="center" wrapText="0"/>
    </xf>
    <xf borderId="25" fillId="0" fontId="14" numFmtId="166" xfId="0" applyAlignment="1" applyBorder="1" applyFont="1" applyNumberFormat="1">
      <alignment horizontal="center" readingOrder="0" shrinkToFit="0" vertical="center" wrapText="0"/>
    </xf>
    <xf borderId="25" fillId="0" fontId="6" numFmtId="166" xfId="0" applyAlignment="1" applyBorder="1" applyFont="1" applyNumberFormat="1">
      <alignment horizontal="center" shrinkToFit="0" vertical="center" wrapText="0"/>
    </xf>
    <xf borderId="26" fillId="0" fontId="7" numFmtId="166" xfId="0" applyAlignment="1" applyBorder="1" applyFont="1" applyNumberFormat="1">
      <alignment horizontal="center" shrinkToFit="0" vertical="center" wrapText="0"/>
    </xf>
    <xf borderId="27" fillId="0" fontId="7" numFmtId="1" xfId="0" applyAlignment="1" applyBorder="1" applyFont="1" applyNumberFormat="1">
      <alignment horizontal="center" shrinkToFit="0" vertical="center" wrapText="0"/>
    </xf>
    <xf borderId="28" fillId="0" fontId="7" numFmtId="1" xfId="0" applyAlignment="1" applyBorder="1" applyFont="1" applyNumberFormat="1">
      <alignment horizontal="center" shrinkToFit="0" vertical="center" wrapText="0"/>
    </xf>
    <xf borderId="28" fillId="0" fontId="7" numFmtId="2" xfId="0" applyAlignment="1" applyBorder="1" applyFont="1" applyNumberFormat="1">
      <alignment horizontal="center" shrinkToFit="0" vertical="center" wrapText="1"/>
    </xf>
    <xf borderId="26" fillId="0" fontId="7" numFmtId="2" xfId="0" applyAlignment="1" applyBorder="1" applyFont="1" applyNumberFormat="1">
      <alignment horizontal="center" shrinkToFit="0" vertical="center" wrapText="1"/>
    </xf>
    <xf borderId="25" fillId="0" fontId="15" numFmtId="2" xfId="0" applyAlignment="1" applyBorder="1" applyFont="1" applyNumberFormat="1">
      <alignment horizontal="center" shrinkToFit="0" vertical="center" wrapText="0"/>
    </xf>
    <xf borderId="29" fillId="0" fontId="15" numFmtId="2" xfId="0" applyAlignment="1" applyBorder="1" applyFont="1" applyNumberFormat="1">
      <alignment horizontal="center" shrinkToFit="0" vertical="center" wrapText="0"/>
    </xf>
    <xf borderId="25" fillId="0" fontId="7" numFmtId="2" xfId="0" applyAlignment="1" applyBorder="1" applyFont="1" applyNumberFormat="1">
      <alignment horizontal="center" shrinkToFit="0" vertical="center" wrapText="1"/>
    </xf>
    <xf borderId="5" fillId="0" fontId="7" numFmtId="1" xfId="0" applyAlignment="1" applyBorder="1" applyFont="1" applyNumberFormat="1">
      <alignment horizontal="center" shrinkToFit="0" vertical="center" wrapText="0"/>
    </xf>
    <xf borderId="10" fillId="0" fontId="7" numFmtId="0" xfId="0" applyAlignment="1" applyBorder="1" applyFont="1">
      <alignment horizontal="center" shrinkToFit="0" vertical="center" wrapText="0"/>
    </xf>
    <xf borderId="0" fillId="0" fontId="1" numFmtId="164" xfId="0" applyAlignment="1" applyFont="1" applyNumberFormat="1">
      <alignment shrinkToFit="0" vertical="bottom" wrapText="0"/>
    </xf>
    <xf borderId="0" fillId="0" fontId="9" numFmtId="2" xfId="0" applyAlignment="1" applyFont="1" applyNumberFormat="1">
      <alignment horizontal="center" shrinkToFit="0" vertical="bottom" wrapText="0"/>
    </xf>
    <xf borderId="0" fillId="0" fontId="9" numFmtId="1" xfId="0" applyAlignment="1" applyFont="1" applyNumberFormat="1">
      <alignment horizontal="center" shrinkToFit="0" vertical="bottom" wrapText="0"/>
    </xf>
    <xf borderId="0" fillId="0" fontId="16" numFmtId="0" xfId="0" applyAlignment="1" applyFont="1">
      <alignment shrinkToFit="0" vertical="center" wrapText="0"/>
    </xf>
    <xf borderId="0" fillId="0" fontId="17" numFmtId="0" xfId="0" applyAlignment="1" applyFont="1">
      <alignment shrinkToFit="0" vertical="center" wrapText="0"/>
    </xf>
    <xf borderId="0" fillId="0" fontId="17" numFmtId="0" xfId="0" applyAlignment="1" applyFont="1">
      <alignment horizontal="right" shrinkToFit="0" vertical="center" wrapText="0"/>
    </xf>
    <xf borderId="30" fillId="0" fontId="7" numFmtId="2" xfId="0" applyAlignment="1" applyBorder="1" applyFont="1" applyNumberFormat="1">
      <alignment horizontal="center" shrinkToFit="0" vertical="center" wrapText="0"/>
    </xf>
    <xf borderId="31" fillId="0" fontId="7" numFmtId="2" xfId="0" applyAlignment="1" applyBorder="1" applyFont="1" applyNumberFormat="1">
      <alignment horizontal="center" shrinkToFit="0" vertical="center" wrapText="0"/>
    </xf>
    <xf borderId="32" fillId="0" fontId="7" numFmtId="2" xfId="0" applyAlignment="1" applyBorder="1" applyFont="1" applyNumberFormat="1">
      <alignment horizontal="center" shrinkToFit="0" vertical="center" wrapText="0"/>
    </xf>
    <xf borderId="32" fillId="0" fontId="7" numFmtId="0" xfId="0" applyAlignment="1" applyBorder="1" applyFont="1">
      <alignment horizontal="center" shrinkToFit="0" vertical="center" wrapText="0"/>
    </xf>
    <xf borderId="32" fillId="0" fontId="7" numFmtId="167" xfId="0" applyAlignment="1" applyBorder="1" applyFont="1" applyNumberFormat="1">
      <alignment horizontal="center" shrinkToFit="0" vertical="center" wrapText="0"/>
    </xf>
    <xf borderId="33" fillId="0" fontId="7" numFmtId="0" xfId="0" applyAlignment="1" applyBorder="1" applyFont="1">
      <alignment horizontal="left" shrinkToFit="0" vertical="center" wrapText="0"/>
    </xf>
    <xf borderId="34" fillId="0" fontId="7" numFmtId="0" xfId="0" applyAlignment="1" applyBorder="1" applyFont="1">
      <alignment horizontal="left" shrinkToFit="0" vertical="center" wrapText="0"/>
    </xf>
    <xf borderId="34" fillId="0" fontId="7" numFmtId="2" xfId="0" applyAlignment="1" applyBorder="1" applyFont="1" applyNumberFormat="1">
      <alignment horizontal="center" shrinkToFit="0" vertical="center" wrapText="0"/>
    </xf>
    <xf borderId="35" fillId="0" fontId="11" numFmtId="0" xfId="0" applyBorder="1" applyFont="1"/>
    <xf borderId="36" fillId="0" fontId="11" numFmtId="0" xfId="0" applyBorder="1" applyFont="1"/>
    <xf borderId="37" fillId="0" fontId="7" numFmtId="2" xfId="0" applyAlignment="1" applyBorder="1" applyFont="1" applyNumberFormat="1">
      <alignment horizontal="center" shrinkToFit="0" vertical="center" wrapText="0"/>
    </xf>
    <xf borderId="35" fillId="0" fontId="7" numFmtId="2" xfId="0" applyAlignment="1" applyBorder="1" applyFont="1" applyNumberFormat="1">
      <alignment horizontal="center" shrinkToFit="0" vertical="center" wrapText="1"/>
    </xf>
    <xf borderId="36" fillId="0" fontId="7" numFmtId="2" xfId="0" applyAlignment="1" applyBorder="1" applyFont="1" applyNumberFormat="1">
      <alignment horizontal="center" shrinkToFit="0" vertical="center" wrapText="1"/>
    </xf>
    <xf borderId="33" fillId="0" fontId="7" numFmtId="2" xfId="0" applyAlignment="1" applyBorder="1" applyFont="1" applyNumberFormat="1">
      <alignment horizontal="center" shrinkToFit="0" vertical="center" wrapText="0"/>
    </xf>
    <xf borderId="38" fillId="0" fontId="7" numFmtId="2" xfId="0" applyAlignment="1" applyBorder="1" applyFont="1" applyNumberFormat="1">
      <alignment horizontal="center" shrinkToFit="0" vertical="center" wrapText="0"/>
    </xf>
    <xf borderId="33" fillId="0" fontId="7" numFmtId="2" xfId="0" applyAlignment="1" applyBorder="1" applyFont="1" applyNumberFormat="1">
      <alignment horizontal="center" shrinkToFit="0" vertical="center" wrapText="1"/>
    </xf>
    <xf borderId="34" fillId="0" fontId="7" numFmtId="1" xfId="0" applyAlignment="1" applyBorder="1" applyFont="1" applyNumberFormat="1">
      <alignment horizontal="center" shrinkToFit="0" vertical="center" wrapText="0"/>
    </xf>
    <xf borderId="39" fillId="0" fontId="7" numFmtId="0" xfId="0" applyAlignment="1" applyBorder="1" applyFont="1">
      <alignment horizontal="center" shrinkToFit="0" vertical="center" wrapText="0"/>
    </xf>
    <xf borderId="0" fillId="0" fontId="16" numFmtId="1" xfId="0" applyAlignment="1" applyFont="1" applyNumberFormat="1">
      <alignment shrinkToFit="0" vertical="center" wrapText="0"/>
    </xf>
    <xf borderId="24" fillId="0" fontId="6" numFmtId="49" xfId="0" applyAlignment="1" applyBorder="1" applyFont="1" applyNumberFormat="1">
      <alignment horizontal="center" readingOrder="0" shrinkToFit="0" vertical="center" wrapText="0"/>
    </xf>
    <xf borderId="25" fillId="0" fontId="18" numFmtId="166" xfId="0" applyAlignment="1" applyBorder="1" applyFont="1" applyNumberFormat="1">
      <alignment horizontal="center" shrinkToFit="0" vertical="center" wrapText="0"/>
    </xf>
    <xf borderId="40" fillId="0" fontId="15" numFmtId="2" xfId="0" applyAlignment="1" applyBorder="1" applyFont="1" applyNumberFormat="1">
      <alignment horizontal="center" shrinkToFit="0" vertical="center" wrapText="0"/>
    </xf>
    <xf borderId="24" fillId="0" fontId="7" numFmtId="1" xfId="0" applyAlignment="1" applyBorder="1" applyFont="1" applyNumberFormat="1">
      <alignment horizontal="center" shrinkToFit="0" vertical="center" wrapText="0"/>
    </xf>
    <xf borderId="41" fillId="0" fontId="7" numFmtId="0" xfId="0" applyAlignment="1" applyBorder="1" applyFont="1">
      <alignment horizontal="center" shrinkToFit="0" vertical="center" wrapText="0"/>
    </xf>
    <xf borderId="22" fillId="0" fontId="7" numFmtId="49" xfId="0" applyAlignment="1" applyBorder="1" applyFont="1" applyNumberFormat="1">
      <alignment horizontal="right" readingOrder="0" shrinkToFit="0" vertical="center" wrapText="0"/>
    </xf>
    <xf borderId="23" fillId="0" fontId="7" numFmtId="2" xfId="0" applyAlignment="1" applyBorder="1" applyFont="1" applyNumberFormat="1">
      <alignment horizontal="center" shrinkToFit="0" vertical="center" wrapText="0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right" shrinkToFit="0" vertical="bottom" wrapText="0"/>
    </xf>
    <xf borderId="22" fillId="0" fontId="7" numFmtId="2" xfId="0" applyAlignment="1" applyBorder="1" applyFont="1" applyNumberFormat="1">
      <alignment horizontal="center" shrinkToFit="0" vertical="center" wrapText="0"/>
    </xf>
    <xf borderId="24" fillId="0" fontId="7" numFmtId="2" xfId="0" applyAlignment="1" applyBorder="1" applyFont="1" applyNumberFormat="1">
      <alignment horizontal="center" shrinkToFit="0" vertical="center" wrapText="0"/>
    </xf>
    <xf borderId="24" fillId="0" fontId="7" numFmtId="0" xfId="0" applyAlignment="1" applyBorder="1" applyFont="1">
      <alignment horizontal="center" shrinkToFit="0" vertical="center" wrapText="0"/>
    </xf>
    <xf borderId="24" fillId="0" fontId="7" numFmtId="167" xfId="0" applyAlignment="1" applyBorder="1" applyFont="1" applyNumberFormat="1">
      <alignment horizontal="center" shrinkToFit="0" vertical="center" wrapText="0"/>
    </xf>
    <xf borderId="38" fillId="0" fontId="7" numFmtId="0" xfId="0" applyAlignment="1" applyBorder="1" applyFont="1">
      <alignment horizontal="left" shrinkToFit="0" vertical="center" wrapText="0"/>
    </xf>
    <xf borderId="42" fillId="0" fontId="7" numFmtId="0" xfId="0" applyAlignment="1" applyBorder="1" applyFont="1">
      <alignment horizontal="left" shrinkToFit="0" vertical="center" wrapText="0"/>
    </xf>
    <xf borderId="42" fillId="0" fontId="7" numFmtId="2" xfId="0" applyAlignment="1" applyBorder="1" applyFont="1" applyNumberFormat="1">
      <alignment horizontal="center" shrinkToFit="0" vertical="center" wrapText="0"/>
    </xf>
    <xf borderId="43" fillId="0" fontId="11" numFmtId="0" xfId="0" applyBorder="1" applyFont="1"/>
    <xf borderId="44" fillId="0" fontId="11" numFmtId="0" xfId="0" applyBorder="1" applyFont="1"/>
    <xf borderId="43" fillId="0" fontId="7" numFmtId="2" xfId="0" applyAlignment="1" applyBorder="1" applyFont="1" applyNumberFormat="1">
      <alignment horizontal="center" shrinkToFit="0" vertical="center" wrapText="0"/>
    </xf>
    <xf borderId="43" fillId="0" fontId="7" numFmtId="2" xfId="0" applyAlignment="1" applyBorder="1" applyFont="1" applyNumberFormat="1">
      <alignment horizontal="center" shrinkToFit="0" vertical="center" wrapText="1"/>
    </xf>
    <xf borderId="44" fillId="0" fontId="7" numFmtId="2" xfId="0" applyAlignment="1" applyBorder="1" applyFont="1" applyNumberFormat="1">
      <alignment horizontal="center" shrinkToFit="0" vertical="center" wrapText="1"/>
    </xf>
    <xf borderId="38" fillId="0" fontId="7" numFmtId="2" xfId="0" applyAlignment="1" applyBorder="1" applyFont="1" applyNumberFormat="1">
      <alignment horizontal="center" shrinkToFit="0" vertical="center" wrapText="1"/>
    </xf>
    <xf borderId="42" fillId="0" fontId="7" numFmtId="1" xfId="0" applyAlignment="1" applyBorder="1" applyFont="1" applyNumberFormat="1">
      <alignment horizontal="center" shrinkToFit="0" vertical="center" wrapText="0"/>
    </xf>
    <xf borderId="45" fillId="0" fontId="7" numFmtId="0" xfId="0" applyAlignment="1" applyBorder="1" applyFont="1">
      <alignment horizontal="center" shrinkToFit="0" vertical="center" wrapText="0"/>
    </xf>
    <xf borderId="46" fillId="0" fontId="7" numFmtId="49" xfId="0" applyAlignment="1" applyBorder="1" applyFont="1" applyNumberFormat="1">
      <alignment horizontal="right" shrinkToFit="0" vertical="center" wrapText="0"/>
    </xf>
    <xf borderId="47" fillId="0" fontId="7" numFmtId="2" xfId="0" applyAlignment="1" applyBorder="1" applyFont="1" applyNumberFormat="1">
      <alignment horizontal="center" shrinkToFit="0" vertical="center" wrapText="0"/>
    </xf>
    <xf borderId="48" fillId="0" fontId="7" numFmtId="49" xfId="0" applyAlignment="1" applyBorder="1" applyFont="1" applyNumberFormat="1">
      <alignment horizontal="center" shrinkToFit="0" vertical="center" wrapText="0"/>
    </xf>
    <xf borderId="48" fillId="0" fontId="7" numFmtId="164" xfId="0" applyAlignment="1" applyBorder="1" applyFont="1" applyNumberFormat="1">
      <alignment horizontal="center" shrinkToFit="0" vertical="center" wrapText="0"/>
    </xf>
    <xf borderId="48" fillId="0" fontId="7" numFmtId="0" xfId="0" applyAlignment="1" applyBorder="1" applyFont="1">
      <alignment horizontal="left" shrinkToFit="0" vertical="center" wrapText="0"/>
    </xf>
    <xf borderId="49" fillId="0" fontId="19" numFmtId="166" xfId="0" applyAlignment="1" applyBorder="1" applyFont="1" applyNumberFormat="1">
      <alignment horizontal="center" shrinkToFit="0" vertical="center" wrapText="0"/>
    </xf>
    <xf borderId="40" fillId="0" fontId="7" numFmtId="166" xfId="0" applyAlignment="1" applyBorder="1" applyFont="1" applyNumberFormat="1">
      <alignment horizontal="center" shrinkToFit="0" vertical="center" wrapText="0"/>
    </xf>
    <xf borderId="50" fillId="0" fontId="7" numFmtId="1" xfId="0" applyAlignment="1" applyBorder="1" applyFont="1" applyNumberFormat="1">
      <alignment horizontal="center" shrinkToFit="0" vertical="center" wrapText="0"/>
    </xf>
    <xf borderId="51" fillId="0" fontId="7" numFmtId="1" xfId="0" applyAlignment="1" applyBorder="1" applyFont="1" applyNumberFormat="1">
      <alignment horizontal="center" shrinkToFit="0" vertical="center" wrapText="0"/>
    </xf>
    <xf borderId="51" fillId="0" fontId="7" numFmtId="2" xfId="0" applyAlignment="1" applyBorder="1" applyFont="1" applyNumberFormat="1">
      <alignment horizontal="center" shrinkToFit="0" vertical="center" wrapText="1"/>
    </xf>
    <xf borderId="40" fillId="0" fontId="7" numFmtId="2" xfId="0" applyAlignment="1" applyBorder="1" applyFont="1" applyNumberFormat="1">
      <alignment horizontal="center" shrinkToFit="0" vertical="center" wrapText="1"/>
    </xf>
    <xf borderId="49" fillId="0" fontId="15" numFmtId="2" xfId="0" applyAlignment="1" applyBorder="1" applyFont="1" applyNumberFormat="1">
      <alignment horizontal="center" shrinkToFit="0" vertical="center" wrapText="0"/>
    </xf>
    <xf borderId="49" fillId="0" fontId="7" numFmtId="2" xfId="0" applyAlignment="1" applyBorder="1" applyFont="1" applyNumberFormat="1">
      <alignment horizontal="center" shrinkToFit="0" vertical="center" wrapText="1"/>
    </xf>
    <xf borderId="48" fillId="0" fontId="7" numFmtId="1" xfId="0" applyAlignment="1" applyBorder="1" applyFont="1" applyNumberFormat="1">
      <alignment horizontal="center" shrinkToFit="0" vertical="center" wrapText="0"/>
    </xf>
    <xf borderId="52" fillId="0" fontId="7" numFmtId="0" xfId="0" applyAlignment="1" applyBorder="1" applyFont="1">
      <alignment horizontal="center" shrinkToFit="0" vertical="center" wrapText="0"/>
    </xf>
    <xf borderId="11" fillId="0" fontId="7" numFmtId="2" xfId="0" applyAlignment="1" applyBorder="1" applyFont="1" applyNumberFormat="1">
      <alignment horizontal="center" shrinkToFit="0" vertical="center" wrapText="0"/>
    </xf>
    <xf borderId="12" fillId="0" fontId="7" numFmtId="2" xfId="0" applyAlignment="1" applyBorder="1" applyFont="1" applyNumberFormat="1">
      <alignment horizontal="center" shrinkToFit="0" vertical="center" wrapText="0"/>
    </xf>
    <xf borderId="14" fillId="0" fontId="7" numFmtId="2" xfId="0" applyAlignment="1" applyBorder="1" applyFont="1" applyNumberFormat="1">
      <alignment horizontal="center" shrinkToFit="0" vertical="center" wrapText="0"/>
    </xf>
    <xf borderId="14" fillId="0" fontId="7" numFmtId="0" xfId="0" applyAlignment="1" applyBorder="1" applyFont="1">
      <alignment horizontal="center" shrinkToFit="0" vertical="center" wrapText="0"/>
    </xf>
    <xf borderId="14" fillId="0" fontId="7" numFmtId="167" xfId="0" applyAlignment="1" applyBorder="1" applyFont="1" applyNumberFormat="1">
      <alignment horizontal="center" shrinkToFit="0" vertical="center" wrapText="0"/>
    </xf>
    <xf borderId="18" fillId="0" fontId="7" numFmtId="0" xfId="0" applyAlignment="1" applyBorder="1" applyFont="1">
      <alignment horizontal="left" shrinkToFit="0" vertical="center" wrapText="0"/>
    </xf>
    <xf borderId="53" fillId="0" fontId="7" numFmtId="0" xfId="0" applyAlignment="1" applyBorder="1" applyFont="1">
      <alignment horizontal="left" shrinkToFit="0" vertical="center" wrapText="0"/>
    </xf>
    <xf borderId="53" fillId="0" fontId="7" numFmtId="2" xfId="0" applyAlignment="1" applyBorder="1" applyFont="1" applyNumberFormat="1">
      <alignment horizontal="center" shrinkToFit="0" vertical="center" wrapText="0"/>
    </xf>
    <xf borderId="54" fillId="0" fontId="11" numFmtId="0" xfId="0" applyBorder="1" applyFont="1"/>
    <xf borderId="55" fillId="0" fontId="11" numFmtId="0" xfId="0" applyBorder="1" applyFont="1"/>
    <xf borderId="54" fillId="0" fontId="7" numFmtId="2" xfId="0" applyAlignment="1" applyBorder="1" applyFont="1" applyNumberFormat="1">
      <alignment horizontal="center" shrinkToFit="0" vertical="center" wrapText="0"/>
    </xf>
    <xf borderId="54" fillId="0" fontId="7" numFmtId="2" xfId="0" applyAlignment="1" applyBorder="1" applyFont="1" applyNumberFormat="1">
      <alignment horizontal="center" shrinkToFit="0" vertical="center" wrapText="1"/>
    </xf>
    <xf borderId="55" fillId="0" fontId="7" numFmtId="2" xfId="0" applyAlignment="1" applyBorder="1" applyFont="1" applyNumberFormat="1">
      <alignment horizontal="center" shrinkToFit="0" vertical="center" wrapText="1"/>
    </xf>
    <xf borderId="18" fillId="0" fontId="7" numFmtId="2" xfId="0" applyAlignment="1" applyBorder="1" applyFont="1" applyNumberFormat="1">
      <alignment horizontal="center" shrinkToFit="0" vertical="center" wrapText="0"/>
    </xf>
    <xf borderId="18" fillId="0" fontId="7" numFmtId="2" xfId="0" applyAlignment="1" applyBorder="1" applyFont="1" applyNumberFormat="1">
      <alignment horizontal="center" shrinkToFit="0" vertical="center" wrapText="1"/>
    </xf>
    <xf borderId="53" fillId="0" fontId="7" numFmtId="1" xfId="0" applyAlignment="1" applyBorder="1" applyFont="1" applyNumberFormat="1">
      <alignment horizontal="center" shrinkToFit="0" vertical="center" wrapText="0"/>
    </xf>
    <xf borderId="56" fillId="0" fontId="7" numFmtId="0" xfId="0" applyAlignment="1" applyBorder="1" applyFont="1">
      <alignment horizontal="center" shrinkToFit="0" vertical="center" wrapText="0"/>
    </xf>
    <xf borderId="0" fillId="0" fontId="20" numFmtId="2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0" fontId="20" numFmtId="167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left" shrinkToFit="0" vertical="center" wrapText="0"/>
    </xf>
    <xf borderId="0" fillId="0" fontId="21" numFmtId="2" xfId="0" applyAlignment="1" applyFont="1" applyNumberFormat="1">
      <alignment horizontal="center" shrinkToFit="0" vertical="center" wrapText="0"/>
    </xf>
    <xf borderId="0" fillId="0" fontId="21" numFmtId="2" xfId="0" applyAlignment="1" applyFont="1" applyNumberFormat="1">
      <alignment horizontal="center" shrinkToFit="0" vertical="bottom" wrapText="0"/>
    </xf>
    <xf borderId="0" fillId="0" fontId="21" numFmtId="2" xfId="0" applyAlignment="1" applyFont="1" applyNumberFormat="1">
      <alignment horizontal="center" shrinkToFit="0" vertical="top" wrapText="1"/>
    </xf>
    <xf borderId="0" fillId="0" fontId="22" numFmtId="1" xfId="0" applyAlignment="1" applyFont="1" applyNumberFormat="1">
      <alignment horizontal="center" shrinkToFit="0" vertical="center" wrapText="0"/>
    </xf>
    <xf borderId="0" fillId="0" fontId="20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left" shrinkToFit="0" vertical="top" wrapText="0"/>
    </xf>
    <xf borderId="0" fillId="0" fontId="10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0" numFmtId="168" xfId="0" applyAlignment="1" applyFont="1" applyNumberFormat="1">
      <alignment horizontal="center" shrinkToFit="0" vertical="bottom" wrapText="0"/>
    </xf>
    <xf borderId="0" fillId="0" fontId="23" numFmtId="2" xfId="0" applyAlignment="1" applyFont="1" applyNumberFormat="1">
      <alignment horizontal="center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24" numFmtId="165" xfId="0" applyAlignment="1" applyFont="1" applyNumberFormat="1">
      <alignment horizontal="left" shrinkToFit="0" vertical="bottom" wrapText="0"/>
    </xf>
    <xf borderId="0" fillId="0" fontId="24" numFmtId="0" xfId="0" applyAlignment="1" applyFont="1">
      <alignment horizontal="right" shrinkToFit="0" vertical="bottom" wrapText="0"/>
    </xf>
    <xf borderId="0" fillId="0" fontId="24" numFmtId="0" xfId="0" applyAlignment="1" applyFont="1">
      <alignment shrinkToFit="0" vertical="bottom" wrapText="0"/>
    </xf>
    <xf borderId="47" fillId="0" fontId="13" numFmtId="2" xfId="0" applyAlignment="1" applyBorder="1" applyFont="1" applyNumberFormat="1">
      <alignment horizontal="center" readingOrder="0" shrinkToFit="0" vertical="center" wrapText="0"/>
    </xf>
    <xf borderId="0" fillId="0" fontId="1" numFmtId="169" xfId="0" applyAlignment="1" applyFont="1" applyNumberFormat="1">
      <alignment shrinkToFit="0" vertical="bottom" wrapText="0"/>
    </xf>
    <xf borderId="0" fillId="0" fontId="25" numFmtId="0" xfId="0" applyFont="1"/>
    <xf borderId="0" fillId="0" fontId="1" numFmtId="1" xfId="0" applyAlignment="1" applyFont="1" applyNumberFormat="1">
      <alignment shrinkToFit="0" vertical="bottom" wrapText="0"/>
    </xf>
    <xf borderId="0" fillId="0" fontId="26" numFmtId="169" xfId="0" applyAlignment="1" applyFont="1" applyNumberFormat="1">
      <alignment horizontal="right" shrinkToFit="0" vertical="center" wrapText="0"/>
    </xf>
    <xf borderId="1" fillId="3" fontId="26" numFmtId="169" xfId="0" applyAlignment="1" applyBorder="1" applyFill="1" applyFont="1" applyNumberFormat="1">
      <alignment horizontal="right" shrinkToFit="0" vertical="center" wrapText="0"/>
    </xf>
    <xf borderId="0" fillId="0" fontId="27" numFmtId="0" xfId="0" applyAlignment="1" applyFont="1">
      <alignment horizontal="right" shrinkToFit="0" vertical="bottom" wrapText="0"/>
    </xf>
  </cellXfs>
  <cellStyles count="1">
    <cellStyle xfId="0" name="Normal" builtinId="0"/>
  </cellStyles>
  <dxfs count="2">
    <dxf>
      <font>
        <b/>
        <u/>
        <color rgb="FF000080"/>
      </font>
      <fill>
        <patternFill patternType="none"/>
      </fill>
      <border/>
    </dxf>
    <dxf>
      <font>
        <b/>
        <strike/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123825</xdr:rowOff>
    </xdr:from>
    <xdr:ext cx="695325" cy="1228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123825</xdr:rowOff>
    </xdr:from>
    <xdr:ext cx="695325" cy="1228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86"/>
    <col customWidth="1" min="2" max="2" width="7.86"/>
    <col customWidth="1" min="3" max="3" width="5.71"/>
    <col customWidth="1" min="4" max="4" width="7.43"/>
    <col customWidth="1" min="5" max="5" width="10.29"/>
    <col customWidth="1" min="6" max="6" width="4.14"/>
    <col customWidth="1" min="7" max="7" width="27.71"/>
    <col customWidth="1" min="8" max="8" width="20.29"/>
    <col customWidth="1" min="9" max="17" width="6.71"/>
    <col customWidth="1" min="18" max="21" width="7.86"/>
    <col customWidth="1" min="22" max="22" width="8.86"/>
    <col customWidth="1" min="23" max="24" width="7.86"/>
    <col customWidth="1" min="25" max="25" width="4.43"/>
    <col customWidth="1" min="26" max="26" width="4.86"/>
    <col customWidth="1" hidden="1" min="27" max="27" width="9.57"/>
    <col customWidth="1" hidden="1" min="28" max="33" width="9.14"/>
  </cols>
  <sheetData>
    <row r="1" ht="15.0" customHeight="1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9.5" customHeight="1">
      <c r="A2" s="1"/>
      <c r="B2" s="1"/>
      <c r="C2" s="1"/>
      <c r="D2" s="1"/>
      <c r="E2" s="1"/>
      <c r="F2" s="1"/>
      <c r="G2" s="2" t="s">
        <v>0</v>
      </c>
      <c r="S2" s="1"/>
      <c r="T2" s="1"/>
      <c r="U2" s="3" t="s">
        <v>1</v>
      </c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4"/>
      <c r="F3" s="1"/>
      <c r="G3" s="5" t="s">
        <v>2</v>
      </c>
      <c r="S3" s="6" t="s">
        <v>3</v>
      </c>
    </row>
    <row r="4" ht="12.75" customHeight="1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7" t="s">
        <v>4</v>
      </c>
      <c r="C5" s="8" t="s">
        <v>5</v>
      </c>
      <c r="H5" s="7" t="s">
        <v>6</v>
      </c>
      <c r="I5" s="8" t="s">
        <v>7</v>
      </c>
      <c r="O5" s="7" t="s">
        <v>8</v>
      </c>
      <c r="P5" s="9" t="s">
        <v>9</v>
      </c>
      <c r="U5" s="10" t="s">
        <v>10</v>
      </c>
      <c r="V5" s="11">
        <v>44342.0</v>
      </c>
      <c r="X5" s="12" t="s">
        <v>11</v>
      </c>
      <c r="Y5" s="9">
        <v>1.0</v>
      </c>
      <c r="Z5" s="1"/>
    </row>
    <row r="6" ht="12.75" customHeight="1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  <c r="X6" s="1"/>
      <c r="Y6" s="1"/>
      <c r="Z6" s="1"/>
      <c r="AB6" s="14"/>
      <c r="AC6" s="14"/>
      <c r="AD6" s="14"/>
      <c r="AE6" s="15" t="s">
        <v>12</v>
      </c>
      <c r="AF6" s="15" t="s">
        <v>12</v>
      </c>
      <c r="AG6" s="15" t="s">
        <v>12</v>
      </c>
    </row>
    <row r="7" ht="15.0" customHeight="1">
      <c r="A7" s="16" t="s">
        <v>13</v>
      </c>
      <c r="B7" s="17" t="s">
        <v>14</v>
      </c>
      <c r="C7" s="18" t="s">
        <v>15</v>
      </c>
      <c r="D7" s="19" t="s">
        <v>15</v>
      </c>
      <c r="E7" s="20" t="s">
        <v>16</v>
      </c>
      <c r="F7" s="20" t="s">
        <v>17</v>
      </c>
      <c r="G7" s="20" t="s">
        <v>18</v>
      </c>
      <c r="H7" s="20" t="s">
        <v>19</v>
      </c>
      <c r="I7" s="20" t="s">
        <v>20</v>
      </c>
      <c r="J7" s="21"/>
      <c r="K7" s="22"/>
      <c r="L7" s="20" t="s">
        <v>21</v>
      </c>
      <c r="M7" s="21"/>
      <c r="N7" s="22"/>
      <c r="O7" s="23" t="s">
        <v>22</v>
      </c>
      <c r="P7" s="24"/>
      <c r="Q7" s="24"/>
      <c r="R7" s="24"/>
      <c r="S7" s="25" t="s">
        <v>23</v>
      </c>
      <c r="T7" s="26" t="s">
        <v>24</v>
      </c>
      <c r="U7" s="26" t="s">
        <v>25</v>
      </c>
      <c r="V7" s="26" t="s">
        <v>26</v>
      </c>
      <c r="W7" s="20" t="s">
        <v>27</v>
      </c>
      <c r="X7" s="27" t="s">
        <v>28</v>
      </c>
      <c r="Y7" s="27" t="s">
        <v>29</v>
      </c>
      <c r="Z7" s="28" t="s">
        <v>30</v>
      </c>
      <c r="AA7" s="29"/>
      <c r="AB7" s="30"/>
      <c r="AC7" s="30"/>
      <c r="AD7" s="30"/>
      <c r="AE7" s="31" t="s">
        <v>31</v>
      </c>
      <c r="AF7" s="31" t="s">
        <v>31</v>
      </c>
      <c r="AG7" s="31" t="s">
        <v>31</v>
      </c>
    </row>
    <row r="8" ht="15.0" customHeight="1">
      <c r="A8" s="32" t="s">
        <v>32</v>
      </c>
      <c r="B8" s="33" t="s">
        <v>33</v>
      </c>
      <c r="C8" s="34" t="s">
        <v>34</v>
      </c>
      <c r="D8" s="35" t="s">
        <v>28</v>
      </c>
      <c r="E8" s="36" t="s">
        <v>35</v>
      </c>
      <c r="F8" s="36" t="s">
        <v>36</v>
      </c>
      <c r="G8" s="37"/>
      <c r="H8" s="37"/>
      <c r="I8" s="37" t="s">
        <v>37</v>
      </c>
      <c r="J8" s="38"/>
      <c r="K8" s="39"/>
      <c r="L8" s="37" t="s">
        <v>37</v>
      </c>
      <c r="M8" s="38"/>
      <c r="N8" s="39"/>
      <c r="O8" s="40" t="s">
        <v>20</v>
      </c>
      <c r="P8" s="33" t="s">
        <v>21</v>
      </c>
      <c r="Q8" s="41" t="s">
        <v>38</v>
      </c>
      <c r="R8" s="34" t="s">
        <v>23</v>
      </c>
      <c r="S8" s="40" t="s">
        <v>39</v>
      </c>
      <c r="T8" s="42" t="s">
        <v>23</v>
      </c>
      <c r="U8" s="42" t="s">
        <v>23</v>
      </c>
      <c r="V8" s="42" t="s">
        <v>23</v>
      </c>
      <c r="W8" s="36" t="s">
        <v>40</v>
      </c>
      <c r="X8" s="43" t="s">
        <v>41</v>
      </c>
      <c r="Y8" s="43"/>
      <c r="Z8" s="44"/>
      <c r="AA8" s="29"/>
      <c r="AB8" s="30" t="s">
        <v>42</v>
      </c>
      <c r="AC8" s="30" t="s">
        <v>43</v>
      </c>
      <c r="AD8" s="45" t="s">
        <v>39</v>
      </c>
      <c r="AE8" s="31" t="s">
        <v>44</v>
      </c>
      <c r="AF8" s="31" t="s">
        <v>45</v>
      </c>
      <c r="AG8" s="31" t="s">
        <v>46</v>
      </c>
    </row>
    <row r="9" ht="18.0" customHeight="1">
      <c r="A9" s="46" t="s">
        <v>47</v>
      </c>
      <c r="B9" s="47">
        <v>59.08</v>
      </c>
      <c r="C9" s="48" t="s">
        <v>48</v>
      </c>
      <c r="D9" s="48" t="s">
        <v>49</v>
      </c>
      <c r="E9" s="49">
        <v>34081.0</v>
      </c>
      <c r="F9" s="48"/>
      <c r="G9" s="50" t="s">
        <v>50</v>
      </c>
      <c r="H9" s="50" t="s">
        <v>51</v>
      </c>
      <c r="I9" s="51">
        <v>43.0</v>
      </c>
      <c r="J9" s="52">
        <v>-46.0</v>
      </c>
      <c r="K9" s="52">
        <v>-46.0</v>
      </c>
      <c r="L9" s="52">
        <v>57.0</v>
      </c>
      <c r="M9" s="52">
        <v>60.0</v>
      </c>
      <c r="N9" s="52">
        <v>-63.0</v>
      </c>
      <c r="O9" s="53">
        <f>IF(MAX(I9:K9)&gt;0,IF(MAX(I9:K9)&lt;0,0,TRUNC(MAX(I9:K9)/1)*1),"")</f>
        <v>43</v>
      </c>
      <c r="P9" s="54">
        <f>IF(MAX(L9:N9)&gt;0,IF(MAX(L9:N9)&lt;0,0,TRUNC(MAX(L9:N9)/1)*1),"")</f>
        <v>60</v>
      </c>
      <c r="Q9" s="55">
        <f>IF(O9="","",IF(P9="","",IF(SUM(O9:P9)=0,"",SUM(O9:P9))))</f>
        <v>103</v>
      </c>
      <c r="R9" s="56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140.554306</v>
      </c>
      <c r="S9" s="57" t="str">
        <f>IF(AD9=1,R9*AG9,"")</f>
        <v/>
      </c>
      <c r="T9" s="58">
        <v>6.46</v>
      </c>
      <c r="U9" s="58">
        <v>7.54</v>
      </c>
      <c r="V9" s="59">
        <v>7.3</v>
      </c>
      <c r="W9" s="58"/>
      <c r="X9" s="60"/>
      <c r="Y9" s="61"/>
      <c r="Z9" s="62"/>
      <c r="AA9" s="63">
        <f>V5</f>
        <v>44342</v>
      </c>
      <c r="AB9" s="64" t="str">
        <f>IF(ISNUMBER(FIND("M",C9)),"m",IF(ISNUMBER(FIND("K",C9)),"k"))</f>
        <v>k</v>
      </c>
      <c r="AC9" s="65">
        <f>IF(OR(E9="",AA9=""),0,(YEAR(AA9)-YEAR(E9)))</f>
        <v>28</v>
      </c>
      <c r="AD9" s="66" t="str">
        <f>IF(AC9&gt;34,1,"")</f>
        <v/>
      </c>
      <c r="AE9" s="67" t="b">
        <f>IF(AD9=1,LOOKUP(AC9,'Meltzer-Faber'!A3:A63,'Meltzer-Faber'!B3:B63))</f>
        <v>0</v>
      </c>
      <c r="AF9" s="67" t="b">
        <f>IF(AD9=1,LOOKUP(AC9,'Meltzer-Faber'!A3:A63,'Meltzer-Faber'!C3:C63))</f>
        <v>0</v>
      </c>
      <c r="AG9" s="68" t="b">
        <f t="shared" ref="AG9:AG25" si="1">IF(AB9="m",AE9,IF(AB9="k",AF9,""))</f>
        <v>0</v>
      </c>
    </row>
    <row r="10" ht="18.0" customHeight="1">
      <c r="A10" s="69"/>
      <c r="B10" s="70"/>
      <c r="C10" s="71"/>
      <c r="D10" s="72"/>
      <c r="E10" s="73"/>
      <c r="F10" s="73"/>
      <c r="G10" s="74"/>
      <c r="H10" s="75"/>
      <c r="I10" s="76"/>
      <c r="J10" s="77"/>
      <c r="K10" s="78"/>
      <c r="L10" s="76"/>
      <c r="M10" s="77"/>
      <c r="N10" s="78"/>
      <c r="O10" s="71"/>
      <c r="P10" s="79"/>
      <c r="Q10" s="80">
        <f>IF(R9="","",R9*1.2)</f>
        <v>168.6651672</v>
      </c>
      <c r="R10" s="77"/>
      <c r="S10" s="81"/>
      <c r="T10" s="82">
        <f>IF(T9&gt;0,T9*20,"")</f>
        <v>129.2</v>
      </c>
      <c r="U10" s="82">
        <f>IF(U9&gt;0,U9*13,"")</f>
        <v>98.02</v>
      </c>
      <c r="V10" s="83">
        <f>IF(ROUNDUP(V9,1)&gt;0,IF((80+(8-ROUNDUP(V9,1))*40)&lt;0,0,80+(8-ROUNDUP(V9,1))*40),"")</f>
        <v>108</v>
      </c>
      <c r="W10" s="82">
        <f>IF(SUM(T10,U10,V10)&gt;0,SUM(T10,U10,V10),"")</f>
        <v>335.22</v>
      </c>
      <c r="X10" s="84">
        <f>IF(OR(Q10="",T10="",U10="",V10=""),"",SUM(Q10,T10,U10,V10))</f>
        <v>503.8851672</v>
      </c>
      <c r="Y10" s="85"/>
      <c r="Z10" s="86"/>
      <c r="AA10" s="63"/>
      <c r="AB10" s="64"/>
      <c r="AC10" s="65"/>
      <c r="AD10" s="87"/>
      <c r="AE10" s="67"/>
      <c r="AF10" s="68"/>
      <c r="AG10" s="68" t="str">
        <f t="shared" si="1"/>
        <v/>
      </c>
    </row>
    <row r="11" ht="18.0" customHeight="1">
      <c r="A11" s="46" t="s">
        <v>52</v>
      </c>
      <c r="B11" s="47">
        <v>73.1</v>
      </c>
      <c r="C11" s="48" t="s">
        <v>48</v>
      </c>
      <c r="D11" s="88" t="s">
        <v>53</v>
      </c>
      <c r="E11" s="49">
        <v>36430.0</v>
      </c>
      <c r="F11" s="48"/>
      <c r="G11" s="50" t="s">
        <v>54</v>
      </c>
      <c r="H11" s="50" t="s">
        <v>51</v>
      </c>
      <c r="I11" s="52">
        <v>64.0</v>
      </c>
      <c r="J11" s="52">
        <v>67.0</v>
      </c>
      <c r="K11" s="52">
        <v>70.0</v>
      </c>
      <c r="L11" s="52">
        <v>74.0</v>
      </c>
      <c r="M11" s="89">
        <v>77.0</v>
      </c>
      <c r="N11" s="89">
        <v>-80.0</v>
      </c>
      <c r="O11" s="53">
        <f>IF(MAX(I11:K11)&gt;0,IF(MAX(I11:K11)&lt;0,0,TRUNC(MAX(I11:K11)/1)*1),"")</f>
        <v>70</v>
      </c>
      <c r="P11" s="54">
        <f>IF(MAX(L11:N11)&gt;0,IF(MAX(L11:N11)&lt;0,0,TRUNC(MAX(L11:N11)/1)*1),"")</f>
        <v>77</v>
      </c>
      <c r="Q11" s="55">
        <f>IF(O11="","",IF(P11="","",IF(SUM(O11:P11)=0,"",SUM(O11:P11))))</f>
        <v>147</v>
      </c>
      <c r="R11" s="56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>177.3663933</v>
      </c>
      <c r="S11" s="57" t="str">
        <f>IF(AD11=1,R11*AG11,"")</f>
        <v/>
      </c>
      <c r="T11" s="58">
        <v>7.24</v>
      </c>
      <c r="U11" s="58">
        <v>9.29</v>
      </c>
      <c r="V11" s="90">
        <v>7.18</v>
      </c>
      <c r="W11" s="58"/>
      <c r="X11" s="60"/>
      <c r="Y11" s="91"/>
      <c r="Z11" s="92"/>
      <c r="AA11" s="63">
        <f>V5</f>
        <v>44342</v>
      </c>
      <c r="AB11" s="64" t="str">
        <f>IF(ISNUMBER(FIND("M",C11)),"m",IF(ISNUMBER(FIND("K",C11)),"k"))</f>
        <v>k</v>
      </c>
      <c r="AC11" s="65">
        <f>IF(OR(E11="",AA11=""),0,(YEAR(AA11)-YEAR(E11)))</f>
        <v>22</v>
      </c>
      <c r="AD11" s="66" t="str">
        <f>IF(AC11&gt;34,1,"")</f>
        <v/>
      </c>
      <c r="AE11" s="67" t="b">
        <f>IF(AD11=1,LOOKUP(AC11,'Meltzer-Faber'!A3:A63,'Meltzer-Faber'!B3:B63))</f>
        <v>0</v>
      </c>
      <c r="AF11" s="68" t="b">
        <f>IF(AD11=1,LOOKUP(AC11,'Meltzer-Faber'!A3:A63,'Meltzer-Faber'!C3:C63))</f>
        <v>0</v>
      </c>
      <c r="AG11" s="68" t="b">
        <f t="shared" si="1"/>
        <v>0</v>
      </c>
    </row>
    <row r="12" ht="18.0" customHeight="1">
      <c r="A12" s="69"/>
      <c r="B12" s="70"/>
      <c r="C12" s="71"/>
      <c r="D12" s="72"/>
      <c r="E12" s="73"/>
      <c r="F12" s="73"/>
      <c r="G12" s="74"/>
      <c r="H12" s="75"/>
      <c r="I12" s="76"/>
      <c r="J12" s="77"/>
      <c r="K12" s="78"/>
      <c r="L12" s="76"/>
      <c r="M12" s="77"/>
      <c r="N12" s="78"/>
      <c r="O12" s="71"/>
      <c r="P12" s="79"/>
      <c r="Q12" s="80">
        <f>IF(R11="","",R11*1.2)</f>
        <v>212.839672</v>
      </c>
      <c r="R12" s="77"/>
      <c r="S12" s="81"/>
      <c r="T12" s="82">
        <f>IF(T11&gt;0,T11*20,"")</f>
        <v>144.8</v>
      </c>
      <c r="U12" s="82">
        <f>IF(U11&gt;0,U11*13,"")</f>
        <v>120.77</v>
      </c>
      <c r="V12" s="83">
        <f>IF(ROUNDUP(V11,1)&gt;0,IF((80+(8-ROUNDUP(V11,1))*40)&lt;0,0,80+(8-ROUNDUP(V11,1))*40),"")</f>
        <v>112</v>
      </c>
      <c r="W12" s="82">
        <f>IF(SUM(T12,U12,V12)&gt;0,SUM(T12,U12,V12),"")</f>
        <v>377.57</v>
      </c>
      <c r="X12" s="84">
        <f>IF(OR(Q12="",T12="",U12="",V12=""),"",SUM(Q12,T12,U12,V12))</f>
        <v>590.409672</v>
      </c>
      <c r="Y12" s="85"/>
      <c r="Z12" s="86"/>
      <c r="AA12" s="63"/>
      <c r="AB12" s="64"/>
      <c r="AC12" s="65"/>
      <c r="AD12" s="66"/>
      <c r="AE12" s="67"/>
      <c r="AF12" s="68"/>
      <c r="AG12" s="68" t="str">
        <f t="shared" si="1"/>
        <v/>
      </c>
    </row>
    <row r="13" ht="18.0" customHeight="1">
      <c r="A13" s="93" t="s">
        <v>55</v>
      </c>
      <c r="B13" s="47">
        <v>76.2</v>
      </c>
      <c r="C13" s="48" t="s">
        <v>56</v>
      </c>
      <c r="D13" s="48" t="s">
        <v>57</v>
      </c>
      <c r="E13" s="49">
        <v>38072.0</v>
      </c>
      <c r="F13" s="48"/>
      <c r="G13" s="50" t="s">
        <v>58</v>
      </c>
      <c r="H13" s="50" t="s">
        <v>51</v>
      </c>
      <c r="I13" s="52">
        <v>39.0</v>
      </c>
      <c r="J13" s="52">
        <v>42.0</v>
      </c>
      <c r="K13" s="52">
        <v>44.0</v>
      </c>
      <c r="L13" s="52">
        <v>53.0</v>
      </c>
      <c r="M13" s="89">
        <v>57.0</v>
      </c>
      <c r="N13" s="89">
        <v>60.0</v>
      </c>
      <c r="O13" s="53">
        <f>IF(MAX(I13:K13)&gt;0,IF(MAX(I13:K13)&lt;0,0,TRUNC(MAX(I13:K13)/1)*1),"")</f>
        <v>44</v>
      </c>
      <c r="P13" s="54">
        <f>IF(MAX(L13:N13)&gt;0,IF(MAX(L13:N13)&lt;0,0,TRUNC(MAX(L13:N13)/1)*1),"")</f>
        <v>60</v>
      </c>
      <c r="Q13" s="55">
        <f>IF(O13="","",IF(P13="","",IF(SUM(O13:P13)=0,"",SUM(O13:P13))))</f>
        <v>104</v>
      </c>
      <c r="R13" s="56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>122.9484887</v>
      </c>
      <c r="S13" s="57" t="str">
        <f>IF(AD13=1,R13*AG13,"")</f>
        <v/>
      </c>
      <c r="T13" s="58">
        <v>6.32</v>
      </c>
      <c r="U13" s="58">
        <v>8.61</v>
      </c>
      <c r="V13" s="90">
        <v>7.51</v>
      </c>
      <c r="W13" s="58"/>
      <c r="X13" s="60"/>
      <c r="Y13" s="91"/>
      <c r="Z13" s="92"/>
      <c r="AA13" s="63">
        <f>V5</f>
        <v>44342</v>
      </c>
      <c r="AB13" s="64" t="str">
        <f>IF(ISNUMBER(FIND("M",C13)),"m",IF(ISNUMBER(FIND("K",C13)),"k"))</f>
        <v>k</v>
      </c>
      <c r="AC13" s="65">
        <f>IF(OR(E13="",AA13=""),0,(YEAR(AA13)-YEAR(E13)))</f>
        <v>17</v>
      </c>
      <c r="AD13" s="66" t="str">
        <f>IF(AC13&gt;34,1,"")</f>
        <v/>
      </c>
      <c r="AE13" s="67" t="b">
        <f>IF(AD13=1,LOOKUP(AC13,'Meltzer-Faber'!A3:A63,'Meltzer-Faber'!B3:B63))</f>
        <v>0</v>
      </c>
      <c r="AF13" s="68" t="b">
        <f>IF(AD13=1,LOOKUP(AC13,'Meltzer-Faber'!A3:A63,'Meltzer-Faber'!C3:C63))</f>
        <v>0</v>
      </c>
      <c r="AG13" s="68" t="b">
        <f t="shared" si="1"/>
        <v>0</v>
      </c>
    </row>
    <row r="14" ht="18.0" customHeight="1">
      <c r="A14" s="69"/>
      <c r="B14" s="70"/>
      <c r="C14" s="71"/>
      <c r="D14" s="72"/>
      <c r="E14" s="73"/>
      <c r="F14" s="73"/>
      <c r="G14" s="74"/>
      <c r="H14" s="75"/>
      <c r="I14" s="76"/>
      <c r="J14" s="77"/>
      <c r="K14" s="78"/>
      <c r="L14" s="76"/>
      <c r="M14" s="77"/>
      <c r="N14" s="78"/>
      <c r="O14" s="71"/>
      <c r="P14" s="79"/>
      <c r="Q14" s="80">
        <f>IF(R13="","",R13*1.2)</f>
        <v>147.5381864</v>
      </c>
      <c r="R14" s="77"/>
      <c r="S14" s="81"/>
      <c r="T14" s="82">
        <f>IF(T13&gt;0,T13*20,"")</f>
        <v>126.4</v>
      </c>
      <c r="U14" s="82">
        <f>IF(U13&gt;0,U13*13,"")</f>
        <v>111.93</v>
      </c>
      <c r="V14" s="83">
        <f>IF(ROUNDUP(V13,1)&gt;0,IF((80+(8-ROUNDUP(V13,1))*40)&lt;0,0,80+(8-ROUNDUP(V13,1))*40),"")</f>
        <v>96</v>
      </c>
      <c r="W14" s="82">
        <f>IF(SUM(T14,U14,V14)&gt;0,SUM(T14,U14,V14),"")</f>
        <v>334.33</v>
      </c>
      <c r="X14" s="84">
        <f>IF(OR(Q14="",T14="",U14="",V14=""),"",SUM(Q14,T14,U14,V14))</f>
        <v>481.8681864</v>
      </c>
      <c r="Y14" s="85"/>
      <c r="Z14" s="86"/>
      <c r="AA14" s="63"/>
      <c r="AB14" s="64"/>
      <c r="AC14" s="65"/>
      <c r="AD14" s="66"/>
      <c r="AE14" s="67"/>
      <c r="AF14" s="68"/>
      <c r="AG14" s="68" t="str">
        <f t="shared" si="1"/>
        <v/>
      </c>
    </row>
    <row r="15" ht="18.0" customHeight="1">
      <c r="A15" s="46" t="s">
        <v>59</v>
      </c>
      <c r="B15" s="47">
        <v>66.18</v>
      </c>
      <c r="C15" s="48" t="s">
        <v>48</v>
      </c>
      <c r="D15" s="48" t="s">
        <v>49</v>
      </c>
      <c r="E15" s="49">
        <v>33487.0</v>
      </c>
      <c r="F15" s="48"/>
      <c r="G15" s="50" t="s">
        <v>60</v>
      </c>
      <c r="H15" s="50" t="s">
        <v>51</v>
      </c>
      <c r="I15" s="89">
        <v>40.0</v>
      </c>
      <c r="J15" s="89">
        <v>43.0</v>
      </c>
      <c r="K15" s="89">
        <v>-45.0</v>
      </c>
      <c r="L15" s="89">
        <v>40.0</v>
      </c>
      <c r="M15" s="89">
        <v>45.0</v>
      </c>
      <c r="N15" s="89">
        <v>-48.0</v>
      </c>
      <c r="O15" s="53">
        <f>IF(MAX(I15:K15)&gt;0,IF(MAX(I15:K15)&lt;0,0,TRUNC(MAX(I15:K15)/1)*1),"")</f>
        <v>43</v>
      </c>
      <c r="P15" s="54">
        <f>IF(MAX(L15:N15)&gt;0,IF(MAX(L15:N15)&lt;0,0,TRUNC(MAX(L15:N15)/1)*1),"")</f>
        <v>45</v>
      </c>
      <c r="Q15" s="55">
        <f>IF(O15="","",IF(P15="","",IF(SUM(O15:P15)=0,"",SUM(O15:P15))))</f>
        <v>88</v>
      </c>
      <c r="R15" s="56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>112.0298138</v>
      </c>
      <c r="S15" s="57" t="str">
        <f>IF(AD15=1,R15*AG15,"")</f>
        <v/>
      </c>
      <c r="T15" s="58">
        <v>6.27</v>
      </c>
      <c r="U15" s="58">
        <v>7.61</v>
      </c>
      <c r="V15" s="90">
        <v>7.99</v>
      </c>
      <c r="W15" s="58"/>
      <c r="X15" s="60"/>
      <c r="Y15" s="91"/>
      <c r="Z15" s="92"/>
      <c r="AA15" s="63">
        <f>V5</f>
        <v>44342</v>
      </c>
      <c r="AB15" s="64" t="str">
        <f>IF(ISNUMBER(FIND("M",C15)),"m",IF(ISNUMBER(FIND("K",C15)),"k"))</f>
        <v>k</v>
      </c>
      <c r="AC15" s="65">
        <f>IF(OR(E15="",AA15=""),0,(YEAR(AA15)-YEAR(E15)))</f>
        <v>30</v>
      </c>
      <c r="AD15" s="66" t="str">
        <f>IF(AC15&gt;34,1,"")</f>
        <v/>
      </c>
      <c r="AE15" s="67" t="b">
        <f>IF(AD15=1,LOOKUP(AC15,'Meltzer-Faber'!A3:A63,'Meltzer-Faber'!B3:B63))</f>
        <v>0</v>
      </c>
      <c r="AF15" s="68" t="b">
        <f>IF(AD15=1,LOOKUP(AC15,'Meltzer-Faber'!A3:A63,'Meltzer-Faber'!C3:C63))</f>
        <v>0</v>
      </c>
      <c r="AG15" s="68" t="b">
        <f t="shared" si="1"/>
        <v>0</v>
      </c>
    </row>
    <row r="16" ht="18.0" customHeight="1">
      <c r="A16" s="69"/>
      <c r="B16" s="70"/>
      <c r="C16" s="71"/>
      <c r="D16" s="72"/>
      <c r="E16" s="73"/>
      <c r="F16" s="73"/>
      <c r="G16" s="74"/>
      <c r="H16" s="75"/>
      <c r="I16" s="76"/>
      <c r="J16" s="77"/>
      <c r="K16" s="78"/>
      <c r="L16" s="76"/>
      <c r="M16" s="77"/>
      <c r="N16" s="78"/>
      <c r="O16" s="71"/>
      <c r="P16" s="79"/>
      <c r="Q16" s="80">
        <f>IF(R15="","",R15*1.2)</f>
        <v>134.4357765</v>
      </c>
      <c r="R16" s="77"/>
      <c r="S16" s="81"/>
      <c r="T16" s="82">
        <f>IF(T15&gt;0,T15*20,"")</f>
        <v>125.4</v>
      </c>
      <c r="U16" s="82">
        <f>IF(U15&gt;0,U15*13,"")</f>
        <v>98.93</v>
      </c>
      <c r="V16" s="83">
        <f>IF(ROUNDUP(V15,1)&gt;0,IF((80+(8-ROUNDUP(V15,1))*40)&lt;0,0,80+(8-ROUNDUP(V15,1))*40),"")</f>
        <v>80</v>
      </c>
      <c r="W16" s="82">
        <f>IF(SUM(T16,U16,V16)&gt;0,SUM(T16,U16,V16),"")</f>
        <v>304.33</v>
      </c>
      <c r="X16" s="84">
        <f>IF(OR(Q16="",T16="",U16="",V16=""),"",SUM(Q16,T16,U16,V16))</f>
        <v>438.7657765</v>
      </c>
      <c r="Y16" s="85"/>
      <c r="Z16" s="86"/>
      <c r="AA16" s="63"/>
      <c r="AB16" s="64"/>
      <c r="AC16" s="65"/>
      <c r="AD16" s="66"/>
      <c r="AE16" s="67"/>
      <c r="AF16" s="68"/>
      <c r="AG16" s="68" t="str">
        <f t="shared" si="1"/>
        <v/>
      </c>
    </row>
    <row r="17" ht="18.0" customHeight="1">
      <c r="A17" s="93" t="s">
        <v>55</v>
      </c>
      <c r="B17" s="47">
        <v>76.3</v>
      </c>
      <c r="C17" s="48" t="s">
        <v>61</v>
      </c>
      <c r="D17" s="48" t="s">
        <v>49</v>
      </c>
      <c r="E17" s="49">
        <v>35506.0</v>
      </c>
      <c r="F17" s="48"/>
      <c r="G17" s="50" t="s">
        <v>62</v>
      </c>
      <c r="H17" s="50" t="s">
        <v>51</v>
      </c>
      <c r="I17" s="89">
        <v>92.0</v>
      </c>
      <c r="J17" s="52">
        <v>-96.0</v>
      </c>
      <c r="K17" s="89">
        <v>100.0</v>
      </c>
      <c r="L17" s="52">
        <v>122.0</v>
      </c>
      <c r="M17" s="89">
        <v>127.0</v>
      </c>
      <c r="N17" s="89">
        <v>-131.0</v>
      </c>
      <c r="O17" s="53">
        <f>IF(MAX(I17:K17)&gt;0,IF(MAX(I17:K17)&lt;0,0,TRUNC(MAX(I17:K17)/1)*1),"")</f>
        <v>100</v>
      </c>
      <c r="P17" s="54">
        <f>IF(MAX(L17:N17)&gt;0,IF(MAX(L17:N17)&lt;0,0,TRUNC(MAX(L17:N17)/1)*1),"")</f>
        <v>127</v>
      </c>
      <c r="Q17" s="55">
        <f>IF(O17="","",IF(P17="","",IF(SUM(O17:P17)=0,"",SUM(O17:P17))))</f>
        <v>227</v>
      </c>
      <c r="R17" s="56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>284.7343494</v>
      </c>
      <c r="S17" s="57" t="str">
        <f>IF(AD17=1,R17*AG17,"")</f>
        <v/>
      </c>
      <c r="T17" s="58">
        <v>7.94</v>
      </c>
      <c r="U17" s="58">
        <v>12.12</v>
      </c>
      <c r="V17" s="90">
        <v>6.24</v>
      </c>
      <c r="W17" s="58"/>
      <c r="X17" s="60"/>
      <c r="Y17" s="91"/>
      <c r="Z17" s="92"/>
      <c r="AA17" s="63">
        <f>V5</f>
        <v>44342</v>
      </c>
      <c r="AB17" s="64" t="str">
        <f>IF(ISNUMBER(FIND("M",C17)),"m",IF(ISNUMBER(FIND("K",C17)),"k"))</f>
        <v>m</v>
      </c>
      <c r="AC17" s="65">
        <f>IF(OR(E17="",AA17=""),0,(YEAR(AA17)-YEAR(E17)))</f>
        <v>24</v>
      </c>
      <c r="AD17" s="66" t="str">
        <f>IF(AC17&gt;34,1,"")</f>
        <v/>
      </c>
      <c r="AE17" s="67" t="b">
        <f>IF(AD17=1,LOOKUP(AC17,'Meltzer-Faber'!A3:A63,'Meltzer-Faber'!B3:B63))</f>
        <v>0</v>
      </c>
      <c r="AF17" s="68" t="b">
        <f>IF(AD17=1,LOOKUP(AC17,'Meltzer-Faber'!A3:A63,'Meltzer-Faber'!C3:C63))</f>
        <v>0</v>
      </c>
      <c r="AG17" s="68" t="b">
        <f t="shared" si="1"/>
        <v>0</v>
      </c>
    </row>
    <row r="18" ht="18.0" customHeight="1">
      <c r="A18" s="69"/>
      <c r="B18" s="70"/>
      <c r="C18" s="71"/>
      <c r="D18" s="72"/>
      <c r="E18" s="73"/>
      <c r="F18" s="73"/>
      <c r="G18" s="74"/>
      <c r="H18" s="75"/>
      <c r="I18" s="76"/>
      <c r="J18" s="77"/>
      <c r="K18" s="78"/>
      <c r="L18" s="76"/>
      <c r="M18" s="77"/>
      <c r="N18" s="78"/>
      <c r="O18" s="71"/>
      <c r="P18" s="79"/>
      <c r="Q18" s="80">
        <f>IF(R17="","",R17*1.2)</f>
        <v>341.6812192</v>
      </c>
      <c r="R18" s="77"/>
      <c r="S18" s="81"/>
      <c r="T18" s="82">
        <f>IF(T17&gt;0,T17*20,"")</f>
        <v>158.8</v>
      </c>
      <c r="U18" s="82">
        <f>IF(U17&gt;0,U17*13,"")</f>
        <v>157.56</v>
      </c>
      <c r="V18" s="83">
        <f>IF(ROUNDUP(V17,1)&gt;0,IF((80+(8-ROUNDUP(V17,1))*40)&lt;0,0,80+(8-ROUNDUP(V17,1))*40),"")</f>
        <v>148</v>
      </c>
      <c r="W18" s="82">
        <f>IF(SUM(T18,U18,V18)&gt;0,SUM(T18,U18,V18),"")</f>
        <v>464.36</v>
      </c>
      <c r="X18" s="84">
        <f>IF(OR(Q18="",T18="",U18="",V18=""),"",SUM(Q18,T18,U18,V18))</f>
        <v>806.0412192</v>
      </c>
      <c r="Y18" s="85"/>
      <c r="Z18" s="86"/>
      <c r="AA18" s="63"/>
      <c r="AB18" s="64"/>
      <c r="AC18" s="65"/>
      <c r="AD18" s="66"/>
      <c r="AE18" s="67"/>
      <c r="AF18" s="68"/>
      <c r="AG18" s="68" t="str">
        <f t="shared" si="1"/>
        <v/>
      </c>
    </row>
    <row r="19" ht="18.0" customHeight="1">
      <c r="A19" s="46"/>
      <c r="B19" s="94"/>
      <c r="C19" s="48"/>
      <c r="D19" s="48"/>
      <c r="E19" s="49"/>
      <c r="F19" s="48"/>
      <c r="G19" s="50"/>
      <c r="H19" s="50"/>
      <c r="I19" s="89"/>
      <c r="J19" s="89"/>
      <c r="K19" s="89"/>
      <c r="L19" s="89"/>
      <c r="M19" s="89"/>
      <c r="N19" s="89"/>
      <c r="O19" s="53" t="str">
        <f>IF(MAX(I19:K19)&gt;0,IF(MAX(I19:K19)&lt;0,0,TRUNC(MAX(I19:K19)/1)*1),"")</f>
        <v/>
      </c>
      <c r="P19" s="54" t="str">
        <f>IF(MAX(L19:N19)&gt;0,IF(MAX(L19:N19)&lt;0,0,TRUNC(MAX(L19:N19)/1)*1),"")</f>
        <v/>
      </c>
      <c r="Q19" s="55" t="str">
        <f>IF(O19="","",IF(P19="","",IF(SUM(O19:P19)=0,"",SUM(O19:P19))))</f>
        <v/>
      </c>
      <c r="R19" s="56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7" t="str">
        <f>IF(AD19=1,R19*AG19,"")</f>
        <v/>
      </c>
      <c r="T19" s="58"/>
      <c r="U19" s="58"/>
      <c r="V19" s="90"/>
      <c r="W19" s="58"/>
      <c r="X19" s="60"/>
      <c r="Y19" s="91"/>
      <c r="Z19" s="92"/>
      <c r="AA19" s="63">
        <f>V5</f>
        <v>44342</v>
      </c>
      <c r="AB19" s="64" t="b">
        <f>IF(ISNUMBER(FIND("M",C19)),"m",IF(ISNUMBER(FIND("K",C19)),"k"))</f>
        <v>0</v>
      </c>
      <c r="AC19" s="65">
        <f>IF(OR(E19="",AA19=""),0,(YEAR(AA19)-YEAR(E19)))</f>
        <v>0</v>
      </c>
      <c r="AD19" s="66" t="str">
        <f>IF(AC19&gt;34,1,"")</f>
        <v/>
      </c>
      <c r="AE19" s="67" t="b">
        <f>IF(AD19=1,LOOKUP(AC19,'Meltzer-Faber'!A3:A63,'Meltzer-Faber'!B3:B63))</f>
        <v>0</v>
      </c>
      <c r="AF19" s="68" t="b">
        <f>IF(AD19=1,LOOKUP(AC19,'Meltzer-Faber'!A3:A63,'Meltzer-Faber'!C3:C63))</f>
        <v>0</v>
      </c>
      <c r="AG19" s="68" t="str">
        <f t="shared" si="1"/>
        <v/>
      </c>
    </row>
    <row r="20" ht="18.0" customHeight="1">
      <c r="A20" s="69"/>
      <c r="B20" s="70"/>
      <c r="C20" s="71"/>
      <c r="D20" s="72"/>
      <c r="E20" s="73"/>
      <c r="F20" s="73"/>
      <c r="G20" s="74"/>
      <c r="H20" s="75"/>
      <c r="I20" s="76"/>
      <c r="J20" s="77"/>
      <c r="K20" s="78"/>
      <c r="L20" s="76"/>
      <c r="M20" s="77"/>
      <c r="N20" s="78"/>
      <c r="O20" s="71"/>
      <c r="P20" s="79"/>
      <c r="Q20" s="80" t="str">
        <f>IF(R19="","",R19*1.2)</f>
        <v/>
      </c>
      <c r="R20" s="77"/>
      <c r="S20" s="81"/>
      <c r="T20" s="82" t="str">
        <f>IF(T19&gt;0,T19*20,"")</f>
        <v/>
      </c>
      <c r="U20" s="82" t="str">
        <f>IF(U19&gt;0,U19*13,"")</f>
        <v/>
      </c>
      <c r="V20" s="83" t="str">
        <f>IF(ROUNDUP(V19,1)&gt;0,IF((80+(8-ROUNDUP(V19,1))*40)&lt;0,0,80+(8-ROUNDUP(V19,1))*40),"")</f>
        <v/>
      </c>
      <c r="W20" s="82" t="str">
        <f>IF(SUM(T20,U20,V20)&gt;0,SUM(T20,U20,V20),"")</f>
        <v/>
      </c>
      <c r="X20" s="84" t="str">
        <f>IF(OR(Q20="",T20="",U20="",V20=""),"",SUM(Q20,T20,U20,V20))</f>
        <v/>
      </c>
      <c r="Y20" s="85" t="s">
        <v>63</v>
      </c>
      <c r="Z20" s="86"/>
      <c r="AA20" s="63"/>
      <c r="AB20" s="64"/>
      <c r="AC20" s="65"/>
      <c r="AD20" s="66"/>
      <c r="AE20" s="67"/>
      <c r="AF20" s="68"/>
      <c r="AG20" s="68" t="str">
        <f t="shared" si="1"/>
        <v/>
      </c>
    </row>
    <row r="21" ht="18.0" customHeight="1">
      <c r="A21" s="46"/>
      <c r="B21" s="94"/>
      <c r="C21" s="48"/>
      <c r="D21" s="48"/>
      <c r="E21" s="49"/>
      <c r="F21" s="48"/>
      <c r="G21" s="50"/>
      <c r="H21" s="50"/>
      <c r="I21" s="89"/>
      <c r="J21" s="89"/>
      <c r="K21" s="89"/>
      <c r="L21" s="89"/>
      <c r="M21" s="89"/>
      <c r="N21" s="89"/>
      <c r="O21" s="53" t="str">
        <f>IF(MAX(I21:K21)&gt;0,IF(MAX(I21:K21)&lt;0,0,TRUNC(MAX(I21:K21)/1)*1),"")</f>
        <v/>
      </c>
      <c r="P21" s="54" t="str">
        <f>IF(MAX(L21:N21)&gt;0,IF(MAX(L21:N21)&lt;0,0,TRUNC(MAX(L21:N21)/1)*1),"")</f>
        <v/>
      </c>
      <c r="Q21" s="55" t="str">
        <f>IF(O21="","",IF(P21="","",IF(SUM(O21:P21)=0,"",SUM(O21:P21))))</f>
        <v/>
      </c>
      <c r="R21" s="56" t="str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/>
      </c>
      <c r="S21" s="57" t="str">
        <f>IF(AD21=1,R21*AG21,"")</f>
        <v/>
      </c>
      <c r="T21" s="58"/>
      <c r="U21" s="58"/>
      <c r="V21" s="90"/>
      <c r="W21" s="58"/>
      <c r="X21" s="60"/>
      <c r="Y21" s="91"/>
      <c r="Z21" s="92"/>
      <c r="AA21" s="63">
        <f>V5</f>
        <v>44342</v>
      </c>
      <c r="AB21" s="64" t="b">
        <f>IF(ISNUMBER(FIND("M",C21)),"m",IF(ISNUMBER(FIND("K",C21)),"k"))</f>
        <v>0</v>
      </c>
      <c r="AC21" s="65">
        <f>IF(OR(E21="",AA21=""),0,(YEAR(AA21)-YEAR(E21)))</f>
        <v>0</v>
      </c>
      <c r="AD21" s="66" t="str">
        <f>IF(AC21&gt;34,1,"")</f>
        <v/>
      </c>
      <c r="AE21" s="67" t="b">
        <f>IF(AD21=1,LOOKUP(AC21,'Meltzer-Faber'!A3:A63,'Meltzer-Faber'!B3:B63))</f>
        <v>0</v>
      </c>
      <c r="AF21" s="68" t="b">
        <f>IF(AD21=1,LOOKUP(AC21,'Meltzer-Faber'!A3:A63,'Meltzer-Faber'!C3:C63))</f>
        <v>0</v>
      </c>
      <c r="AG21" s="68" t="str">
        <f t="shared" si="1"/>
        <v/>
      </c>
    </row>
    <row r="22" ht="18.0" customHeight="1">
      <c r="A22" s="69"/>
      <c r="B22" s="70"/>
      <c r="C22" s="71"/>
      <c r="D22" s="72"/>
      <c r="E22" s="73"/>
      <c r="F22" s="73"/>
      <c r="G22" s="74"/>
      <c r="H22" s="75"/>
      <c r="I22" s="76"/>
      <c r="J22" s="77"/>
      <c r="K22" s="78"/>
      <c r="L22" s="76"/>
      <c r="M22" s="77"/>
      <c r="N22" s="78"/>
      <c r="O22" s="71"/>
      <c r="P22" s="79"/>
      <c r="Q22" s="80" t="str">
        <f>IF(R21="","",R21*1.2)</f>
        <v/>
      </c>
      <c r="R22" s="77"/>
      <c r="S22" s="81"/>
      <c r="T22" s="82" t="str">
        <f>IF(T21&gt;0,T21*20,"")</f>
        <v/>
      </c>
      <c r="U22" s="82" t="str">
        <f>IF(U21&gt;0,U21*13,"")</f>
        <v/>
      </c>
      <c r="V22" s="83" t="str">
        <f>IF(ROUNDUP(V21,1)&gt;0,IF((80+(8-ROUNDUP(V21,1))*40)&lt;0,0,80+(8-ROUNDUP(V21,1))*40),"")</f>
        <v/>
      </c>
      <c r="W22" s="82" t="str">
        <f>IF(SUM(T22,U22,V22)&gt;0,SUM(T22,U22,V22),"")</f>
        <v/>
      </c>
      <c r="X22" s="84" t="str">
        <f>IF(OR(Q22="",T22="",U22="",V22=""),"",SUM(Q22,T22,U22,V22))</f>
        <v/>
      </c>
      <c r="Y22" s="85"/>
      <c r="Z22" s="86"/>
      <c r="AA22" s="63"/>
      <c r="AB22" s="64"/>
      <c r="AC22" s="65"/>
      <c r="AD22" s="66"/>
      <c r="AE22" s="67"/>
      <c r="AF22" s="68"/>
      <c r="AG22" s="68" t="str">
        <f t="shared" si="1"/>
        <v/>
      </c>
    </row>
    <row r="23" ht="18.0" customHeight="1">
      <c r="A23" s="46"/>
      <c r="B23" s="94"/>
      <c r="C23" s="48"/>
      <c r="D23" s="48"/>
      <c r="E23" s="49"/>
      <c r="F23" s="48"/>
      <c r="G23" s="50"/>
      <c r="H23" s="50"/>
      <c r="I23" s="89"/>
      <c r="J23" s="89"/>
      <c r="K23" s="89"/>
      <c r="L23" s="89"/>
      <c r="M23" s="89"/>
      <c r="N23" s="89"/>
      <c r="O23" s="53" t="str">
        <f>IF(MAX(I23:K23)&gt;0,IF(MAX(I23:K23)&lt;0,0,TRUNC(MAX(I23:K23)/1)*1),"")</f>
        <v/>
      </c>
      <c r="P23" s="54" t="str">
        <f>IF(MAX(L23:N23)&gt;0,IF(MAX(L23:N23)&lt;0,0,TRUNC(MAX(L23:N23)/1)*1),"")</f>
        <v/>
      </c>
      <c r="Q23" s="55" t="str">
        <f>IF(O23="","",IF(P23="","",IF(SUM(O23:P23)=0,"",SUM(O23:P23))))</f>
        <v/>
      </c>
      <c r="R23" s="56" t="str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/>
      </c>
      <c r="S23" s="57" t="str">
        <f>IF(AD23=1,R23*AG23,"")</f>
        <v/>
      </c>
      <c r="T23" s="58"/>
      <c r="U23" s="58"/>
      <c r="V23" s="90"/>
      <c r="W23" s="58"/>
      <c r="X23" s="60"/>
      <c r="Y23" s="91"/>
      <c r="Z23" s="92"/>
      <c r="AA23" s="63">
        <f>V5</f>
        <v>44342</v>
      </c>
      <c r="AB23" s="64" t="b">
        <f>IF(ISNUMBER(FIND("M",C23)),"m",IF(ISNUMBER(FIND("K",C23)),"k"))</f>
        <v>0</v>
      </c>
      <c r="AC23" s="65">
        <f>IF(OR(E23="",AA23=""),0,(YEAR(AA23)-YEAR(E23)))</f>
        <v>0</v>
      </c>
      <c r="AD23" s="66" t="str">
        <f>IF(AC23&gt;34,1,"")</f>
        <v/>
      </c>
      <c r="AE23" s="67" t="b">
        <f>IF(AD23=1,LOOKUP(AC23,'Meltzer-Faber'!A3:A63,'Meltzer-Faber'!B3:B63))</f>
        <v>0</v>
      </c>
      <c r="AF23" s="68" t="b">
        <f>IF(AD23=1,LOOKUP(AC23,'Meltzer-Faber'!A3:A63,'Meltzer-Faber'!C3:C63))</f>
        <v>0</v>
      </c>
      <c r="AG23" s="68" t="str">
        <f t="shared" si="1"/>
        <v/>
      </c>
    </row>
    <row r="24" ht="18.0" customHeight="1">
      <c r="A24" s="69"/>
      <c r="B24" s="70"/>
      <c r="C24" s="71"/>
      <c r="D24" s="72"/>
      <c r="E24" s="73"/>
      <c r="F24" s="73"/>
      <c r="G24" s="74"/>
      <c r="H24" s="75"/>
      <c r="I24" s="76"/>
      <c r="J24" s="77"/>
      <c r="K24" s="78"/>
      <c r="L24" s="76"/>
      <c r="M24" s="77"/>
      <c r="N24" s="78"/>
      <c r="O24" s="71"/>
      <c r="P24" s="79"/>
      <c r="Q24" s="80" t="str">
        <f>IF(R23="","",R23*1.2)</f>
        <v/>
      </c>
      <c r="R24" s="77"/>
      <c r="S24" s="81"/>
      <c r="T24" s="82" t="str">
        <f>IF(T23&gt;0,T23*20,"")</f>
        <v/>
      </c>
      <c r="U24" s="82" t="str">
        <f>IF(U23&gt;0,U23*13,"")</f>
        <v/>
      </c>
      <c r="V24" s="83" t="str">
        <f>IF(ROUNDUP(V23,1)&gt;0,IF((80+(8-ROUNDUP(V23,1))*40)&lt;0,0,80+(8-ROUNDUP(V23,1))*40),"")</f>
        <v/>
      </c>
      <c r="W24" s="82" t="str">
        <f>IF(SUM(T24,U24,V24)&gt;0,SUM(T24,U24,V24),"")</f>
        <v/>
      </c>
      <c r="X24" s="84" t="str">
        <f>IF(OR(Q24="",T24="",U24="",V24=""),"",SUM(Q24,T24,U24,V24))</f>
        <v/>
      </c>
      <c r="Y24" s="85" t="s">
        <v>63</v>
      </c>
      <c r="Z24" s="86"/>
      <c r="AA24" s="63"/>
      <c r="AB24" s="64"/>
      <c r="AC24" s="65"/>
      <c r="AD24" s="66"/>
      <c r="AE24" s="67"/>
      <c r="AF24" s="68"/>
      <c r="AG24" s="68" t="str">
        <f t="shared" si="1"/>
        <v/>
      </c>
    </row>
    <row r="25" ht="18.0" customHeight="1">
      <c r="A25" s="46"/>
      <c r="B25" s="94"/>
      <c r="C25" s="48"/>
      <c r="D25" s="48"/>
      <c r="E25" s="49"/>
      <c r="F25" s="48"/>
      <c r="G25" s="50"/>
      <c r="H25" s="50"/>
      <c r="I25" s="89"/>
      <c r="J25" s="89"/>
      <c r="K25" s="89"/>
      <c r="L25" s="89"/>
      <c r="M25" s="89"/>
      <c r="N25" s="89"/>
      <c r="O25" s="53" t="str">
        <f>IF(MAX(I25:K25)&gt;0,IF(MAX(I25:K25)&lt;0,0,TRUNC(MAX(I25:K25)/1)*1),"")</f>
        <v/>
      </c>
      <c r="P25" s="54" t="str">
        <f>IF(MAX(L25:N25)&gt;0,IF(MAX(L25:N25)&lt;0,0,TRUNC(MAX(L25:N25)/1)*1),"")</f>
        <v/>
      </c>
      <c r="Q25" s="55" t="str">
        <f>IF(O25="","",IF(P25="","",IF(SUM(O25:P25)=0,"",SUM(O25:P25))))</f>
        <v/>
      </c>
      <c r="R25" s="56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7" t="str">
        <f>IF(AD25=1,R25*AG25,"")</f>
        <v/>
      </c>
      <c r="T25" s="58"/>
      <c r="U25" s="58"/>
      <c r="V25" s="90"/>
      <c r="W25" s="58"/>
      <c r="X25" s="60"/>
      <c r="Y25" s="91"/>
      <c r="Z25" s="92"/>
      <c r="AA25" s="63">
        <f>V5</f>
        <v>44342</v>
      </c>
      <c r="AB25" s="64" t="b">
        <f>IF(ISNUMBER(FIND("M",C25)),"m",IF(ISNUMBER(FIND("K",C25)),"k"))</f>
        <v>0</v>
      </c>
      <c r="AC25" s="65">
        <f>IF(OR(E25="",AA25=""),0,(YEAR(AA25)-YEAR(E25)))</f>
        <v>0</v>
      </c>
      <c r="AD25" s="66" t="str">
        <f>IF(AC25&gt;34,1,"")</f>
        <v/>
      </c>
      <c r="AE25" s="95" t="b">
        <f>IF(AD25=1,LOOKUP(AC25,'Meltzer-Faber'!A3:A63,'Meltzer-Faber'!B3:B63))</f>
        <v>0</v>
      </c>
      <c r="AF25" s="96" t="b">
        <f>IF(AD25=1,LOOKUP(AC25,'Meltzer-Faber'!A3:A63,'Meltzer-Faber'!C3:C63))</f>
        <v>0</v>
      </c>
      <c r="AG25" s="68" t="str">
        <f t="shared" si="1"/>
        <v/>
      </c>
    </row>
    <row r="26" ht="18.0" customHeight="1">
      <c r="A26" s="69"/>
      <c r="B26" s="70"/>
      <c r="C26" s="71"/>
      <c r="D26" s="72"/>
      <c r="E26" s="73"/>
      <c r="F26" s="73"/>
      <c r="G26" s="74"/>
      <c r="H26" s="75"/>
      <c r="I26" s="76"/>
      <c r="J26" s="77"/>
      <c r="K26" s="78"/>
      <c r="L26" s="76"/>
      <c r="M26" s="77"/>
      <c r="N26" s="78"/>
      <c r="O26" s="71"/>
      <c r="P26" s="79"/>
      <c r="Q26" s="80" t="str">
        <f>IF(R25="","",R25*1.2)</f>
        <v/>
      </c>
      <c r="R26" s="77"/>
      <c r="S26" s="81"/>
      <c r="T26" s="82" t="str">
        <f>IF(T25&gt;0,T25*20,"")</f>
        <v/>
      </c>
      <c r="U26" s="82" t="str">
        <f>IF(U25&gt;0,U25*13,"")</f>
        <v/>
      </c>
      <c r="V26" s="83" t="str">
        <f>IF(ROUNDUP(V25,1)&gt;0,IF((80+(8-ROUNDUP(V25,1))*40)&lt;0,0,80+(8-ROUNDUP(V25,1))*40),"")</f>
        <v/>
      </c>
      <c r="W26" s="82" t="str">
        <f>IF(SUM(T26,U26,V26)&gt;0,SUM(T26,U26,V26),"")</f>
        <v/>
      </c>
      <c r="X26" s="84" t="str">
        <f>IF(OR(Q26="",T26="",U26="",V26=""),"",SUM(Q26,T26,U26,V26))</f>
        <v/>
      </c>
      <c r="Y26" s="85"/>
      <c r="Z26" s="86"/>
      <c r="AA26" s="63"/>
      <c r="AB26" s="64"/>
      <c r="AC26" s="65"/>
      <c r="AD26" s="29"/>
      <c r="AE26" s="29"/>
      <c r="AF26" s="29"/>
      <c r="AG26" s="29"/>
    </row>
    <row r="27" ht="18.0" customHeight="1">
      <c r="A27" s="46"/>
      <c r="B27" s="94"/>
      <c r="C27" s="48"/>
      <c r="D27" s="48"/>
      <c r="E27" s="49"/>
      <c r="F27" s="48"/>
      <c r="G27" s="50"/>
      <c r="H27" s="50"/>
      <c r="I27" s="89"/>
      <c r="J27" s="89"/>
      <c r="K27" s="89"/>
      <c r="L27" s="89"/>
      <c r="M27" s="89"/>
      <c r="N27" s="89"/>
      <c r="O27" s="53" t="str">
        <f>IF(MAX(I27:K27)&gt;0,IF(MAX(I27:K27)&lt;0,0,TRUNC(MAX(I27:K27)/1)*1),"")</f>
        <v/>
      </c>
      <c r="P27" s="54" t="str">
        <f>IF(MAX(L27:N27)&gt;0,IF(MAX(L27:N27)&lt;0,0,TRUNC(MAX(L27:N27)/1)*1),"")</f>
        <v/>
      </c>
      <c r="Q27" s="55" t="str">
        <f>IF(O27="","",IF(P27="","",IF(SUM(O27:P27)=0,"",SUM(O27:P27))))</f>
        <v/>
      </c>
      <c r="R27" s="56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7" t="str">
        <f>IF(AD27=1,R27*AG27,"")</f>
        <v/>
      </c>
      <c r="T27" s="58"/>
      <c r="U27" s="58"/>
      <c r="V27" s="90"/>
      <c r="W27" s="58"/>
      <c r="X27" s="60"/>
      <c r="Y27" s="91"/>
      <c r="Z27" s="92"/>
      <c r="AA27" s="63">
        <f>V5</f>
        <v>44342</v>
      </c>
      <c r="AB27" s="64" t="b">
        <f>IF(ISNUMBER(FIND("M",C27)),"m",IF(ISNUMBER(FIND("K",C27)),"k"))</f>
        <v>0</v>
      </c>
      <c r="AC27" s="65">
        <f>IF(OR(E27="",AA27=""),0,(YEAR(AA27)-YEAR(E27)))</f>
        <v>0</v>
      </c>
      <c r="AD27" s="66" t="str">
        <f>IF(AC27&gt;34,1,"")</f>
        <v/>
      </c>
      <c r="AE27" s="95" t="b">
        <f>IF(AD27=1,LOOKUP(AC27,'Meltzer-Faber'!A3:A63,'Meltzer-Faber'!B3:B63))</f>
        <v>0</v>
      </c>
      <c r="AF27" s="96" t="b">
        <f>IF(AD27=1,LOOKUP(AC27,'Meltzer-Faber'!A3:A63,'Meltzer-Faber'!C3:C63))</f>
        <v>0</v>
      </c>
      <c r="AG27" s="68" t="str">
        <f>IF(AB27="m",AE27,IF(AB27="k",AF27,""))</f>
        <v/>
      </c>
    </row>
    <row r="28" ht="18.0" customHeight="1">
      <c r="A28" s="69"/>
      <c r="B28" s="70"/>
      <c r="C28" s="71"/>
      <c r="D28" s="72"/>
      <c r="E28" s="73"/>
      <c r="F28" s="73"/>
      <c r="G28" s="74"/>
      <c r="H28" s="75"/>
      <c r="I28" s="76"/>
      <c r="J28" s="77"/>
      <c r="K28" s="78"/>
      <c r="L28" s="76"/>
      <c r="M28" s="77"/>
      <c r="N28" s="78"/>
      <c r="O28" s="71"/>
      <c r="P28" s="79"/>
      <c r="Q28" s="80" t="str">
        <f>IF(R27="","",R27*1.2)</f>
        <v/>
      </c>
      <c r="R28" s="77"/>
      <c r="S28" s="81"/>
      <c r="T28" s="82" t="str">
        <f>IF(T27&gt;0,T27*20,"")</f>
        <v/>
      </c>
      <c r="U28" s="82" t="str">
        <f>IF(U27&gt;0,U27*13,"")</f>
        <v/>
      </c>
      <c r="V28" s="83" t="str">
        <f>IF(ROUNDUP(V27,1)&gt;0,IF((80+(8-ROUNDUP(V27,1))*40)&lt;0,0,80+(8-ROUNDUP(V27,1))*40),"")</f>
        <v/>
      </c>
      <c r="W28" s="82" t="str">
        <f>IF(SUM(T28,U28,V28)&gt;0,SUM(T28,U28,V28),"")</f>
        <v/>
      </c>
      <c r="X28" s="84" t="str">
        <f>IF(OR(Q28="",T28="",U28="",V28=""),"",SUM(Q28,T28,U28,V28))</f>
        <v/>
      </c>
      <c r="Y28" s="85"/>
      <c r="Z28" s="86"/>
      <c r="AA28" s="63"/>
      <c r="AB28" s="64"/>
      <c r="AC28" s="65"/>
      <c r="AD28" s="29"/>
      <c r="AE28" s="29"/>
      <c r="AF28" s="29"/>
      <c r="AG28" s="29"/>
    </row>
    <row r="29" ht="18.0" customHeight="1">
      <c r="A29" s="46"/>
      <c r="B29" s="94"/>
      <c r="C29" s="48"/>
      <c r="D29" s="48"/>
      <c r="E29" s="49"/>
      <c r="F29" s="48"/>
      <c r="G29" s="50"/>
      <c r="H29" s="50"/>
      <c r="I29" s="52"/>
      <c r="J29" s="52"/>
      <c r="K29" s="52"/>
      <c r="L29" s="52"/>
      <c r="M29" s="89"/>
      <c r="N29" s="89"/>
      <c r="O29" s="53" t="str">
        <f>IF(MAX(I29:K29)&gt;0,IF(MAX(I29:K29)&lt;0,0,TRUNC(MAX(I29:K29)/1)*1),"")</f>
        <v/>
      </c>
      <c r="P29" s="54" t="str">
        <f>IF(MAX(L29:N29)&gt;0,IF(MAX(L29:N29)&lt;0,0,TRUNC(MAX(L29:N29)/1)*1),"")</f>
        <v/>
      </c>
      <c r="Q29" s="55" t="str">
        <f>IF(O29="","",IF(P29="","",IF(SUM(O29:P29)=0,"",SUM(O29:P29))))</f>
        <v/>
      </c>
      <c r="R29" s="56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7" t="str">
        <f>IF(AD29=1,R29*AG29,"")</f>
        <v/>
      </c>
      <c r="T29" s="58"/>
      <c r="U29" s="58"/>
      <c r="V29" s="90"/>
      <c r="W29" s="58"/>
      <c r="X29" s="60"/>
      <c r="Y29" s="91"/>
      <c r="Z29" s="92"/>
      <c r="AA29" s="63">
        <f>V5</f>
        <v>44342</v>
      </c>
      <c r="AB29" s="64" t="b">
        <f>IF(ISNUMBER(FIND("M",C29)),"m",IF(ISNUMBER(FIND("K",C29)),"k"))</f>
        <v>0</v>
      </c>
      <c r="AC29" s="65">
        <f>IF(OR(E29="",AA29=""),0,(YEAR(AA29)-YEAR(E29)))</f>
        <v>0</v>
      </c>
      <c r="AD29" s="66" t="str">
        <f>IF(AC29&gt;34,1,"")</f>
        <v/>
      </c>
      <c r="AE29" s="95" t="b">
        <f>IF(AD29=1,LOOKUP(AC29,'Meltzer-Faber'!A3:A63,'Meltzer-Faber'!B3:B63))</f>
        <v>0</v>
      </c>
      <c r="AF29" s="96" t="b">
        <f>IF(AD29=1,LOOKUP(AC29,'Meltzer-Faber'!A3:A63,'Meltzer-Faber'!C3:C63))</f>
        <v>0</v>
      </c>
      <c r="AG29" s="68" t="str">
        <f>IF(AB29="m",AE29,IF(AB29="k",AF29,""))</f>
        <v/>
      </c>
    </row>
    <row r="30" ht="18.0" customHeight="1">
      <c r="A30" s="69"/>
      <c r="B30" s="70"/>
      <c r="C30" s="71"/>
      <c r="D30" s="72"/>
      <c r="E30" s="73"/>
      <c r="F30" s="73"/>
      <c r="G30" s="74"/>
      <c r="H30" s="75"/>
      <c r="I30" s="76"/>
      <c r="J30" s="77"/>
      <c r="K30" s="78"/>
      <c r="L30" s="76"/>
      <c r="M30" s="77"/>
      <c r="N30" s="78"/>
      <c r="O30" s="71"/>
      <c r="P30" s="79"/>
      <c r="Q30" s="80" t="str">
        <f>IF(R29="","",R29*1.2)</f>
        <v/>
      </c>
      <c r="R30" s="77"/>
      <c r="S30" s="81"/>
      <c r="T30" s="82" t="str">
        <f>IF(T29&gt;0,T29*20,"")</f>
        <v/>
      </c>
      <c r="U30" s="82" t="str">
        <f>IF(U29&gt;0,U29*13,"")</f>
        <v/>
      </c>
      <c r="V30" s="83" t="str">
        <f>IF(ROUNDUP(V29,1)&gt;0,IF((80+(8-ROUNDUP(V29,1))*40)&lt;0,0,80+(8-ROUNDUP(V29,1))*40),"")</f>
        <v/>
      </c>
      <c r="W30" s="82" t="str">
        <f>IF(SUM(T30,U30,V30)&gt;0,SUM(T30,U30,V30),"")</f>
        <v/>
      </c>
      <c r="X30" s="84" t="str">
        <f>IF(OR(Q30="",T30="",U30="",V30=""),"",SUM(Q30,T30,U30,V30))</f>
        <v/>
      </c>
      <c r="Y30" s="85"/>
      <c r="Z30" s="86"/>
      <c r="AA30" s="63"/>
      <c r="AB30" s="64"/>
      <c r="AC30" s="65"/>
      <c r="AD30" s="29"/>
      <c r="AE30" s="29"/>
      <c r="AF30" s="29"/>
      <c r="AG30" s="29"/>
    </row>
    <row r="31" ht="18.0" customHeight="1">
      <c r="A31" s="46"/>
      <c r="B31" s="94"/>
      <c r="C31" s="48"/>
      <c r="D31" s="48"/>
      <c r="E31" s="49"/>
      <c r="F31" s="48"/>
      <c r="G31" s="50"/>
      <c r="H31" s="50"/>
      <c r="I31" s="89"/>
      <c r="J31" s="89"/>
      <c r="K31" s="89"/>
      <c r="L31" s="89"/>
      <c r="M31" s="89"/>
      <c r="N31" s="89"/>
      <c r="O31" s="53" t="str">
        <f>IF(MAX(I31:K31)&gt;0,IF(MAX(I31:K31)&lt;0,0,TRUNC(MAX(I31:K31)/1)*1),"")</f>
        <v/>
      </c>
      <c r="P31" s="54" t="str">
        <f>IF(MAX(L31:N31)&gt;0,IF(MAX(L31:N31)&lt;0,0,TRUNC(MAX(L31:N31)/1)*1),"")</f>
        <v/>
      </c>
      <c r="Q31" s="55" t="str">
        <f>IF(O31="","",IF(P31="","",IF(SUM(O31:P31)=0,"",SUM(O31:P31))))</f>
        <v/>
      </c>
      <c r="R31" s="56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7" t="str">
        <f>IF(AD31=1,R31*AG31,"")</f>
        <v/>
      </c>
      <c r="T31" s="58"/>
      <c r="U31" s="58"/>
      <c r="V31" s="90"/>
      <c r="W31" s="58" t="s">
        <v>63</v>
      </c>
      <c r="X31" s="60"/>
      <c r="Y31" s="91"/>
      <c r="Z31" s="92"/>
      <c r="AA31" s="63">
        <f>V5</f>
        <v>44342</v>
      </c>
      <c r="AB31" s="64" t="b">
        <f>IF(ISNUMBER(FIND("M",C31)),"m",IF(ISNUMBER(FIND("K",C31)),"k"))</f>
        <v>0</v>
      </c>
      <c r="AC31" s="65">
        <f>IF(OR(E31="",AA31=""),0,(YEAR(AA31)-YEAR(E31)))</f>
        <v>0</v>
      </c>
      <c r="AD31" s="66" t="str">
        <f>IF(AC31&gt;34,1,"")</f>
        <v/>
      </c>
      <c r="AE31" s="95" t="b">
        <f>IF(AD31=1,LOOKUP(AC31,'Meltzer-Faber'!A3:A63,'Meltzer-Faber'!B3:B63))</f>
        <v>0</v>
      </c>
      <c r="AF31" s="96" t="b">
        <f>IF(AD31=1,LOOKUP(AC31,'Meltzer-Faber'!A3:A63,'Meltzer-Faber'!C3:C63))</f>
        <v>0</v>
      </c>
      <c r="AG31" s="68" t="str">
        <f>IF(AB31="m",AE31,IF(AB31="k",AF31,""))</f>
        <v/>
      </c>
    </row>
    <row r="32" ht="18.0" customHeight="1">
      <c r="A32" s="97"/>
      <c r="B32" s="94"/>
      <c r="C32" s="98"/>
      <c r="D32" s="99"/>
      <c r="E32" s="100"/>
      <c r="F32" s="100"/>
      <c r="G32" s="101"/>
      <c r="H32" s="102"/>
      <c r="I32" s="103"/>
      <c r="J32" s="104"/>
      <c r="K32" s="105"/>
      <c r="L32" s="103"/>
      <c r="M32" s="104"/>
      <c r="N32" s="105"/>
      <c r="O32" s="103"/>
      <c r="P32" s="106"/>
      <c r="Q32" s="107" t="str">
        <f>IF(R31="","",R31*1.2)</f>
        <v/>
      </c>
      <c r="R32" s="104"/>
      <c r="S32" s="108"/>
      <c r="T32" s="83" t="str">
        <f>IF(T31&gt;0,T31*20,"")</f>
        <v/>
      </c>
      <c r="U32" s="82" t="str">
        <f>IF(U31&gt;0,U31*13,"")</f>
        <v/>
      </c>
      <c r="V32" s="83" t="str">
        <f>IF(ROUNDUP(V31,1)&gt;0,IF((80+(8-ROUNDUP(V31,1))*40)&lt;0,0,80+(8-ROUNDUP(V31,1))*40),"")</f>
        <v/>
      </c>
      <c r="W32" s="83" t="str">
        <f>IF(SUM(T32,U32,V32)&gt;0,SUM(T32,U32,V32),"")</f>
        <v/>
      </c>
      <c r="X32" s="109" t="str">
        <f>IF(OR(Q32="",T32="",U32="",V32=""),"",SUM(Q32,T32,U32,V32))</f>
        <v/>
      </c>
      <c r="Y32" s="110"/>
      <c r="Z32" s="111"/>
      <c r="AA32" s="63"/>
      <c r="AB32" s="64"/>
      <c r="AC32" s="29"/>
      <c r="AD32" s="29"/>
      <c r="AE32" s="29"/>
      <c r="AF32" s="29"/>
      <c r="AG32" s="29"/>
    </row>
    <row r="33" ht="18.0" customHeight="1">
      <c r="A33" s="112"/>
      <c r="B33" s="113"/>
      <c r="C33" s="114"/>
      <c r="D33" s="114"/>
      <c r="E33" s="115"/>
      <c r="F33" s="114"/>
      <c r="G33" s="116"/>
      <c r="H33" s="116"/>
      <c r="I33" s="117"/>
      <c r="J33" s="117"/>
      <c r="K33" s="117"/>
      <c r="L33" s="117"/>
      <c r="M33" s="117"/>
      <c r="N33" s="117"/>
      <c r="O33" s="118" t="str">
        <f>IF(MAX(I33:K33)&gt;0,IF(MAX(I33:K33)&lt;0,0,TRUNC(MAX(I33:K33)/1)*1),"")</f>
        <v/>
      </c>
      <c r="P33" s="119" t="str">
        <f>IF(MAX(L33:N33)&gt;0,IF(MAX(L33:N33)&lt;0,0,TRUNC(MAX(L33:N33)/1)*1),"")</f>
        <v/>
      </c>
      <c r="Q33" s="120" t="str">
        <f>IF(O33="","",IF(P33="","",IF(SUM(O33:P33)=0,"",SUM(O33:P33))))</f>
        <v/>
      </c>
      <c r="R33" s="121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22" t="str">
        <f>IF(AD33=1,R33*AG33,"")</f>
        <v/>
      </c>
      <c r="T33" s="123"/>
      <c r="U33" s="123"/>
      <c r="V33" s="90"/>
      <c r="W33" s="123" t="s">
        <v>63</v>
      </c>
      <c r="X33" s="124"/>
      <c r="Y33" s="125"/>
      <c r="Z33" s="126"/>
      <c r="AA33" s="63">
        <f>V5</f>
        <v>44342</v>
      </c>
      <c r="AB33" s="64" t="b">
        <f>IF(ISNUMBER(FIND("M",C33)),"m",IF(ISNUMBER(FIND("K",C33)),"k"))</f>
        <v>0</v>
      </c>
      <c r="AC33" s="65">
        <f>IF(OR(E33="",AA33=""),0,(YEAR(AA33)-YEAR(E33)))</f>
        <v>0</v>
      </c>
      <c r="AD33" s="66" t="str">
        <f>IF(AC33&gt;34,1,"")</f>
        <v/>
      </c>
      <c r="AE33" s="95" t="b">
        <f>IF(AD33=1,LOOKUP(AC33,'Meltzer-Faber'!A3:A63,'Meltzer-Faber'!B3:B63))</f>
        <v>0</v>
      </c>
      <c r="AF33" s="96" t="b">
        <f>IF(AD33=1,LOOKUP(AC33,'Meltzer-Faber'!A3:A63,'Meltzer-Faber'!C3:C63))</f>
        <v>0</v>
      </c>
      <c r="AG33" s="68" t="str">
        <f>IF(AB33="m",AE33,IF(AB33="k",AF33,""))</f>
        <v/>
      </c>
    </row>
    <row r="34" ht="18.0" customHeight="1">
      <c r="A34" s="97"/>
      <c r="B34" s="94"/>
      <c r="C34" s="98"/>
      <c r="D34" s="99"/>
      <c r="E34" s="100"/>
      <c r="F34" s="100"/>
      <c r="G34" s="101"/>
      <c r="H34" s="102"/>
      <c r="I34" s="103"/>
      <c r="J34" s="104"/>
      <c r="K34" s="105"/>
      <c r="L34" s="103"/>
      <c r="M34" s="104"/>
      <c r="N34" s="105"/>
      <c r="O34" s="103"/>
      <c r="P34" s="106"/>
      <c r="Q34" s="107" t="str">
        <f>IF(R33="","",R33*1.2)</f>
        <v/>
      </c>
      <c r="R34" s="104"/>
      <c r="S34" s="108"/>
      <c r="T34" s="83" t="str">
        <f>IF(T33&gt;0,T33*20,"")</f>
        <v/>
      </c>
      <c r="U34" s="82" t="str">
        <f>IF(U33&gt;0,U33*13,"")</f>
        <v/>
      </c>
      <c r="V34" s="83" t="str">
        <f>IF(ROUNDUP(V33,1)&gt;0,IF((80+(8-ROUNDUP(V33,1))*40)&lt;0,0,80+(8-ROUNDUP(V33,1))*40),"")</f>
        <v/>
      </c>
      <c r="W34" s="83" t="str">
        <f>IF(SUM(T34,U34,V34)&gt;0,SUM(T34,U34,V34),"")</f>
        <v/>
      </c>
      <c r="X34" s="109" t="str">
        <f>IF(OR(Q34="",T34="",U34="",V34=""),"",SUM(Q34,T34,U34,V34))</f>
        <v/>
      </c>
      <c r="Y34" s="110"/>
      <c r="Z34" s="111"/>
      <c r="AA34" s="63"/>
      <c r="AB34" s="64"/>
      <c r="AC34" s="29"/>
      <c r="AD34" s="29"/>
      <c r="AE34" s="29"/>
      <c r="AF34" s="29"/>
      <c r="AG34" s="29"/>
    </row>
    <row r="35" ht="18.0" customHeight="1">
      <c r="A35" s="112"/>
      <c r="B35" s="113"/>
      <c r="C35" s="114"/>
      <c r="D35" s="114"/>
      <c r="E35" s="115"/>
      <c r="F35" s="114"/>
      <c r="G35" s="116"/>
      <c r="H35" s="116"/>
      <c r="I35" s="117"/>
      <c r="J35" s="117"/>
      <c r="K35" s="117"/>
      <c r="L35" s="117"/>
      <c r="M35" s="117"/>
      <c r="N35" s="117"/>
      <c r="O35" s="118" t="str">
        <f>IF(MAX(I35:K35)&gt;0,IF(MAX(I35:K35)&lt;0,0,TRUNC(MAX(I35:K35)/1)*1),"")</f>
        <v/>
      </c>
      <c r="P35" s="119" t="str">
        <f>IF(MAX(L35:N35)&gt;0,IF(MAX(L35:N35)&lt;0,0,TRUNC(MAX(L35:N35)/1)*1),"")</f>
        <v/>
      </c>
      <c r="Q35" s="120" t="str">
        <f>IF(O35="","",IF(P35="","",IF(SUM(O35:P35)=0,"",SUM(O35:P35))))</f>
        <v/>
      </c>
      <c r="R35" s="121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22" t="str">
        <f>IF(AD35=1,R35*AG35,"")</f>
        <v/>
      </c>
      <c r="T35" s="123"/>
      <c r="U35" s="123"/>
      <c r="V35" s="90"/>
      <c r="W35" s="123" t="s">
        <v>63</v>
      </c>
      <c r="X35" s="124"/>
      <c r="Y35" s="125"/>
      <c r="Z35" s="126"/>
      <c r="AA35" s="63">
        <f>V5</f>
        <v>44342</v>
      </c>
      <c r="AB35" s="64" t="b">
        <f>IF(ISNUMBER(FIND("M",C35)),"m",IF(ISNUMBER(FIND("K",C35)),"k"))</f>
        <v>0</v>
      </c>
      <c r="AC35" s="65">
        <f>IF(OR(E35="",AA35=""),0,(YEAR(AA35)-YEAR(E35)))</f>
        <v>0</v>
      </c>
      <c r="AD35" s="66" t="str">
        <f>IF(AC35&gt;34,1,"")</f>
        <v/>
      </c>
      <c r="AE35" s="95" t="b">
        <f>IF(AD35=1,LOOKUP(AC35,'Meltzer-Faber'!A3:A63,'Meltzer-Faber'!B3:B63))</f>
        <v>0</v>
      </c>
      <c r="AF35" s="96" t="b">
        <f>IF(AD35=1,LOOKUP(AC35,'Meltzer-Faber'!A3:A63,'Meltzer-Faber'!C3:C63))</f>
        <v>0</v>
      </c>
      <c r="AG35" s="68" t="str">
        <f>IF(AB35="m",AE35,IF(AB35="k",AF35,""))</f>
        <v/>
      </c>
    </row>
    <row r="36" ht="18.0" customHeight="1">
      <c r="A36" s="127"/>
      <c r="B36" s="128"/>
      <c r="C36" s="129"/>
      <c r="D36" s="130"/>
      <c r="E36" s="131"/>
      <c r="F36" s="131"/>
      <c r="G36" s="132"/>
      <c r="H36" s="133"/>
      <c r="I36" s="134"/>
      <c r="J36" s="135"/>
      <c r="K36" s="136"/>
      <c r="L36" s="134"/>
      <c r="M36" s="135"/>
      <c r="N36" s="136"/>
      <c r="O36" s="134"/>
      <c r="P36" s="137"/>
      <c r="Q36" s="138" t="str">
        <f>IF(R35="","",R35*1.2)</f>
        <v/>
      </c>
      <c r="R36" s="135"/>
      <c r="S36" s="139"/>
      <c r="T36" s="140" t="str">
        <f>IF(T35&gt;0,T35*20,"")</f>
        <v/>
      </c>
      <c r="U36" s="140" t="str">
        <f>IF(U35&gt;0,U35*13,"")</f>
        <v/>
      </c>
      <c r="V36" s="140" t="str">
        <f>IF(ROUNDUP(V35,1)&gt;0,IF((80+(8-ROUNDUP(V35,1))*40)&lt;0,0,80+(8-ROUNDUP(V35,1))*40),"")</f>
        <v/>
      </c>
      <c r="W36" s="140" t="str">
        <f>IF(SUM(T36,U36,V36)&gt;0,SUM(T36,U36,V36),"")</f>
        <v/>
      </c>
      <c r="X36" s="141" t="str">
        <f>IF(OR(Q36="",T36="",U36="",V36=""),"",SUM(Q36,T36,U36,V36))</f>
        <v/>
      </c>
      <c r="Y36" s="142"/>
      <c r="Z36" s="143"/>
      <c r="AA36" s="63"/>
      <c r="AB36" s="64"/>
      <c r="AC36" s="29"/>
      <c r="AD36" s="29"/>
      <c r="AE36" s="29"/>
      <c r="AF36" s="29"/>
      <c r="AG36" s="29"/>
    </row>
    <row r="37" ht="15.75" customHeight="1">
      <c r="A37" s="144"/>
      <c r="B37" s="144"/>
      <c r="C37" s="144"/>
      <c r="D37" s="145"/>
      <c r="E37" s="146"/>
      <c r="F37" s="146"/>
      <c r="G37" s="147"/>
      <c r="H37" s="147"/>
      <c r="I37" s="148"/>
      <c r="J37" s="148"/>
      <c r="K37" s="148"/>
      <c r="L37" s="148"/>
      <c r="M37" s="148"/>
      <c r="N37" s="148"/>
      <c r="O37" s="144"/>
      <c r="P37" s="144"/>
      <c r="Q37" s="144"/>
      <c r="R37" s="144"/>
      <c r="S37" s="144"/>
      <c r="T37" s="148"/>
      <c r="U37" s="148"/>
      <c r="V37" s="149"/>
      <c r="W37" s="149"/>
      <c r="X37" s="150"/>
      <c r="Y37" s="151"/>
      <c r="Z37" s="1"/>
      <c r="AA37" s="29"/>
      <c r="AB37" s="29"/>
      <c r="AC37" s="29"/>
      <c r="AD37" s="29"/>
      <c r="AE37" s="29"/>
      <c r="AF37" s="29"/>
      <c r="AG37" s="29"/>
    </row>
    <row r="38" ht="12.75" customHeight="1">
      <c r="A38" s="152" t="s">
        <v>64</v>
      </c>
      <c r="B38" s="152"/>
      <c r="C38" s="152" t="s">
        <v>65</v>
      </c>
      <c r="H38" s="152" t="s">
        <v>66</v>
      </c>
      <c r="I38" s="153">
        <v>1.0</v>
      </c>
      <c r="J38" s="152" t="s">
        <v>67</v>
      </c>
      <c r="AA38" s="152"/>
      <c r="AB38" s="152"/>
      <c r="AC38" s="152"/>
      <c r="AD38" s="152"/>
      <c r="AE38" s="152"/>
      <c r="AF38" s="152"/>
      <c r="AG38" s="152"/>
    </row>
    <row r="39" ht="12.75" customHeight="1">
      <c r="A39" s="152"/>
      <c r="B39" s="152"/>
      <c r="C39" s="154"/>
      <c r="H39" s="154"/>
      <c r="I39" s="153">
        <v>2.0</v>
      </c>
      <c r="J39" s="152" t="s">
        <v>68</v>
      </c>
      <c r="AA39" s="152"/>
      <c r="AB39" s="152"/>
      <c r="AC39" s="152"/>
      <c r="AD39" s="152"/>
      <c r="AE39" s="152"/>
      <c r="AF39" s="152"/>
      <c r="AG39" s="152"/>
    </row>
    <row r="40" ht="12.75" customHeight="1">
      <c r="A40" s="152" t="s">
        <v>69</v>
      </c>
      <c r="B40" s="152"/>
      <c r="C40" s="152"/>
      <c r="H40" s="152"/>
      <c r="I40" s="152">
        <v>3.0</v>
      </c>
      <c r="J40" s="152" t="s">
        <v>70</v>
      </c>
      <c r="AA40" s="152"/>
      <c r="AB40" s="152"/>
      <c r="AC40" s="152"/>
      <c r="AD40" s="152"/>
      <c r="AE40" s="152"/>
      <c r="AF40" s="152"/>
      <c r="AG40" s="152"/>
    </row>
    <row r="41" ht="12.75" customHeight="1">
      <c r="A41" s="14"/>
      <c r="B41" s="155"/>
      <c r="C41" s="152"/>
      <c r="H41" s="152"/>
      <c r="I41" s="14"/>
      <c r="J41" s="154"/>
      <c r="AA41" s="14"/>
      <c r="AB41" s="14"/>
      <c r="AC41" s="14"/>
      <c r="AD41" s="14"/>
      <c r="AE41" s="14"/>
      <c r="AF41" s="14"/>
      <c r="AG41" s="14"/>
    </row>
    <row r="42" ht="12.75" customHeight="1">
      <c r="A42" s="14"/>
      <c r="B42" s="152"/>
      <c r="C42" s="152"/>
      <c r="H42" s="156" t="s">
        <v>71</v>
      </c>
      <c r="I42" s="152"/>
      <c r="AA42" s="14"/>
      <c r="AB42" s="14"/>
      <c r="AC42" s="14"/>
      <c r="AD42" s="14"/>
      <c r="AE42" s="14"/>
      <c r="AF42" s="14"/>
      <c r="AG42" s="14"/>
    </row>
    <row r="43" ht="12.75" customHeight="1">
      <c r="A43" s="30"/>
      <c r="B43" s="30"/>
      <c r="C43" s="154"/>
      <c r="D43" s="45"/>
      <c r="E43" s="45"/>
      <c r="F43" s="45"/>
      <c r="G43" s="14"/>
      <c r="H43" s="156" t="s">
        <v>72</v>
      </c>
      <c r="I43" s="152"/>
      <c r="AA43" s="14"/>
      <c r="AB43" s="14"/>
      <c r="AC43" s="14"/>
      <c r="AD43" s="14"/>
      <c r="AE43" s="14"/>
      <c r="AF43" s="14"/>
      <c r="AG43" s="14"/>
    </row>
    <row r="44" ht="12.75" customHeight="1">
      <c r="A44" s="152" t="s">
        <v>73</v>
      </c>
      <c r="B44" s="152"/>
      <c r="C44" s="152"/>
      <c r="H44" s="156" t="s">
        <v>74</v>
      </c>
      <c r="I44" s="152"/>
      <c r="AA44" s="14"/>
      <c r="AB44" s="14"/>
      <c r="AC44" s="14"/>
      <c r="AD44" s="14"/>
      <c r="AE44" s="14"/>
      <c r="AF44" s="14"/>
      <c r="AG44" s="14"/>
    </row>
    <row r="45" ht="12.75" customHeight="1">
      <c r="A45" s="30"/>
      <c r="B45" s="30"/>
      <c r="C45" s="152"/>
      <c r="H45" s="152"/>
      <c r="I45" s="156"/>
      <c r="J45" s="152"/>
      <c r="K45" s="157"/>
      <c r="L45" s="30"/>
      <c r="M45" s="30"/>
      <c r="N45" s="30"/>
      <c r="O45" s="30"/>
      <c r="P45" s="30"/>
      <c r="Q45" s="30"/>
      <c r="R45" s="30"/>
      <c r="S45" s="30"/>
      <c r="T45" s="158"/>
      <c r="U45" s="158"/>
      <c r="V45" s="158"/>
      <c r="W45" s="158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ht="12.75" customHeight="1">
      <c r="A46" s="152" t="s">
        <v>75</v>
      </c>
      <c r="B46" s="152"/>
      <c r="C46" s="152"/>
      <c r="H46" s="156" t="s">
        <v>76</v>
      </c>
      <c r="I46" s="152"/>
      <c r="AA46" s="14"/>
      <c r="AB46" s="14"/>
      <c r="AC46" s="14"/>
      <c r="AD46" s="14"/>
      <c r="AE46" s="14"/>
      <c r="AF46" s="14"/>
      <c r="AG46" s="14"/>
    </row>
    <row r="47" ht="12.75" customHeight="1">
      <c r="A47" s="30"/>
      <c r="B47" s="30"/>
      <c r="C47" s="152"/>
      <c r="H47" s="152"/>
      <c r="I47" s="152"/>
      <c r="AA47" s="14"/>
      <c r="AB47" s="14"/>
      <c r="AC47" s="14"/>
      <c r="AD47" s="14"/>
      <c r="AE47" s="14"/>
      <c r="AF47" s="14"/>
      <c r="AG47" s="14"/>
    </row>
    <row r="48" ht="13.5" customHeight="1">
      <c r="A48" s="159" t="s">
        <v>77</v>
      </c>
      <c r="B48" s="160" t="s">
        <v>78</v>
      </c>
      <c r="C48" s="160"/>
      <c r="D48" s="161"/>
      <c r="E48" s="161"/>
      <c r="F48" s="161"/>
      <c r="G48" s="162"/>
      <c r="H48" s="162"/>
      <c r="I48" s="155"/>
      <c r="AA48" s="14"/>
      <c r="AB48" s="14"/>
      <c r="AC48" s="14"/>
      <c r="AD48" s="14"/>
      <c r="AE48" s="14"/>
      <c r="AF48" s="14"/>
      <c r="AG48" s="14"/>
    </row>
    <row r="49" ht="13.5" customHeight="1">
      <c r="A49" s="1"/>
      <c r="B49" s="1"/>
      <c r="C49" s="1"/>
      <c r="D49" s="1"/>
      <c r="E49" s="1"/>
      <c r="F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4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L34:N34"/>
    <mergeCell ref="Q34:R34"/>
    <mergeCell ref="I30:K30"/>
    <mergeCell ref="L30:N30"/>
    <mergeCell ref="Q30:R30"/>
    <mergeCell ref="I32:K32"/>
    <mergeCell ref="L32:N32"/>
    <mergeCell ref="Q32:R32"/>
    <mergeCell ref="I34:K34"/>
    <mergeCell ref="J39:Z39"/>
    <mergeCell ref="J40:Z40"/>
    <mergeCell ref="I36:K36"/>
    <mergeCell ref="L36:N36"/>
    <mergeCell ref="Q36:R36"/>
    <mergeCell ref="C38:G38"/>
    <mergeCell ref="J38:Z38"/>
    <mergeCell ref="C39:G39"/>
    <mergeCell ref="C40:G40"/>
    <mergeCell ref="C45:G45"/>
    <mergeCell ref="C46:G46"/>
    <mergeCell ref="I46:Z46"/>
    <mergeCell ref="C47:G47"/>
    <mergeCell ref="I47:Z47"/>
    <mergeCell ref="I48:Z48"/>
    <mergeCell ref="C41:G41"/>
    <mergeCell ref="J41:Z41"/>
    <mergeCell ref="C42:G42"/>
    <mergeCell ref="I42:Z42"/>
    <mergeCell ref="I43:Z43"/>
    <mergeCell ref="C44:G44"/>
    <mergeCell ref="I44:Z44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9:N9">
    <cfRule type="cellIs" dxfId="0" priority="1" operator="between">
      <formula>1</formula>
      <formula>300</formula>
    </cfRule>
  </conditionalFormatting>
  <conditionalFormatting sqref="I9:N9">
    <cfRule type="cellIs" dxfId="1" priority="2" operator="lessThanOrEqual">
      <formula>0</formula>
    </cfRule>
  </conditionalFormatting>
  <conditionalFormatting sqref="I11:L11">
    <cfRule type="cellIs" dxfId="0" priority="3" operator="between">
      <formula>1</formula>
      <formula>300</formula>
    </cfRule>
  </conditionalFormatting>
  <conditionalFormatting sqref="I11:L11">
    <cfRule type="cellIs" dxfId="1" priority="4" operator="lessThanOrEqual">
      <formula>0</formula>
    </cfRule>
  </conditionalFormatting>
  <conditionalFormatting sqref="I13:L13">
    <cfRule type="cellIs" dxfId="0" priority="5" operator="between">
      <formula>1</formula>
      <formula>300</formula>
    </cfRule>
  </conditionalFormatting>
  <conditionalFormatting sqref="I13:L13">
    <cfRule type="cellIs" dxfId="1" priority="6" operator="lessThanOrEqual">
      <formula>0</formula>
    </cfRule>
  </conditionalFormatting>
  <conditionalFormatting sqref="I29:L29">
    <cfRule type="cellIs" dxfId="0" priority="7" operator="between">
      <formula>1</formula>
      <formula>300</formula>
    </cfRule>
  </conditionalFormatting>
  <conditionalFormatting sqref="I29:L29">
    <cfRule type="cellIs" dxfId="1" priority="8" operator="lessThanOrEqual">
      <formula>0</formula>
    </cfRule>
  </conditionalFormatting>
  <conditionalFormatting sqref="J17">
    <cfRule type="cellIs" dxfId="0" priority="9" operator="between">
      <formula>1</formula>
      <formula>300</formula>
    </cfRule>
  </conditionalFormatting>
  <conditionalFormatting sqref="J17">
    <cfRule type="cellIs" dxfId="1" priority="10" operator="lessThanOrEqual">
      <formula>0</formula>
    </cfRule>
  </conditionalFormatting>
  <dataValidations>
    <dataValidation type="list" allowBlank="1" showInputMessage="1" showErrorMessage="1" prompt="Feil_i_kat.v.løft - Feil verdi i kategori vektløfting" sqref="C9 C11 C13 C15 C17 C19 C21 C23 C25 C27 C29 C31 C33 C35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>
      <formula1>"44512.0,13-14,15-16,17-18,19-23,=23,23+"</formula1>
    </dataValidation>
    <dataValidation type="list" allowBlank="1" showInputMessage="1" showErrorMessage="1" prompt="Feil_i_vektklasse - Feil verddi i vektklasse" sqref="A9 A11 A13 A15 A17 A19 A21 A23 A25 A27 A29 A31 A33 A35">
      <formula1>"40.0,45.0,49.0,55.0,59.0,64.0,71.0,76.0,81.0,=81,81+,87.0,=87,87+,49.0,55.0,61.0,67.0,73.0,81.0,89.0,96.0,102.0,=102,102+,109.0,=109,109+"</formula1>
    </dataValidation>
  </dataValidations>
  <printOptions/>
  <pageMargins bottom="0.224305555555556" footer="0.0" header="0.0" left="0.275694444444444" right="0.275694444444444" top="0.275694444444444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6.86"/>
    <col customWidth="1" min="2" max="2" width="7.86"/>
    <col customWidth="1" min="3" max="3" width="5.71"/>
    <col customWidth="1" min="4" max="4" width="7.43"/>
    <col customWidth="1" min="5" max="5" width="10.29"/>
    <col customWidth="1" min="6" max="6" width="4.14"/>
    <col customWidth="1" min="7" max="7" width="27.71"/>
    <col customWidth="1" min="8" max="8" width="20.29"/>
    <col customWidth="1" min="9" max="17" width="6.71"/>
    <col customWidth="1" min="18" max="21" width="7.86"/>
    <col customWidth="1" min="22" max="22" width="8.86"/>
    <col customWidth="1" min="23" max="24" width="7.86"/>
    <col customWidth="1" min="25" max="25" width="4.43"/>
    <col customWidth="1" min="26" max="26" width="4.86"/>
    <col customWidth="1" hidden="1" min="27" max="27" width="9.57"/>
    <col customWidth="1" hidden="1" min="28" max="33" width="9.14"/>
  </cols>
  <sheetData>
    <row r="1" ht="15.0" customHeight="1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9.5" customHeight="1">
      <c r="A2" s="1"/>
      <c r="B2" s="1"/>
      <c r="C2" s="1"/>
      <c r="D2" s="1"/>
      <c r="E2" s="1"/>
      <c r="F2" s="1"/>
      <c r="G2" s="2" t="s">
        <v>79</v>
      </c>
      <c r="S2" s="1"/>
      <c r="T2" s="1"/>
      <c r="U2" s="3" t="s">
        <v>1</v>
      </c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4"/>
      <c r="F3" s="1"/>
      <c r="G3" s="5" t="s">
        <v>2</v>
      </c>
      <c r="S3" s="6" t="s">
        <v>3</v>
      </c>
    </row>
    <row r="4" ht="12.75" customHeight="1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7" t="s">
        <v>4</v>
      </c>
      <c r="C5" s="8" t="s">
        <v>5</v>
      </c>
      <c r="H5" s="7" t="s">
        <v>6</v>
      </c>
      <c r="I5" s="8" t="s">
        <v>7</v>
      </c>
      <c r="O5" s="7" t="s">
        <v>8</v>
      </c>
      <c r="P5" s="9" t="s">
        <v>9</v>
      </c>
      <c r="U5" s="10" t="s">
        <v>10</v>
      </c>
      <c r="V5" s="11">
        <v>44342.0</v>
      </c>
      <c r="X5" s="12" t="s">
        <v>11</v>
      </c>
      <c r="Y5" s="9">
        <v>2.0</v>
      </c>
      <c r="Z5" s="1"/>
    </row>
    <row r="6" ht="12.75" customHeight="1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3"/>
      <c r="X6" s="1"/>
      <c r="Y6" s="1"/>
      <c r="Z6" s="1"/>
      <c r="AB6" s="14"/>
      <c r="AC6" s="14"/>
      <c r="AD6" s="14"/>
      <c r="AE6" s="15" t="s">
        <v>12</v>
      </c>
      <c r="AF6" s="15" t="s">
        <v>12</v>
      </c>
      <c r="AG6" s="15" t="s">
        <v>12</v>
      </c>
    </row>
    <row r="7" ht="15.0" customHeight="1">
      <c r="A7" s="16" t="s">
        <v>13</v>
      </c>
      <c r="B7" s="17" t="s">
        <v>14</v>
      </c>
      <c r="C7" s="18" t="s">
        <v>15</v>
      </c>
      <c r="D7" s="19" t="s">
        <v>15</v>
      </c>
      <c r="E7" s="20" t="s">
        <v>16</v>
      </c>
      <c r="F7" s="20" t="s">
        <v>17</v>
      </c>
      <c r="G7" s="20" t="s">
        <v>18</v>
      </c>
      <c r="H7" s="20" t="s">
        <v>19</v>
      </c>
      <c r="I7" s="20" t="s">
        <v>20</v>
      </c>
      <c r="J7" s="21"/>
      <c r="K7" s="22"/>
      <c r="L7" s="20" t="s">
        <v>21</v>
      </c>
      <c r="M7" s="21"/>
      <c r="N7" s="22"/>
      <c r="O7" s="23" t="s">
        <v>22</v>
      </c>
      <c r="P7" s="24"/>
      <c r="Q7" s="24"/>
      <c r="R7" s="24"/>
      <c r="S7" s="25" t="s">
        <v>23</v>
      </c>
      <c r="T7" s="26" t="s">
        <v>24</v>
      </c>
      <c r="U7" s="26" t="s">
        <v>25</v>
      </c>
      <c r="V7" s="26" t="s">
        <v>26</v>
      </c>
      <c r="W7" s="20" t="s">
        <v>27</v>
      </c>
      <c r="X7" s="27" t="s">
        <v>28</v>
      </c>
      <c r="Y7" s="27" t="s">
        <v>29</v>
      </c>
      <c r="Z7" s="28" t="s">
        <v>30</v>
      </c>
      <c r="AA7" s="29"/>
      <c r="AB7" s="30"/>
      <c r="AC7" s="30"/>
      <c r="AD7" s="30"/>
      <c r="AE7" s="31" t="s">
        <v>31</v>
      </c>
      <c r="AF7" s="31" t="s">
        <v>31</v>
      </c>
      <c r="AG7" s="31" t="s">
        <v>31</v>
      </c>
    </row>
    <row r="8" ht="15.0" customHeight="1">
      <c r="A8" s="32" t="s">
        <v>32</v>
      </c>
      <c r="B8" s="33" t="s">
        <v>33</v>
      </c>
      <c r="C8" s="34" t="s">
        <v>34</v>
      </c>
      <c r="D8" s="35" t="s">
        <v>28</v>
      </c>
      <c r="E8" s="36" t="s">
        <v>35</v>
      </c>
      <c r="F8" s="36" t="s">
        <v>36</v>
      </c>
      <c r="G8" s="37"/>
      <c r="H8" s="37"/>
      <c r="I8" s="37" t="s">
        <v>37</v>
      </c>
      <c r="J8" s="38"/>
      <c r="K8" s="39"/>
      <c r="L8" s="37" t="s">
        <v>37</v>
      </c>
      <c r="M8" s="38"/>
      <c r="N8" s="39"/>
      <c r="O8" s="40" t="s">
        <v>20</v>
      </c>
      <c r="P8" s="33" t="s">
        <v>21</v>
      </c>
      <c r="Q8" s="41" t="s">
        <v>38</v>
      </c>
      <c r="R8" s="34" t="s">
        <v>23</v>
      </c>
      <c r="S8" s="40" t="s">
        <v>39</v>
      </c>
      <c r="T8" s="42" t="s">
        <v>23</v>
      </c>
      <c r="U8" s="42" t="s">
        <v>23</v>
      </c>
      <c r="V8" s="42" t="s">
        <v>23</v>
      </c>
      <c r="W8" s="36" t="s">
        <v>40</v>
      </c>
      <c r="X8" s="43" t="s">
        <v>41</v>
      </c>
      <c r="Y8" s="43"/>
      <c r="Z8" s="44"/>
      <c r="AA8" s="29"/>
      <c r="AB8" s="30" t="s">
        <v>42</v>
      </c>
      <c r="AC8" s="30" t="s">
        <v>43</v>
      </c>
      <c r="AD8" s="45" t="s">
        <v>39</v>
      </c>
      <c r="AE8" s="31" t="s">
        <v>44</v>
      </c>
      <c r="AF8" s="31" t="s">
        <v>45</v>
      </c>
      <c r="AG8" s="31" t="s">
        <v>46</v>
      </c>
    </row>
    <row r="9" ht="18.0" customHeight="1">
      <c r="A9" s="46" t="s">
        <v>80</v>
      </c>
      <c r="B9" s="47">
        <v>57.6</v>
      </c>
      <c r="C9" s="48" t="s">
        <v>81</v>
      </c>
      <c r="D9" s="48" t="s">
        <v>82</v>
      </c>
      <c r="E9" s="49">
        <v>38727.0</v>
      </c>
      <c r="F9" s="48"/>
      <c r="G9" s="50" t="s">
        <v>83</v>
      </c>
      <c r="H9" s="50" t="s">
        <v>51</v>
      </c>
      <c r="I9" s="89">
        <v>38.0</v>
      </c>
      <c r="J9" s="89">
        <v>41.0</v>
      </c>
      <c r="K9" s="89">
        <v>-45.0</v>
      </c>
      <c r="L9" s="89">
        <v>45.0</v>
      </c>
      <c r="M9" s="89">
        <v>50.0</v>
      </c>
      <c r="N9" s="89">
        <v>52.0</v>
      </c>
      <c r="O9" s="53">
        <f>IF(MAX(I9:K9)&gt;0,IF(MAX(I9:K9)&lt;0,0,TRUNC(MAX(I9:K9)/1)*1),"")</f>
        <v>41</v>
      </c>
      <c r="P9" s="54">
        <f>IF(MAX(L9:N9)&gt;0,IF(MAX(L9:N9)&lt;0,0,TRUNC(MAX(L9:N9)/1)*1),"")</f>
        <v>52</v>
      </c>
      <c r="Q9" s="55">
        <f>IF(O9="","",IF(P9="","",IF(SUM(O9:P9)=0,"",SUM(O9:P9))))</f>
        <v>93</v>
      </c>
      <c r="R9" s="56">
        <f>IF(Q9="","",IF(C9="","",IF((AB9="k"),IF(B9&gt;153.655,Q9,IF(B9&lt;28,10^(0.783497476*LOG10(28/153.655)^2)*Q9,10^(0.783497476*LOG10(B9/153.655)^2)*Q9)),IF(B9&gt;175.508,Q9,IF(B9&lt;32,10^(0.75194503*LOG10(32/175.508)^2)*Q9,10^(0.75194503*LOG10(B9/175.508)^2)*Q9)))))</f>
        <v>139.488755</v>
      </c>
      <c r="S9" s="57" t="str">
        <f>IF(AD9=1,R9*AG9,"")</f>
        <v/>
      </c>
      <c r="T9" s="58">
        <v>6.5</v>
      </c>
      <c r="U9" s="58">
        <v>7.44</v>
      </c>
      <c r="V9" s="59">
        <v>6.99</v>
      </c>
      <c r="W9" s="58"/>
      <c r="X9" s="60"/>
      <c r="Y9" s="61"/>
      <c r="Z9" s="62"/>
      <c r="AA9" s="63">
        <f>V5</f>
        <v>44342</v>
      </c>
      <c r="AB9" s="64" t="str">
        <f>IF(ISNUMBER(FIND("M",C9)),"m",IF(ISNUMBER(FIND("K",C9)),"k"))</f>
        <v>m</v>
      </c>
      <c r="AC9" s="65">
        <f>IF(OR(E9="",AA9=""),0,(YEAR(AA9)-YEAR(E9)))</f>
        <v>15</v>
      </c>
      <c r="AD9" s="66" t="str">
        <f>IF(AC9&gt;34,1,"")</f>
        <v/>
      </c>
      <c r="AE9" s="67" t="b">
        <f>IF(AD9=1,LOOKUP(AC9,'Meltzer-Faber'!A3:A63,'Meltzer-Faber'!B3:B63))</f>
        <v>0</v>
      </c>
      <c r="AF9" s="67" t="b">
        <f>IF(AD9=1,LOOKUP(AC9,'Meltzer-Faber'!A3:A63,'Meltzer-Faber'!C3:C63))</f>
        <v>0</v>
      </c>
      <c r="AG9" s="68" t="b">
        <f t="shared" ref="AG9:AG25" si="1">IF(AB9="m",AE9,IF(AB9="k",AF9,""))</f>
        <v>0</v>
      </c>
    </row>
    <row r="10" ht="18.0" customHeight="1">
      <c r="A10" s="69"/>
      <c r="B10" s="70"/>
      <c r="C10" s="71"/>
      <c r="D10" s="72"/>
      <c r="E10" s="73"/>
      <c r="F10" s="73"/>
      <c r="G10" s="74"/>
      <c r="H10" s="75"/>
      <c r="I10" s="76"/>
      <c r="J10" s="77"/>
      <c r="K10" s="78"/>
      <c r="L10" s="76"/>
      <c r="M10" s="77"/>
      <c r="N10" s="78"/>
      <c r="O10" s="71"/>
      <c r="P10" s="79"/>
      <c r="Q10" s="80">
        <f>IF(R9="","",R9*1.2)</f>
        <v>167.386506</v>
      </c>
      <c r="R10" s="77"/>
      <c r="S10" s="81"/>
      <c r="T10" s="82">
        <f>IF(T9&gt;0,T9*20,"")</f>
        <v>130</v>
      </c>
      <c r="U10" s="82">
        <f>IF(U9&gt;0,U9*13,"")</f>
        <v>96.72</v>
      </c>
      <c r="V10" s="83">
        <f>IF(ROUNDUP(V9,1)&gt;0,IF((80+(8-ROUNDUP(V9,1))*40)&lt;0,0,80+(8-ROUNDUP(V9,1))*40),"")</f>
        <v>120</v>
      </c>
      <c r="W10" s="82">
        <f>IF(SUM(T10,U10,V10)&gt;0,SUM(T10,U10,V10),"")</f>
        <v>346.72</v>
      </c>
      <c r="X10" s="84">
        <f>IF(OR(Q10="",T10="",U10="",V10=""),"",SUM(Q10,T10,U10,V10))</f>
        <v>514.106506</v>
      </c>
      <c r="Y10" s="85"/>
      <c r="Z10" s="86"/>
      <c r="AA10" s="63"/>
      <c r="AB10" s="64"/>
      <c r="AC10" s="65"/>
      <c r="AD10" s="87"/>
      <c r="AE10" s="67"/>
      <c r="AF10" s="68"/>
      <c r="AG10" s="68" t="str">
        <f t="shared" si="1"/>
        <v/>
      </c>
    </row>
    <row r="11" ht="18.0" customHeight="1">
      <c r="A11" s="46" t="s">
        <v>84</v>
      </c>
      <c r="B11" s="47">
        <v>62.6</v>
      </c>
      <c r="C11" s="48" t="s">
        <v>81</v>
      </c>
      <c r="D11" s="48" t="s">
        <v>82</v>
      </c>
      <c r="E11" s="49">
        <v>39013.0</v>
      </c>
      <c r="F11" s="48"/>
      <c r="G11" s="50" t="s">
        <v>85</v>
      </c>
      <c r="H11" s="50" t="s">
        <v>51</v>
      </c>
      <c r="I11" s="89">
        <v>57.0</v>
      </c>
      <c r="J11" s="89">
        <v>-61.0</v>
      </c>
      <c r="K11" s="89">
        <v>-64.0</v>
      </c>
      <c r="L11" s="89">
        <v>65.0</v>
      </c>
      <c r="M11" s="89">
        <v>-1.0</v>
      </c>
      <c r="N11" s="89">
        <v>-1.0</v>
      </c>
      <c r="O11" s="53">
        <f>IF(MAX(I11:K11)&gt;0,IF(MAX(I11:K11)&lt;0,0,TRUNC(MAX(I11:K11)/1)*1),"")</f>
        <v>57</v>
      </c>
      <c r="P11" s="54">
        <f>IF(MAX(L11:N11)&gt;0,IF(MAX(L11:N11)&lt;0,0,TRUNC(MAX(L11:N11)/1)*1),"")</f>
        <v>65</v>
      </c>
      <c r="Q11" s="55">
        <f>IF(O11="","",IF(P11="","",IF(SUM(O11:P11)=0,"",SUM(O11:P11))))</f>
        <v>122</v>
      </c>
      <c r="R11" s="56">
        <f>IF(Q11="","",IF(B11="","",IF(OR(C11="UK",C11="JK",C11="SK",C11="K1",C11="K2",C11="K3",C11="K4",C11="K5",C11="K6",C11="K7",C11="K8",C11="K9",C11="K10"),IF(B11&gt;153.655,Q11,IF(B11&lt;28,10^(0.783497476*LOG10(28/153.655)^2)*Q11,10^(0.783497476*LOG10(B11/153.655)^2)*Q11)),IF(B11&gt;175.508,Q11,IF(B11&lt;32,10^(0.75194503*LOG10(32/175.508)^2)*Q11,10^(0.75194503*LOG10(B11/175.508)^2)*Q11)))))</f>
        <v>172.6200972</v>
      </c>
      <c r="S11" s="57" t="str">
        <f>IF(AD11=1,R11*AG11,"")</f>
        <v/>
      </c>
      <c r="T11" s="58">
        <v>7.23</v>
      </c>
      <c r="U11" s="58">
        <v>8.82</v>
      </c>
      <c r="V11" s="90">
        <v>6.69</v>
      </c>
      <c r="W11" s="58"/>
      <c r="X11" s="60"/>
      <c r="Y11" s="91"/>
      <c r="Z11" s="92"/>
      <c r="AA11" s="63">
        <f>V5</f>
        <v>44342</v>
      </c>
      <c r="AB11" s="64" t="str">
        <f>IF(ISNUMBER(FIND("M",C11)),"m",IF(ISNUMBER(FIND("K",C11)),"k"))</f>
        <v>m</v>
      </c>
      <c r="AC11" s="65">
        <f>IF(OR(E11="",AA11=""),0,(YEAR(AA11)-YEAR(E11)))</f>
        <v>15</v>
      </c>
      <c r="AD11" s="66" t="str">
        <f>IF(AC11&gt;34,1,"")</f>
        <v/>
      </c>
      <c r="AE11" s="67" t="b">
        <f>IF(AD11=1,LOOKUP(AC11,'Meltzer-Faber'!A3:A63,'Meltzer-Faber'!B3:B63))</f>
        <v>0</v>
      </c>
      <c r="AF11" s="68" t="b">
        <f>IF(AD11=1,LOOKUP(AC11,'Meltzer-Faber'!A3:A63,'Meltzer-Faber'!C3:C63))</f>
        <v>0</v>
      </c>
      <c r="AG11" s="68" t="b">
        <f t="shared" si="1"/>
        <v>0</v>
      </c>
    </row>
    <row r="12" ht="18.0" customHeight="1">
      <c r="A12" s="69"/>
      <c r="B12" s="70"/>
      <c r="C12" s="71"/>
      <c r="D12" s="72"/>
      <c r="E12" s="73"/>
      <c r="F12" s="73"/>
      <c r="G12" s="74"/>
      <c r="H12" s="75"/>
      <c r="I12" s="76"/>
      <c r="J12" s="77"/>
      <c r="K12" s="78"/>
      <c r="L12" s="76"/>
      <c r="M12" s="77"/>
      <c r="N12" s="78"/>
      <c r="O12" s="71"/>
      <c r="P12" s="79"/>
      <c r="Q12" s="80">
        <f>IF(R11="","",R11*1.2)</f>
        <v>207.1441167</v>
      </c>
      <c r="R12" s="77"/>
      <c r="S12" s="81"/>
      <c r="T12" s="82">
        <f>IF(T11&gt;0,T11*20,"")</f>
        <v>144.6</v>
      </c>
      <c r="U12" s="82">
        <f>IF(U11&gt;0,U11*13,"")</f>
        <v>114.66</v>
      </c>
      <c r="V12" s="83">
        <f>IF(ROUNDUP(V11,1)&gt;0,IF((80+(8-ROUNDUP(V11,1))*40)&lt;0,0,80+(8-ROUNDUP(V11,1))*40),"")</f>
        <v>132</v>
      </c>
      <c r="W12" s="82">
        <f>IF(SUM(T12,U12,V12)&gt;0,SUM(T12,U12,V12),"")</f>
        <v>391.26</v>
      </c>
      <c r="X12" s="84">
        <f>IF(OR(Q12="",T12="",U12="",V12=""),"",SUM(Q12,T12,U12,V12))</f>
        <v>598.4041167</v>
      </c>
      <c r="Y12" s="85"/>
      <c r="Z12" s="86"/>
      <c r="AA12" s="63"/>
      <c r="AB12" s="64"/>
      <c r="AC12" s="65"/>
      <c r="AD12" s="66"/>
      <c r="AE12" s="67"/>
      <c r="AF12" s="68"/>
      <c r="AG12" s="68" t="str">
        <f t="shared" si="1"/>
        <v/>
      </c>
    </row>
    <row r="13" ht="18.0" customHeight="1">
      <c r="A13" s="46" t="s">
        <v>84</v>
      </c>
      <c r="B13" s="47">
        <v>63.23</v>
      </c>
      <c r="C13" s="48" t="s">
        <v>81</v>
      </c>
      <c r="D13" s="48" t="s">
        <v>82</v>
      </c>
      <c r="E13" s="49">
        <v>38405.0</v>
      </c>
      <c r="F13" s="48"/>
      <c r="G13" s="50" t="s">
        <v>86</v>
      </c>
      <c r="H13" s="50" t="s">
        <v>51</v>
      </c>
      <c r="I13" s="89">
        <v>67.0</v>
      </c>
      <c r="J13" s="89">
        <v>70.0</v>
      </c>
      <c r="K13" s="89">
        <v>73.0</v>
      </c>
      <c r="L13" s="89">
        <v>85.0</v>
      </c>
      <c r="M13" s="89">
        <v>-90.0</v>
      </c>
      <c r="N13" s="89">
        <v>92.0</v>
      </c>
      <c r="O13" s="53">
        <f>IF(MAX(I13:K13)&gt;0,IF(MAX(I13:K13)&lt;0,0,TRUNC(MAX(I13:K13)/1)*1),"")</f>
        <v>73</v>
      </c>
      <c r="P13" s="54">
        <f>IF(MAX(L13:N13)&gt;0,IF(MAX(L13:N13)&lt;0,0,TRUNC(MAX(L13:N13)/1)*1),"")</f>
        <v>92</v>
      </c>
      <c r="Q13" s="55">
        <f>IF(O13="","",IF(P13="","",IF(SUM(O13:P13)=0,"",SUM(O13:P13))))</f>
        <v>165</v>
      </c>
      <c r="R13" s="56">
        <f>IF(Q13="","",IF(B13="","",IF(OR(C13="UK",C13="JK",C13="SK",C13="K1",C13="K2",C13="K3",C13="K4",C13="K5",C13="K6",C13="K7",C13="K8",C13="K9",C13="K10"),IF(B13&gt;153.655,Q13,IF(B13&lt;28,10^(0.783497476*LOG10(28/153.655)^2)*Q13,10^(0.783497476*LOG10(B13/153.655)^2)*Q13)),IF(B13&gt;175.508,Q13,IF(B13&lt;32,10^(0.75194503*LOG10(32/175.508)^2)*Q13,10^(0.75194503*LOG10(B13/175.508)^2)*Q13)))))</f>
        <v>231.9004016</v>
      </c>
      <c r="S13" s="57" t="str">
        <f>IF(AD13=1,R13*AG13,"")</f>
        <v/>
      </c>
      <c r="T13" s="58">
        <v>7.85</v>
      </c>
      <c r="U13" s="58">
        <v>12.21</v>
      </c>
      <c r="V13" s="90">
        <v>6.55</v>
      </c>
      <c r="W13" s="58"/>
      <c r="X13" s="60"/>
      <c r="Y13" s="91"/>
      <c r="Z13" s="92"/>
      <c r="AA13" s="63">
        <f>V5</f>
        <v>44342</v>
      </c>
      <c r="AB13" s="64" t="str">
        <f>IF(ISNUMBER(FIND("M",C13)),"m",IF(ISNUMBER(FIND("K",C13)),"k"))</f>
        <v>m</v>
      </c>
      <c r="AC13" s="65">
        <f>IF(OR(E13="",AA13=""),0,(YEAR(AA13)-YEAR(E13)))</f>
        <v>16</v>
      </c>
      <c r="AD13" s="66" t="str">
        <f>IF(AC13&gt;34,1,"")</f>
        <v/>
      </c>
      <c r="AE13" s="67" t="b">
        <f>IF(AD13=1,LOOKUP(AC13,'Meltzer-Faber'!A3:A63,'Meltzer-Faber'!B3:B63))</f>
        <v>0</v>
      </c>
      <c r="AF13" s="68" t="b">
        <f>IF(AD13=1,LOOKUP(AC13,'Meltzer-Faber'!A3:A63,'Meltzer-Faber'!C3:C63))</f>
        <v>0</v>
      </c>
      <c r="AG13" s="68" t="b">
        <f t="shared" si="1"/>
        <v>0</v>
      </c>
    </row>
    <row r="14" ht="18.0" customHeight="1">
      <c r="A14" s="69"/>
      <c r="B14" s="70"/>
      <c r="C14" s="71"/>
      <c r="D14" s="72"/>
      <c r="E14" s="73"/>
      <c r="F14" s="73"/>
      <c r="G14" s="74"/>
      <c r="H14" s="75"/>
      <c r="I14" s="76"/>
      <c r="J14" s="77"/>
      <c r="K14" s="78"/>
      <c r="L14" s="76"/>
      <c r="M14" s="77"/>
      <c r="N14" s="78"/>
      <c r="O14" s="71"/>
      <c r="P14" s="79"/>
      <c r="Q14" s="80">
        <f>IF(R13="","",R13*1.2)</f>
        <v>278.2804819</v>
      </c>
      <c r="R14" s="77"/>
      <c r="S14" s="81"/>
      <c r="T14" s="82">
        <f>IF(T13&gt;0,T13*20,"")</f>
        <v>157</v>
      </c>
      <c r="U14" s="82">
        <f>IF(U13&gt;0,U13*13,"")</f>
        <v>158.73</v>
      </c>
      <c r="V14" s="83">
        <f>IF(ROUNDUP(V13,1)&gt;0,IF((80+(8-ROUNDUP(V13,1))*40)&lt;0,0,80+(8-ROUNDUP(V13,1))*40),"")</f>
        <v>136</v>
      </c>
      <c r="W14" s="82">
        <f>IF(SUM(T14,U14,V14)&gt;0,SUM(T14,U14,V14),"")</f>
        <v>451.73</v>
      </c>
      <c r="X14" s="84">
        <f>IF(OR(Q14="",T14="",U14="",V14=""),"",SUM(Q14,T14,U14,V14))</f>
        <v>730.0104819</v>
      </c>
      <c r="Y14" s="85"/>
      <c r="Z14" s="86"/>
      <c r="AA14" s="63"/>
      <c r="AB14" s="64"/>
      <c r="AC14" s="65"/>
      <c r="AD14" s="66"/>
      <c r="AE14" s="67"/>
      <c r="AF14" s="68"/>
      <c r="AG14" s="68" t="str">
        <f t="shared" si="1"/>
        <v/>
      </c>
    </row>
    <row r="15" ht="18.0" customHeight="1">
      <c r="A15" s="46" t="s">
        <v>84</v>
      </c>
      <c r="B15" s="94">
        <v>65.96</v>
      </c>
      <c r="C15" s="48" t="s">
        <v>81</v>
      </c>
      <c r="D15" s="48" t="s">
        <v>57</v>
      </c>
      <c r="E15" s="49">
        <v>37999.0</v>
      </c>
      <c r="F15" s="48"/>
      <c r="G15" s="50" t="s">
        <v>87</v>
      </c>
      <c r="H15" s="50" t="s">
        <v>51</v>
      </c>
      <c r="I15" s="89">
        <v>71.0</v>
      </c>
      <c r="J15" s="89">
        <v>75.0</v>
      </c>
      <c r="K15" s="89">
        <v>-78.0</v>
      </c>
      <c r="L15" s="89">
        <v>88.0</v>
      </c>
      <c r="M15" s="89">
        <v>92.0</v>
      </c>
      <c r="N15" s="89">
        <v>-95.0</v>
      </c>
      <c r="O15" s="53">
        <f>IF(MAX(I15:K15)&gt;0,IF(MAX(I15:K15)&lt;0,0,TRUNC(MAX(I15:K15)/1)*1),"")</f>
        <v>75</v>
      </c>
      <c r="P15" s="54">
        <f>IF(MAX(L15:N15)&gt;0,IF(MAX(L15:N15)&lt;0,0,TRUNC(MAX(L15:N15)/1)*1),"")</f>
        <v>92</v>
      </c>
      <c r="Q15" s="55">
        <f>IF(O15="","",IF(P15="","",IF(SUM(O15:P15)=0,"",SUM(O15:P15))))</f>
        <v>167</v>
      </c>
      <c r="R15" s="56">
        <f>IF(Q15="","",IF(B15="","",IF(OR(C15="UK",C15="JK",C15="SK",C15="K1",C15="K2",C15="K3",C15="K4",C15="K5",C15="K6",C15="K7",C15="K8",C15="K9",C15="K10"),IF(B15&gt;153.655,Q15,IF(B15&lt;28,10^(0.783497476*LOG10(28/153.655)^2)*Q15,10^(0.783497476*LOG10(B15/153.655)^2)*Q15)),IF(B15&gt;175.508,Q15,IF(B15&lt;32,10^(0.75194503*LOG10(32/175.508)^2)*Q15,10^(0.75194503*LOG10(B15/175.508)^2)*Q15)))))</f>
        <v>228.3215697</v>
      </c>
      <c r="S15" s="57" t="str">
        <f>IF(AD15=1,R15*AG15,"")</f>
        <v/>
      </c>
      <c r="T15" s="58">
        <v>8.0</v>
      </c>
      <c r="U15" s="58">
        <v>11.13</v>
      </c>
      <c r="V15" s="90">
        <v>6.3</v>
      </c>
      <c r="W15" s="58"/>
      <c r="X15" s="60"/>
      <c r="Y15" s="91"/>
      <c r="Z15" s="92"/>
      <c r="AA15" s="63">
        <f>V5</f>
        <v>44342</v>
      </c>
      <c r="AB15" s="64" t="str">
        <f>IF(ISNUMBER(FIND("M",C15)),"m",IF(ISNUMBER(FIND("K",C15)),"k"))</f>
        <v>m</v>
      </c>
      <c r="AC15" s="65">
        <f>IF(OR(E15="",AA15=""),0,(YEAR(AA15)-YEAR(E15)))</f>
        <v>17</v>
      </c>
      <c r="AD15" s="66" t="str">
        <f>IF(AC15&gt;34,1,"")</f>
        <v/>
      </c>
      <c r="AE15" s="67" t="b">
        <f>IF(AD15=1,LOOKUP(AC15,'Meltzer-Faber'!A3:A63,'Meltzer-Faber'!B3:B63))</f>
        <v>0</v>
      </c>
      <c r="AF15" s="68" t="b">
        <f>IF(AD15=1,LOOKUP(AC15,'Meltzer-Faber'!A3:A63,'Meltzer-Faber'!C3:C63))</f>
        <v>0</v>
      </c>
      <c r="AG15" s="68" t="b">
        <f t="shared" si="1"/>
        <v>0</v>
      </c>
    </row>
    <row r="16" ht="18.0" customHeight="1">
      <c r="A16" s="69"/>
      <c r="B16" s="70"/>
      <c r="C16" s="71"/>
      <c r="D16" s="72"/>
      <c r="E16" s="73"/>
      <c r="F16" s="73"/>
      <c r="G16" s="74"/>
      <c r="H16" s="75"/>
      <c r="I16" s="76"/>
      <c r="J16" s="77"/>
      <c r="K16" s="78"/>
      <c r="L16" s="76"/>
      <c r="M16" s="77"/>
      <c r="N16" s="78"/>
      <c r="O16" s="71"/>
      <c r="P16" s="79"/>
      <c r="Q16" s="80">
        <f>IF(R15="","",R15*1.2)</f>
        <v>273.9858837</v>
      </c>
      <c r="R16" s="77"/>
      <c r="S16" s="81"/>
      <c r="T16" s="82">
        <f>IF(T15&gt;0,T15*20,"")</f>
        <v>160</v>
      </c>
      <c r="U16" s="82">
        <f>IF(U15&gt;0,U15*13,"")</f>
        <v>144.69</v>
      </c>
      <c r="V16" s="83">
        <f>IF(ROUNDUP(V15,1)&gt;0,IF((80+(8-ROUNDUP(V15,1))*40)&lt;0,0,80+(8-ROUNDUP(V15,1))*40),"")</f>
        <v>148</v>
      </c>
      <c r="W16" s="82">
        <f>IF(SUM(T16,U16,V16)&gt;0,SUM(T16,U16,V16),"")</f>
        <v>452.69</v>
      </c>
      <c r="X16" s="84">
        <f>IF(OR(Q16="",T16="",U16="",V16=""),"",SUM(Q16,T16,U16,V16))</f>
        <v>726.6758837</v>
      </c>
      <c r="Y16" s="85"/>
      <c r="Z16" s="86"/>
      <c r="AA16" s="63"/>
      <c r="AB16" s="64"/>
      <c r="AC16" s="65"/>
      <c r="AD16" s="66"/>
      <c r="AE16" s="67"/>
      <c r="AF16" s="68"/>
      <c r="AG16" s="68" t="str">
        <f t="shared" si="1"/>
        <v/>
      </c>
    </row>
    <row r="17" ht="18.0" customHeight="1">
      <c r="A17" s="46" t="s">
        <v>55</v>
      </c>
      <c r="B17" s="47">
        <v>74.48</v>
      </c>
      <c r="C17" s="48" t="s">
        <v>81</v>
      </c>
      <c r="D17" s="48" t="s">
        <v>82</v>
      </c>
      <c r="E17" s="49">
        <v>38494.0</v>
      </c>
      <c r="F17" s="48"/>
      <c r="G17" s="50" t="s">
        <v>88</v>
      </c>
      <c r="H17" s="50" t="s">
        <v>51</v>
      </c>
      <c r="I17" s="89">
        <v>40.0</v>
      </c>
      <c r="J17" s="89">
        <v>47.0</v>
      </c>
      <c r="K17" s="89">
        <v>50.0</v>
      </c>
      <c r="L17" s="89">
        <v>60.0</v>
      </c>
      <c r="M17" s="89">
        <v>65.0</v>
      </c>
      <c r="N17" s="89">
        <v>70.0</v>
      </c>
      <c r="O17" s="53">
        <f>IF(MAX(I17:K17)&gt;0,IF(MAX(I17:K17)&lt;0,0,TRUNC(MAX(I17:K17)/1)*1),"")</f>
        <v>50</v>
      </c>
      <c r="P17" s="54">
        <f>IF(MAX(L17:N17)&gt;0,IF(MAX(L17:N17)&lt;0,0,TRUNC(MAX(L17:N17)/1)*1),"")</f>
        <v>70</v>
      </c>
      <c r="Q17" s="55">
        <f>IF(O17="","",IF(P17="","",IF(SUM(O17:P17)=0,"",SUM(O17:P17))))</f>
        <v>120</v>
      </c>
      <c r="R17" s="56">
        <f>IF(Q17="","",IF(B17="","",IF(OR(C17="UK",C17="JK",C17="SK",C17="K1",C17="K2",C17="K3",C17="K4",C17="K5",C17="K6",C17="K7",C17="K8",C17="K9",C17="K10"),IF(B17&gt;153.655,Q17,IF(B17&lt;28,10^(0.783497476*LOG10(28/153.655)^2)*Q17,10^(0.783497476*LOG10(B17/153.655)^2)*Q17)),IF(B17&gt;175.508,Q17,IF(B17&lt;32,10^(0.75194503*LOG10(32/175.508)^2)*Q17,10^(0.75194503*LOG10(B17/175.508)^2)*Q17)))))</f>
        <v>152.5395196</v>
      </c>
      <c r="S17" s="57" t="str">
        <f>IF(AD17=1,R17*AG17,"")</f>
        <v/>
      </c>
      <c r="T17" s="58">
        <v>7.57</v>
      </c>
      <c r="U17" s="58">
        <v>11.27</v>
      </c>
      <c r="V17" s="90">
        <v>6.46</v>
      </c>
      <c r="W17" s="58"/>
      <c r="X17" s="60"/>
      <c r="Y17" s="91"/>
      <c r="Z17" s="92"/>
      <c r="AA17" s="63">
        <f>V5</f>
        <v>44342</v>
      </c>
      <c r="AB17" s="64" t="str">
        <f>IF(ISNUMBER(FIND("M",C17)),"m",IF(ISNUMBER(FIND("K",C17)),"k"))</f>
        <v>m</v>
      </c>
      <c r="AC17" s="65">
        <f>IF(OR(E17="",AA17=""),0,(YEAR(AA17)-YEAR(E17)))</f>
        <v>16</v>
      </c>
      <c r="AD17" s="66" t="str">
        <f>IF(AC17&gt;34,1,"")</f>
        <v/>
      </c>
      <c r="AE17" s="67" t="b">
        <f>IF(AD17=1,LOOKUP(AC17,'Meltzer-Faber'!A3:A63,'Meltzer-Faber'!B3:B63))</f>
        <v>0</v>
      </c>
      <c r="AF17" s="68" t="b">
        <f>IF(AD17=1,LOOKUP(AC17,'Meltzer-Faber'!A3:A63,'Meltzer-Faber'!C3:C63))</f>
        <v>0</v>
      </c>
      <c r="AG17" s="68" t="b">
        <f t="shared" si="1"/>
        <v>0</v>
      </c>
    </row>
    <row r="18" ht="18.0" customHeight="1">
      <c r="A18" s="69"/>
      <c r="B18" s="70"/>
      <c r="C18" s="71"/>
      <c r="D18" s="72"/>
      <c r="E18" s="73"/>
      <c r="F18" s="73"/>
      <c r="G18" s="74"/>
      <c r="H18" s="75"/>
      <c r="I18" s="76"/>
      <c r="J18" s="77"/>
      <c r="K18" s="78"/>
      <c r="L18" s="76"/>
      <c r="M18" s="77"/>
      <c r="N18" s="78"/>
      <c r="O18" s="71"/>
      <c r="P18" s="79"/>
      <c r="Q18" s="80">
        <f>IF(R17="","",R17*1.2)</f>
        <v>183.0474235</v>
      </c>
      <c r="R18" s="77"/>
      <c r="S18" s="81"/>
      <c r="T18" s="82">
        <f>IF(T17&gt;0,T17*20,"")</f>
        <v>151.4</v>
      </c>
      <c r="U18" s="82">
        <f>IF(U17&gt;0,U17*13,"")</f>
        <v>146.51</v>
      </c>
      <c r="V18" s="83">
        <f>IF(ROUNDUP(V17,1)&gt;0,IF((80+(8-ROUNDUP(V17,1))*40)&lt;0,0,80+(8-ROUNDUP(V17,1))*40),"")</f>
        <v>140</v>
      </c>
      <c r="W18" s="82">
        <f>IF(SUM(T18,U18,V18)&gt;0,SUM(T18,U18,V18),"")</f>
        <v>437.91</v>
      </c>
      <c r="X18" s="84">
        <f>IF(OR(Q18="",T18="",U18="",V18=""),"",SUM(Q18,T18,U18,V18))</f>
        <v>620.9574235</v>
      </c>
      <c r="Y18" s="85"/>
      <c r="Z18" s="86"/>
      <c r="AA18" s="63"/>
      <c r="AB18" s="64"/>
      <c r="AC18" s="65"/>
      <c r="AD18" s="66"/>
      <c r="AE18" s="67"/>
      <c r="AF18" s="68"/>
      <c r="AG18" s="68" t="str">
        <f t="shared" si="1"/>
        <v/>
      </c>
    </row>
    <row r="19" ht="18.0" customHeight="1">
      <c r="A19" s="46"/>
      <c r="B19" s="94"/>
      <c r="C19" s="48"/>
      <c r="D19" s="48"/>
      <c r="E19" s="49"/>
      <c r="F19" s="48"/>
      <c r="G19" s="50"/>
      <c r="H19" s="50"/>
      <c r="I19" s="52"/>
      <c r="J19" s="52"/>
      <c r="K19" s="52"/>
      <c r="L19" s="52"/>
      <c r="M19" s="89"/>
      <c r="N19" s="89"/>
      <c r="O19" s="53" t="str">
        <f>IF(MAX(I19:K19)&gt;0,IF(MAX(I19:K19)&lt;0,0,TRUNC(MAX(I19:K19)/1)*1),"")</f>
        <v/>
      </c>
      <c r="P19" s="54" t="str">
        <f>IF(MAX(L19:N19)&gt;0,IF(MAX(L19:N19)&lt;0,0,TRUNC(MAX(L19:N19)/1)*1),"")</f>
        <v/>
      </c>
      <c r="Q19" s="55" t="str">
        <f>IF(O19="","",IF(P19="","",IF(SUM(O19:P19)=0,"",SUM(O19:P19))))</f>
        <v/>
      </c>
      <c r="R19" s="56" t="str">
        <f>IF(Q19="","",IF(B19="","",IF(OR(C19="UK",C19="JK",C19="SK",C19="K1",C19="K2",C19="K3",C19="K4",C19="K5",C19="K6",C19="K7",C19="K8",C19="K9",C19="K10"),IF(B19&gt;153.655,Q19,IF(B19&lt;28,10^(0.783497476*LOG10(28/153.655)^2)*Q19,10^(0.783497476*LOG10(B19/153.655)^2)*Q19)),IF(B19&gt;175.508,Q19,IF(B19&lt;32,10^(0.75194503*LOG10(32/175.508)^2)*Q19,10^(0.75194503*LOG10(B19/175.508)^2)*Q19)))))</f>
        <v/>
      </c>
      <c r="S19" s="57" t="str">
        <f>IF(AD19=1,R19*AG19,"")</f>
        <v/>
      </c>
      <c r="T19" s="58"/>
      <c r="U19" s="58"/>
      <c r="V19" s="90"/>
      <c r="W19" s="58"/>
      <c r="X19" s="60"/>
      <c r="Y19" s="91"/>
      <c r="Z19" s="92"/>
      <c r="AA19" s="63">
        <f>V5</f>
        <v>44342</v>
      </c>
      <c r="AB19" s="64" t="b">
        <f>IF(ISNUMBER(FIND("M",C19)),"m",IF(ISNUMBER(FIND("K",C19)),"k"))</f>
        <v>0</v>
      </c>
      <c r="AC19" s="65">
        <f>IF(OR(E19="",AA19=""),0,(YEAR(AA19)-YEAR(E19)))</f>
        <v>0</v>
      </c>
      <c r="AD19" s="66" t="str">
        <f>IF(AC19&gt;34,1,"")</f>
        <v/>
      </c>
      <c r="AE19" s="67" t="b">
        <f>IF(AD19=1,LOOKUP(AC19,'Meltzer-Faber'!A3:A63,'Meltzer-Faber'!B3:B63))</f>
        <v>0</v>
      </c>
      <c r="AF19" s="68" t="b">
        <f>IF(AD19=1,LOOKUP(AC19,'Meltzer-Faber'!A3:A63,'Meltzer-Faber'!C3:C63))</f>
        <v>0</v>
      </c>
      <c r="AG19" s="68" t="str">
        <f t="shared" si="1"/>
        <v/>
      </c>
    </row>
    <row r="20" ht="18.0" customHeight="1">
      <c r="A20" s="69"/>
      <c r="B20" s="70"/>
      <c r="C20" s="71"/>
      <c r="D20" s="72"/>
      <c r="E20" s="73"/>
      <c r="F20" s="73"/>
      <c r="G20" s="74"/>
      <c r="H20" s="75"/>
      <c r="I20" s="76"/>
      <c r="J20" s="77"/>
      <c r="K20" s="78"/>
      <c r="L20" s="76"/>
      <c r="M20" s="77"/>
      <c r="N20" s="78"/>
      <c r="O20" s="71"/>
      <c r="P20" s="79"/>
      <c r="Q20" s="80" t="str">
        <f>IF(R19="","",R19*1.2)</f>
        <v/>
      </c>
      <c r="R20" s="77"/>
      <c r="S20" s="81"/>
      <c r="T20" s="82" t="str">
        <f>IF(T19&gt;0,T19*20,"")</f>
        <v/>
      </c>
      <c r="U20" s="82" t="str">
        <f>IF(U19&gt;0,U19*13,"")</f>
        <v/>
      </c>
      <c r="V20" s="83" t="str">
        <f>IF(ROUNDUP(V19,1)&gt;0,IF((80+(8-ROUNDUP(V19,1))*40)&lt;0,0,80+(8-ROUNDUP(V19,1))*40),"")</f>
        <v/>
      </c>
      <c r="W20" s="82" t="str">
        <f>IF(SUM(T20,U20,V20)&gt;0,SUM(T20,U20,V20),"")</f>
        <v/>
      </c>
      <c r="X20" s="84" t="str">
        <f>IF(OR(Q20="",T20="",U20="",V20=""),"",SUM(Q20,T20,U20,V20))</f>
        <v/>
      </c>
      <c r="Y20" s="85" t="s">
        <v>63</v>
      </c>
      <c r="Z20" s="86"/>
      <c r="AA20" s="63"/>
      <c r="AB20" s="64"/>
      <c r="AC20" s="65"/>
      <c r="AD20" s="66"/>
      <c r="AE20" s="67"/>
      <c r="AF20" s="68"/>
      <c r="AG20" s="68" t="str">
        <f t="shared" si="1"/>
        <v/>
      </c>
    </row>
    <row r="21" ht="18.0" customHeight="1">
      <c r="A21" s="46" t="s">
        <v>55</v>
      </c>
      <c r="B21" s="47">
        <v>77.56</v>
      </c>
      <c r="C21" s="48" t="s">
        <v>81</v>
      </c>
      <c r="D21" s="48" t="s">
        <v>82</v>
      </c>
      <c r="E21" s="49">
        <v>38870.0</v>
      </c>
      <c r="F21" s="48"/>
      <c r="G21" s="50" t="s">
        <v>89</v>
      </c>
      <c r="H21" s="50" t="s">
        <v>51</v>
      </c>
      <c r="I21" s="89">
        <v>67.0</v>
      </c>
      <c r="J21" s="89">
        <v>70.0</v>
      </c>
      <c r="K21" s="89">
        <v>-72.0</v>
      </c>
      <c r="L21" s="89">
        <v>77.0</v>
      </c>
      <c r="M21" s="89">
        <v>81.0</v>
      </c>
      <c r="N21" s="89">
        <v>83.0</v>
      </c>
      <c r="O21" s="53">
        <f>IF(MAX(I21:K21)&gt;0,IF(MAX(I21:K21)&lt;0,0,TRUNC(MAX(I21:K21)/1)*1),"")</f>
        <v>70</v>
      </c>
      <c r="P21" s="54">
        <f>IF(MAX(L21:N21)&gt;0,IF(MAX(L21:N21)&lt;0,0,TRUNC(MAX(L21:N21)/1)*1),"")</f>
        <v>83</v>
      </c>
      <c r="Q21" s="55">
        <f>IF(O21="","",IF(P21="","",IF(SUM(O21:P21)=0,"",SUM(O21:P21))))</f>
        <v>153</v>
      </c>
      <c r="R21" s="56">
        <f>IF(Q21="","",IF(B21="","",IF(OR(C21="UK",C21="JK",C21="SK",C21="K1",C21="K2",C21="K3",C21="K4",C21="K5",C21="K6",C21="K7",C21="K8",C21="K9",C21="K10"),IF(B21&gt;153.655,Q21,IF(B21&lt;28,10^(0.783497476*LOG10(28/153.655)^2)*Q21,10^(0.783497476*LOG10(B21/153.655)^2)*Q21)),IF(B21&gt;175.508,Q21,IF(B21&lt;32,10^(0.75194503*LOG10(32/175.508)^2)*Q21,10^(0.75194503*LOG10(B21/175.508)^2)*Q21)))))</f>
        <v>190.2275434</v>
      </c>
      <c r="S21" s="57" t="str">
        <f>IF(AD21=1,R21*AG21,"")</f>
        <v/>
      </c>
      <c r="T21" s="58">
        <v>7.6</v>
      </c>
      <c r="U21" s="58">
        <v>11.73</v>
      </c>
      <c r="V21" s="90">
        <v>6.8</v>
      </c>
      <c r="W21" s="58"/>
      <c r="X21" s="60"/>
      <c r="Y21" s="91"/>
      <c r="Z21" s="92"/>
      <c r="AA21" s="63">
        <f>V5</f>
        <v>44342</v>
      </c>
      <c r="AB21" s="64" t="str">
        <f>IF(ISNUMBER(FIND("M",C21)),"m",IF(ISNUMBER(FIND("K",C21)),"k"))</f>
        <v>m</v>
      </c>
      <c r="AC21" s="65">
        <f>IF(OR(E21="",AA21=""),0,(YEAR(AA21)-YEAR(E21)))</f>
        <v>15</v>
      </c>
      <c r="AD21" s="66" t="str">
        <f>IF(AC21&gt;34,1,"")</f>
        <v/>
      </c>
      <c r="AE21" s="67" t="b">
        <f>IF(AD21=1,LOOKUP(AC21,'Meltzer-Faber'!A3:A63,'Meltzer-Faber'!B3:B63))</f>
        <v>0</v>
      </c>
      <c r="AF21" s="68" t="b">
        <f>IF(AD21=1,LOOKUP(AC21,'Meltzer-Faber'!A3:A63,'Meltzer-Faber'!C3:C63))</f>
        <v>0</v>
      </c>
      <c r="AG21" s="68" t="b">
        <f t="shared" si="1"/>
        <v>0</v>
      </c>
    </row>
    <row r="22" ht="18.0" customHeight="1">
      <c r="A22" s="69"/>
      <c r="B22" s="94"/>
      <c r="C22" s="98"/>
      <c r="D22" s="99"/>
      <c r="E22" s="100"/>
      <c r="F22" s="100"/>
      <c r="G22" s="101"/>
      <c r="H22" s="102"/>
      <c r="I22" s="103"/>
      <c r="J22" s="104"/>
      <c r="K22" s="105"/>
      <c r="L22" s="103"/>
      <c r="M22" s="104"/>
      <c r="N22" s="105"/>
      <c r="O22" s="71"/>
      <c r="P22" s="79"/>
      <c r="Q22" s="80">
        <f>IF(R21="","",R21*1.2)</f>
        <v>228.2730521</v>
      </c>
      <c r="R22" s="77"/>
      <c r="S22" s="81"/>
      <c r="T22" s="82">
        <f>IF(T21&gt;0,T21*20,"")</f>
        <v>152</v>
      </c>
      <c r="U22" s="82">
        <f>IF(U21&gt;0,U21*13,"")</f>
        <v>152.49</v>
      </c>
      <c r="V22" s="83">
        <f>IF(ROUNDUP(V21,1)&gt;0,IF((80+(8-ROUNDUP(V21,1))*40)&lt;0,0,80+(8-ROUNDUP(V21,1))*40),"")</f>
        <v>128</v>
      </c>
      <c r="W22" s="82">
        <f>IF(SUM(T22,U22,V22)&gt;0,SUM(T22,U22,V22),"")</f>
        <v>432.49</v>
      </c>
      <c r="X22" s="84">
        <f>IF(OR(Q22="",T22="",U22="",V22=""),"",SUM(Q22,T22,U22,V22))</f>
        <v>660.7630521</v>
      </c>
      <c r="Y22" s="85"/>
      <c r="Z22" s="86"/>
      <c r="AA22" s="63"/>
      <c r="AB22" s="64"/>
      <c r="AC22" s="65"/>
      <c r="AD22" s="66"/>
      <c r="AE22" s="67"/>
      <c r="AF22" s="68"/>
      <c r="AG22" s="68" t="str">
        <f t="shared" si="1"/>
        <v/>
      </c>
    </row>
    <row r="23" ht="18.0" customHeight="1">
      <c r="A23" s="46" t="s">
        <v>55</v>
      </c>
      <c r="B23" s="163">
        <v>79.7</v>
      </c>
      <c r="C23" s="114" t="s">
        <v>81</v>
      </c>
      <c r="D23" s="114" t="s">
        <v>82</v>
      </c>
      <c r="E23" s="115">
        <v>38635.0</v>
      </c>
      <c r="F23" s="114"/>
      <c r="G23" s="116" t="s">
        <v>90</v>
      </c>
      <c r="H23" s="116" t="s">
        <v>51</v>
      </c>
      <c r="I23" s="117">
        <v>45.0</v>
      </c>
      <c r="J23" s="117">
        <v>50.0</v>
      </c>
      <c r="K23" s="117">
        <v>53.0</v>
      </c>
      <c r="L23" s="117">
        <v>60.0</v>
      </c>
      <c r="M23" s="117">
        <v>65.0</v>
      </c>
      <c r="N23" s="117">
        <v>-70.0</v>
      </c>
      <c r="O23" s="53">
        <f>IF(MAX(I23:K23)&gt;0,IF(MAX(I23:K23)&lt;0,0,TRUNC(MAX(I23:K23)/1)*1),"")</f>
        <v>53</v>
      </c>
      <c r="P23" s="54">
        <f>IF(MAX(L23:N23)&gt;0,IF(MAX(L23:N23)&lt;0,0,TRUNC(MAX(L23:N23)/1)*1),"")</f>
        <v>65</v>
      </c>
      <c r="Q23" s="55">
        <f>IF(O23="","",IF(P23="","",IF(SUM(O23:P23)=0,"",SUM(O23:P23))))</f>
        <v>118</v>
      </c>
      <c r="R23" s="56">
        <f>IF(Q23="","",IF(B23="","",IF(OR(C23="UK",C23="JK",C23="SK",C23="K1",C23="K2",C23="K3",C23="K4",C23="K5",C23="K6",C23="K7",C23="K8",C23="K9",C23="K10"),IF(B23&gt;153.655,Q23,IF(B23&lt;28,10^(0.783497476*LOG10(28/153.655)^2)*Q23,10^(0.783497476*LOG10(B23/153.655)^2)*Q23)),IF(B23&gt;175.508,Q23,IF(B23&lt;32,10^(0.75194503*LOG10(32/175.508)^2)*Q23,10^(0.75194503*LOG10(B23/175.508)^2)*Q23)))))</f>
        <v>144.6319861</v>
      </c>
      <c r="S23" s="57" t="str">
        <f>IF(AD23=1,R23*AG23,"")</f>
        <v/>
      </c>
      <c r="T23" s="58">
        <v>7.45</v>
      </c>
      <c r="U23" s="58">
        <v>9.96</v>
      </c>
      <c r="V23" s="90">
        <v>6.55</v>
      </c>
      <c r="W23" s="58"/>
      <c r="X23" s="60"/>
      <c r="Y23" s="91"/>
      <c r="Z23" s="92"/>
      <c r="AA23" s="63">
        <f>V5</f>
        <v>44342</v>
      </c>
      <c r="AB23" s="64" t="str">
        <f>IF(ISNUMBER(FIND("M",C23)),"m",IF(ISNUMBER(FIND("K",C23)),"k"))</f>
        <v>m</v>
      </c>
      <c r="AC23" s="65">
        <f>IF(OR(E23="",AA23=""),0,(YEAR(AA23)-YEAR(E23)))</f>
        <v>16</v>
      </c>
      <c r="AD23" s="66" t="str">
        <f>IF(AC23&gt;34,1,"")</f>
        <v/>
      </c>
      <c r="AE23" s="67" t="b">
        <f>IF(AD23=1,LOOKUP(AC23,'Meltzer-Faber'!A3:A63,'Meltzer-Faber'!B3:B63))</f>
        <v>0</v>
      </c>
      <c r="AF23" s="68" t="b">
        <f>IF(AD23=1,LOOKUP(AC23,'Meltzer-Faber'!A3:A63,'Meltzer-Faber'!C3:C63))</f>
        <v>0</v>
      </c>
      <c r="AG23" s="68" t="b">
        <f t="shared" si="1"/>
        <v>0</v>
      </c>
    </row>
    <row r="24" ht="18.0" customHeight="1">
      <c r="A24" s="69"/>
      <c r="B24" s="94"/>
      <c r="C24" s="98"/>
      <c r="D24" s="99"/>
      <c r="E24" s="100"/>
      <c r="F24" s="100"/>
      <c r="G24" s="101"/>
      <c r="H24" s="102"/>
      <c r="I24" s="103"/>
      <c r="J24" s="104"/>
      <c r="K24" s="105"/>
      <c r="L24" s="103"/>
      <c r="M24" s="104"/>
      <c r="N24" s="105"/>
      <c r="O24" s="71"/>
      <c r="P24" s="79"/>
      <c r="Q24" s="80">
        <f>IF(R23="","",R23*1.2)</f>
        <v>173.5583833</v>
      </c>
      <c r="R24" s="77"/>
      <c r="S24" s="81"/>
      <c r="T24" s="82">
        <f>IF(T23&gt;0,T23*20,"")</f>
        <v>149</v>
      </c>
      <c r="U24" s="82">
        <f>IF(U23&gt;0,U23*13,"")</f>
        <v>129.48</v>
      </c>
      <c r="V24" s="83">
        <f>IF(ROUNDUP(V23,1)&gt;0,IF((80+(8-ROUNDUP(V23,1))*40)&lt;0,0,80+(8-ROUNDUP(V23,1))*40),"")</f>
        <v>136</v>
      </c>
      <c r="W24" s="82">
        <f>IF(SUM(T24,U24,V24)&gt;0,SUM(T24,U24,V24),"")</f>
        <v>414.48</v>
      </c>
      <c r="X24" s="84">
        <f>IF(OR(Q24="",T24="",U24="",V24=""),"",SUM(Q24,T24,U24,V24))</f>
        <v>588.0383833</v>
      </c>
      <c r="Y24" s="85" t="s">
        <v>63</v>
      </c>
      <c r="Z24" s="86"/>
      <c r="AA24" s="63"/>
      <c r="AB24" s="64"/>
      <c r="AC24" s="65"/>
      <c r="AD24" s="66"/>
      <c r="AE24" s="67"/>
      <c r="AF24" s="68"/>
      <c r="AG24" s="68" t="str">
        <f t="shared" si="1"/>
        <v/>
      </c>
    </row>
    <row r="25" ht="18.0" customHeight="1">
      <c r="A25" s="46"/>
      <c r="B25" s="94"/>
      <c r="C25" s="48"/>
      <c r="D25" s="48"/>
      <c r="E25" s="49"/>
      <c r="F25" s="48"/>
      <c r="G25" s="50"/>
      <c r="H25" s="50"/>
      <c r="I25" s="89"/>
      <c r="J25" s="89"/>
      <c r="K25" s="89"/>
      <c r="L25" s="89"/>
      <c r="M25" s="89"/>
      <c r="N25" s="89"/>
      <c r="O25" s="53" t="str">
        <f>IF(MAX(I25:K25)&gt;0,IF(MAX(I25:K25)&lt;0,0,TRUNC(MAX(I25:K25)/1)*1),"")</f>
        <v/>
      </c>
      <c r="P25" s="54" t="str">
        <f>IF(MAX(L25:N25)&gt;0,IF(MAX(L25:N25)&lt;0,0,TRUNC(MAX(L25:N25)/1)*1),"")</f>
        <v/>
      </c>
      <c r="Q25" s="55" t="str">
        <f>IF(O25="","",IF(P25="","",IF(SUM(O25:P25)=0,"",SUM(O25:P25))))</f>
        <v/>
      </c>
      <c r="R25" s="56" t="str">
        <f>IF(Q25="","",IF(B25="","",IF(OR(C25="UK",C25="JK",C25="SK",C25="K1",C25="K2",C25="K3",C25="K4",C25="K5",C25="K6",C25="K7",C25="K8",C25="K9",C25="K10"),IF(B25&gt;153.655,Q25,IF(B25&lt;28,10^(0.783497476*LOG10(28/153.655)^2)*Q25,10^(0.783497476*LOG10(B25/153.655)^2)*Q25)),IF(B25&gt;175.508,Q25,IF(B25&lt;32,10^(0.75194503*LOG10(32/175.508)^2)*Q25,10^(0.75194503*LOG10(B25/175.508)^2)*Q25)))))</f>
        <v/>
      </c>
      <c r="S25" s="57" t="str">
        <f>IF(AD25=1,R25*AG25,"")</f>
        <v/>
      </c>
      <c r="T25" s="58"/>
      <c r="U25" s="58"/>
      <c r="V25" s="90"/>
      <c r="W25" s="58"/>
      <c r="X25" s="60"/>
      <c r="Y25" s="91"/>
      <c r="Z25" s="92"/>
      <c r="AA25" s="63">
        <f>V5</f>
        <v>44342</v>
      </c>
      <c r="AB25" s="64" t="b">
        <f>IF(ISNUMBER(FIND("M",C25)),"m",IF(ISNUMBER(FIND("K",C25)),"k"))</f>
        <v>0</v>
      </c>
      <c r="AC25" s="65">
        <f>IF(OR(E25="",AA25=""),0,(YEAR(AA25)-YEAR(E25)))</f>
        <v>0</v>
      </c>
      <c r="AD25" s="66" t="str">
        <f>IF(AC25&gt;34,1,"")</f>
        <v/>
      </c>
      <c r="AE25" s="95" t="b">
        <f>IF(AD25=1,LOOKUP(AC25,'Meltzer-Faber'!A3:A63,'Meltzer-Faber'!B3:B63))</f>
        <v>0</v>
      </c>
      <c r="AF25" s="96" t="b">
        <f>IF(AD25=1,LOOKUP(AC25,'Meltzer-Faber'!A3:A63,'Meltzer-Faber'!C3:C63))</f>
        <v>0</v>
      </c>
      <c r="AG25" s="68" t="str">
        <f t="shared" si="1"/>
        <v/>
      </c>
    </row>
    <row r="26" ht="18.0" customHeight="1">
      <c r="A26" s="69"/>
      <c r="B26" s="70"/>
      <c r="C26" s="71"/>
      <c r="D26" s="72"/>
      <c r="E26" s="73"/>
      <c r="F26" s="73"/>
      <c r="G26" s="74"/>
      <c r="H26" s="75"/>
      <c r="I26" s="76"/>
      <c r="J26" s="77"/>
      <c r="K26" s="78"/>
      <c r="L26" s="76"/>
      <c r="M26" s="77"/>
      <c r="N26" s="78"/>
      <c r="O26" s="71"/>
      <c r="P26" s="79"/>
      <c r="Q26" s="80" t="str">
        <f>IF(R25="","",R25*1.2)</f>
        <v/>
      </c>
      <c r="R26" s="77"/>
      <c r="S26" s="81"/>
      <c r="T26" s="82" t="str">
        <f>IF(T25&gt;0,T25*20,"")</f>
        <v/>
      </c>
      <c r="U26" s="82" t="str">
        <f>IF(U25&gt;0,U25*13,"")</f>
        <v/>
      </c>
      <c r="V26" s="83" t="str">
        <f>IF(ROUNDUP(V25,1)&gt;0,IF((80+(8-ROUNDUP(V25,1))*40)&lt;0,0,80+(8-ROUNDUP(V25,1))*40),"")</f>
        <v/>
      </c>
      <c r="W26" s="82" t="str">
        <f>IF(SUM(T26,U26,V26)&gt;0,SUM(T26,U26,V26),"")</f>
        <v/>
      </c>
      <c r="X26" s="84" t="str">
        <f>IF(OR(Q26="",T26="",U26="",V26=""),"",SUM(Q26,T26,U26,V26))</f>
        <v/>
      </c>
      <c r="Y26" s="85"/>
      <c r="Z26" s="86"/>
      <c r="AA26" s="63"/>
      <c r="AB26" s="64"/>
      <c r="AC26" s="65"/>
      <c r="AD26" s="29"/>
      <c r="AE26" s="29"/>
      <c r="AF26" s="29"/>
      <c r="AG26" s="29"/>
    </row>
    <row r="27" ht="18.0" customHeight="1">
      <c r="A27" s="46"/>
      <c r="B27" s="94"/>
      <c r="C27" s="48"/>
      <c r="D27" s="48"/>
      <c r="E27" s="49"/>
      <c r="F27" s="48"/>
      <c r="G27" s="50"/>
      <c r="H27" s="50"/>
      <c r="I27" s="89"/>
      <c r="J27" s="89"/>
      <c r="K27" s="89"/>
      <c r="L27" s="89"/>
      <c r="M27" s="89"/>
      <c r="N27" s="89"/>
      <c r="O27" s="53" t="str">
        <f>IF(MAX(I27:K27)&gt;0,IF(MAX(I27:K27)&lt;0,0,TRUNC(MAX(I27:K27)/1)*1),"")</f>
        <v/>
      </c>
      <c r="P27" s="54" t="str">
        <f>IF(MAX(L27:N27)&gt;0,IF(MAX(L27:N27)&lt;0,0,TRUNC(MAX(L27:N27)/1)*1),"")</f>
        <v/>
      </c>
      <c r="Q27" s="55" t="str">
        <f>IF(O27="","",IF(P27="","",IF(SUM(O27:P27)=0,"",SUM(O27:P27))))</f>
        <v/>
      </c>
      <c r="R27" s="56" t="str">
        <f>IF(Q27="","",IF(B27="","",IF(OR(C27="UK",C27="JK",C27="SK",C27="K1",C27="K2",C27="K3",C27="K4",C27="K5",C27="K6",C27="K7",C27="K8",C27="K9",C27="K10"),IF(B27&gt;153.655,Q27,IF(B27&lt;28,10^(0.783497476*LOG10(28/153.655)^2)*Q27,10^(0.783497476*LOG10(B27/153.655)^2)*Q27)),IF(B27&gt;175.508,Q27,IF(B27&lt;32,10^(0.75194503*LOG10(32/175.508)^2)*Q27,10^(0.75194503*LOG10(B27/175.508)^2)*Q27)))))</f>
        <v/>
      </c>
      <c r="S27" s="57" t="str">
        <f>IF(AD27=1,R27*AG27,"")</f>
        <v/>
      </c>
      <c r="T27" s="58"/>
      <c r="U27" s="58"/>
      <c r="V27" s="90"/>
      <c r="W27" s="58"/>
      <c r="X27" s="60"/>
      <c r="Y27" s="91"/>
      <c r="Z27" s="92"/>
      <c r="AA27" s="63">
        <f>V5</f>
        <v>44342</v>
      </c>
      <c r="AB27" s="64" t="b">
        <f>IF(ISNUMBER(FIND("M",C27)),"m",IF(ISNUMBER(FIND("K",C27)),"k"))</f>
        <v>0</v>
      </c>
      <c r="AC27" s="65">
        <f>IF(OR(E27="",AA27=""),0,(YEAR(AA27)-YEAR(E27)))</f>
        <v>0</v>
      </c>
      <c r="AD27" s="66" t="str">
        <f>IF(AC27&gt;34,1,"")</f>
        <v/>
      </c>
      <c r="AE27" s="95" t="b">
        <f>IF(AD27=1,LOOKUP(AC27,'Meltzer-Faber'!A3:A63,'Meltzer-Faber'!B3:B63))</f>
        <v>0</v>
      </c>
      <c r="AF27" s="96" t="b">
        <f>IF(AD27=1,LOOKUP(AC27,'Meltzer-Faber'!A3:A63,'Meltzer-Faber'!C3:C63))</f>
        <v>0</v>
      </c>
      <c r="AG27" s="68" t="str">
        <f>IF(AB27="m",AE27,IF(AB27="k",AF27,""))</f>
        <v/>
      </c>
    </row>
    <row r="28" ht="18.0" customHeight="1">
      <c r="A28" s="69"/>
      <c r="B28" s="70"/>
      <c r="C28" s="71"/>
      <c r="D28" s="72"/>
      <c r="E28" s="73"/>
      <c r="F28" s="73"/>
      <c r="G28" s="74"/>
      <c r="H28" s="75"/>
      <c r="I28" s="76"/>
      <c r="J28" s="77"/>
      <c r="K28" s="78"/>
      <c r="L28" s="76"/>
      <c r="M28" s="77"/>
      <c r="N28" s="78"/>
      <c r="O28" s="71"/>
      <c r="P28" s="79"/>
      <c r="Q28" s="80" t="str">
        <f>IF(R27="","",R27*1.2)</f>
        <v/>
      </c>
      <c r="R28" s="77"/>
      <c r="S28" s="81"/>
      <c r="T28" s="82" t="str">
        <f>IF(T27&gt;0,T27*20,"")</f>
        <v/>
      </c>
      <c r="U28" s="82" t="str">
        <f>IF(U27&gt;0,U27*13,"")</f>
        <v/>
      </c>
      <c r="V28" s="83" t="str">
        <f>IF(ROUNDUP(V27,1)&gt;0,IF((80+(8-ROUNDUP(V27,1))*40)&lt;0,0,80+(8-ROUNDUP(V27,1))*40),"")</f>
        <v/>
      </c>
      <c r="W28" s="82" t="str">
        <f>IF(SUM(T28,U28,V28)&gt;0,SUM(T28,U28,V28),"")</f>
        <v/>
      </c>
      <c r="X28" s="84" t="str">
        <f>IF(OR(Q28="",T28="",U28="",V28=""),"",SUM(Q28,T28,U28,V28))</f>
        <v/>
      </c>
      <c r="Y28" s="85"/>
      <c r="Z28" s="86"/>
      <c r="AA28" s="63"/>
      <c r="AB28" s="64"/>
      <c r="AC28" s="65"/>
      <c r="AD28" s="29"/>
      <c r="AE28" s="29"/>
      <c r="AF28" s="29"/>
      <c r="AG28" s="29"/>
    </row>
    <row r="29" ht="18.0" customHeight="1">
      <c r="A29" s="46"/>
      <c r="B29" s="94"/>
      <c r="C29" s="48"/>
      <c r="D29" s="48"/>
      <c r="E29" s="49"/>
      <c r="F29" s="48"/>
      <c r="G29" s="50"/>
      <c r="H29" s="50"/>
      <c r="I29" s="52"/>
      <c r="J29" s="52"/>
      <c r="K29" s="52"/>
      <c r="L29" s="52"/>
      <c r="M29" s="89"/>
      <c r="N29" s="89"/>
      <c r="O29" s="53" t="str">
        <f>IF(MAX(I29:K29)&gt;0,IF(MAX(I29:K29)&lt;0,0,TRUNC(MAX(I29:K29)/1)*1),"")</f>
        <v/>
      </c>
      <c r="P29" s="54" t="str">
        <f>IF(MAX(L29:N29)&gt;0,IF(MAX(L29:N29)&lt;0,0,TRUNC(MAX(L29:N29)/1)*1),"")</f>
        <v/>
      </c>
      <c r="Q29" s="55" t="str">
        <f>IF(O29="","",IF(P29="","",IF(SUM(O29:P29)=0,"",SUM(O29:P29))))</f>
        <v/>
      </c>
      <c r="R29" s="56" t="str">
        <f>IF(Q29="","",IF(B29="","",IF(OR(C29="UK",C29="JK",C29="SK",C29="K1",C29="K2",C29="K3",C29="K4",C29="K5",C29="K6",C29="K7",C29="K8",C29="K9",C29="K10"),IF(B29&gt;153.655,Q29,IF(B29&lt;28,10^(0.783497476*LOG10(28/153.655)^2)*Q29,10^(0.783497476*LOG10(B29/153.655)^2)*Q29)),IF(B29&gt;175.508,Q29,IF(B29&lt;32,10^(0.75194503*LOG10(32/175.508)^2)*Q29,10^(0.75194503*LOG10(B29/175.508)^2)*Q29)))))</f>
        <v/>
      </c>
      <c r="S29" s="57" t="str">
        <f>IF(AD29=1,R29*AG29,"")</f>
        <v/>
      </c>
      <c r="T29" s="58"/>
      <c r="U29" s="58"/>
      <c r="V29" s="90"/>
      <c r="W29" s="58"/>
      <c r="X29" s="60"/>
      <c r="Y29" s="91"/>
      <c r="Z29" s="92"/>
      <c r="AA29" s="63">
        <f>V5</f>
        <v>44342</v>
      </c>
      <c r="AB29" s="64" t="b">
        <f>IF(ISNUMBER(FIND("M",C29)),"m",IF(ISNUMBER(FIND("K",C29)),"k"))</f>
        <v>0</v>
      </c>
      <c r="AC29" s="65">
        <f>IF(OR(E29="",AA29=""),0,(YEAR(AA29)-YEAR(E29)))</f>
        <v>0</v>
      </c>
      <c r="AD29" s="66" t="str">
        <f>IF(AC29&gt;34,1,"")</f>
        <v/>
      </c>
      <c r="AE29" s="95" t="b">
        <f>IF(AD29=1,LOOKUP(AC29,'Meltzer-Faber'!A3:A63,'Meltzer-Faber'!B3:B63))</f>
        <v>0</v>
      </c>
      <c r="AF29" s="96" t="b">
        <f>IF(AD29=1,LOOKUP(AC29,'Meltzer-Faber'!A3:A63,'Meltzer-Faber'!C3:C63))</f>
        <v>0</v>
      </c>
      <c r="AG29" s="68" t="str">
        <f>IF(AB29="m",AE29,IF(AB29="k",AF29,""))</f>
        <v/>
      </c>
    </row>
    <row r="30" ht="18.0" customHeight="1">
      <c r="A30" s="69"/>
      <c r="B30" s="70"/>
      <c r="C30" s="71"/>
      <c r="D30" s="72"/>
      <c r="E30" s="73"/>
      <c r="F30" s="73"/>
      <c r="G30" s="74"/>
      <c r="H30" s="75"/>
      <c r="I30" s="76"/>
      <c r="J30" s="77"/>
      <c r="K30" s="78"/>
      <c r="L30" s="76"/>
      <c r="M30" s="77"/>
      <c r="N30" s="78"/>
      <c r="O30" s="71"/>
      <c r="P30" s="79"/>
      <c r="Q30" s="80" t="str">
        <f>IF(R29="","",R29*1.2)</f>
        <v/>
      </c>
      <c r="R30" s="77"/>
      <c r="S30" s="81"/>
      <c r="T30" s="82" t="str">
        <f>IF(T29&gt;0,T29*20,"")</f>
        <v/>
      </c>
      <c r="U30" s="82" t="str">
        <f>IF(U29&gt;0,U29*13,"")</f>
        <v/>
      </c>
      <c r="V30" s="83" t="str">
        <f>IF(ROUNDUP(V29,1)&gt;0,IF((80+(8-ROUNDUP(V29,1))*40)&lt;0,0,80+(8-ROUNDUP(V29,1))*40),"")</f>
        <v/>
      </c>
      <c r="W30" s="82" t="str">
        <f>IF(SUM(T30,U30,V30)&gt;0,SUM(T30,U30,V30),"")</f>
        <v/>
      </c>
      <c r="X30" s="84" t="str">
        <f>IF(OR(Q30="",T30="",U30="",V30=""),"",SUM(Q30,T30,U30,V30))</f>
        <v/>
      </c>
      <c r="Y30" s="85"/>
      <c r="Z30" s="86"/>
      <c r="AA30" s="63"/>
      <c r="AB30" s="64"/>
      <c r="AC30" s="65"/>
      <c r="AD30" s="29"/>
      <c r="AE30" s="29"/>
      <c r="AF30" s="29"/>
      <c r="AG30" s="29"/>
    </row>
    <row r="31" ht="18.0" customHeight="1">
      <c r="A31" s="46"/>
      <c r="B31" s="94"/>
      <c r="C31" s="48"/>
      <c r="D31" s="48"/>
      <c r="E31" s="49"/>
      <c r="F31" s="48"/>
      <c r="G31" s="50"/>
      <c r="H31" s="50"/>
      <c r="I31" s="89"/>
      <c r="J31" s="89"/>
      <c r="K31" s="89"/>
      <c r="L31" s="89"/>
      <c r="M31" s="89"/>
      <c r="N31" s="89"/>
      <c r="O31" s="53" t="str">
        <f>IF(MAX(I31:K31)&gt;0,IF(MAX(I31:K31)&lt;0,0,TRUNC(MAX(I31:K31)/1)*1),"")</f>
        <v/>
      </c>
      <c r="P31" s="54" t="str">
        <f>IF(MAX(L31:N31)&gt;0,IF(MAX(L31:N31)&lt;0,0,TRUNC(MAX(L31:N31)/1)*1),"")</f>
        <v/>
      </c>
      <c r="Q31" s="55" t="str">
        <f>IF(O31="","",IF(P31="","",IF(SUM(O31:P31)=0,"",SUM(O31:P31))))</f>
        <v/>
      </c>
      <c r="R31" s="56" t="str">
        <f>IF(Q31="","",IF(B31="","",IF(OR(C31="UK",C31="JK",C31="SK",C31="K1",C31="K2",C31="K3",C31="K4",C31="K5",C31="K6",C31="K7",C31="K8",C31="K9",C31="K10"),IF(B31&gt;153.655,Q31,IF(B31&lt;28,10^(0.783497476*LOG10(28/153.655)^2)*Q31,10^(0.783497476*LOG10(B31/153.655)^2)*Q31)),IF(B31&gt;175.508,Q31,IF(B31&lt;32,10^(0.75194503*LOG10(32/175.508)^2)*Q31,10^(0.75194503*LOG10(B31/175.508)^2)*Q31)))))</f>
        <v/>
      </c>
      <c r="S31" s="57" t="str">
        <f>IF(AD31=1,R31*AG31,"")</f>
        <v/>
      </c>
      <c r="T31" s="58"/>
      <c r="U31" s="58"/>
      <c r="V31" s="90"/>
      <c r="W31" s="58" t="s">
        <v>63</v>
      </c>
      <c r="X31" s="60"/>
      <c r="Y31" s="91"/>
      <c r="Z31" s="92"/>
      <c r="AA31" s="63">
        <f>V5</f>
        <v>44342</v>
      </c>
      <c r="AB31" s="64" t="b">
        <f>IF(ISNUMBER(FIND("M",C31)),"m",IF(ISNUMBER(FIND("K",C31)),"k"))</f>
        <v>0</v>
      </c>
      <c r="AC31" s="65">
        <f>IF(OR(E31="",AA31=""),0,(YEAR(AA31)-YEAR(E31)))</f>
        <v>0</v>
      </c>
      <c r="AD31" s="66" t="str">
        <f>IF(AC31&gt;34,1,"")</f>
        <v/>
      </c>
      <c r="AE31" s="95" t="b">
        <f>IF(AD31=1,LOOKUP(AC31,'Meltzer-Faber'!A3:A63,'Meltzer-Faber'!B3:B63))</f>
        <v>0</v>
      </c>
      <c r="AF31" s="96" t="b">
        <f>IF(AD31=1,LOOKUP(AC31,'Meltzer-Faber'!A3:A63,'Meltzer-Faber'!C3:C63))</f>
        <v>0</v>
      </c>
      <c r="AG31" s="68" t="str">
        <f>IF(AB31="m",AE31,IF(AB31="k",AF31,""))</f>
        <v/>
      </c>
    </row>
    <row r="32" ht="18.0" customHeight="1">
      <c r="A32" s="97"/>
      <c r="B32" s="94"/>
      <c r="C32" s="98"/>
      <c r="D32" s="99"/>
      <c r="E32" s="100"/>
      <c r="F32" s="100"/>
      <c r="G32" s="101"/>
      <c r="H32" s="102"/>
      <c r="I32" s="103"/>
      <c r="J32" s="104"/>
      <c r="K32" s="105"/>
      <c r="L32" s="103"/>
      <c r="M32" s="104"/>
      <c r="N32" s="105"/>
      <c r="O32" s="103"/>
      <c r="P32" s="106"/>
      <c r="Q32" s="107" t="str">
        <f>IF(R31="","",R31*1.2)</f>
        <v/>
      </c>
      <c r="R32" s="104"/>
      <c r="S32" s="108"/>
      <c r="T32" s="83" t="str">
        <f>IF(T31&gt;0,T31*20,"")</f>
        <v/>
      </c>
      <c r="U32" s="82" t="str">
        <f>IF(U31&gt;0,U31*13,"")</f>
        <v/>
      </c>
      <c r="V32" s="83" t="str">
        <f>IF(ROUNDUP(V31,1)&gt;0,IF((80+(8-ROUNDUP(V31,1))*40)&lt;0,0,80+(8-ROUNDUP(V31,1))*40),"")</f>
        <v/>
      </c>
      <c r="W32" s="83" t="str">
        <f>IF(SUM(T32,U32,V32)&gt;0,SUM(T32,U32,V32),"")</f>
        <v/>
      </c>
      <c r="X32" s="109" t="str">
        <f>IF(OR(Q32="",T32="",U32="",V32=""),"",SUM(Q32,T32,U32,V32))</f>
        <v/>
      </c>
      <c r="Y32" s="110"/>
      <c r="Z32" s="111"/>
      <c r="AA32" s="63"/>
      <c r="AB32" s="64"/>
      <c r="AC32" s="29"/>
      <c r="AD32" s="29"/>
      <c r="AE32" s="29"/>
      <c r="AF32" s="29"/>
      <c r="AG32" s="29"/>
    </row>
    <row r="33" ht="18.0" customHeight="1">
      <c r="A33" s="112"/>
      <c r="B33" s="113"/>
      <c r="C33" s="114"/>
      <c r="D33" s="114"/>
      <c r="E33" s="115"/>
      <c r="F33" s="114"/>
      <c r="G33" s="116"/>
      <c r="H33" s="116"/>
      <c r="I33" s="117"/>
      <c r="J33" s="117"/>
      <c r="K33" s="117"/>
      <c r="L33" s="117"/>
      <c r="M33" s="117"/>
      <c r="N33" s="117"/>
      <c r="O33" s="118" t="str">
        <f>IF(MAX(I33:K33)&gt;0,IF(MAX(I33:K33)&lt;0,0,TRUNC(MAX(I33:K33)/1)*1),"")</f>
        <v/>
      </c>
      <c r="P33" s="119" t="str">
        <f>IF(MAX(L33:N33)&gt;0,IF(MAX(L33:N33)&lt;0,0,TRUNC(MAX(L33:N33)/1)*1),"")</f>
        <v/>
      </c>
      <c r="Q33" s="120" t="str">
        <f>IF(O33="","",IF(P33="","",IF(SUM(O33:P33)=0,"",SUM(O33:P33))))</f>
        <v/>
      </c>
      <c r="R33" s="121" t="str">
        <f>IF(Q33="","",IF(B33="","",IF(OR(C33="UK",C33="JK",C33="SK",C33="K1",C33="K2",C33="K3",C33="K4",C33="K5",C33="K6",C33="K7",C33="K8",C33="K9",C33="K10"),IF(B33&gt;153.655,Q33,IF(B33&lt;28,10^(0.783497476*LOG10(28/153.655)^2)*Q33,10^(0.783497476*LOG10(B33/153.655)^2)*Q33)),IF(B33&gt;175.508,Q33,IF(B33&lt;32,10^(0.75194503*LOG10(32/175.508)^2)*Q33,10^(0.75194503*LOG10(B33/175.508)^2)*Q33)))))</f>
        <v/>
      </c>
      <c r="S33" s="122" t="str">
        <f>IF(AD33=1,R33*AG33,"")</f>
        <v/>
      </c>
      <c r="T33" s="123"/>
      <c r="U33" s="123"/>
      <c r="V33" s="90"/>
      <c r="W33" s="123" t="s">
        <v>63</v>
      </c>
      <c r="X33" s="124"/>
      <c r="Y33" s="125"/>
      <c r="Z33" s="126"/>
      <c r="AA33" s="63">
        <f>V5</f>
        <v>44342</v>
      </c>
      <c r="AB33" s="64" t="b">
        <f>IF(ISNUMBER(FIND("M",C33)),"m",IF(ISNUMBER(FIND("K",C33)),"k"))</f>
        <v>0</v>
      </c>
      <c r="AC33" s="65">
        <f>IF(OR(E33="",AA33=""),0,(YEAR(AA33)-YEAR(E33)))</f>
        <v>0</v>
      </c>
      <c r="AD33" s="66" t="str">
        <f>IF(AC33&gt;34,1,"")</f>
        <v/>
      </c>
      <c r="AE33" s="95" t="b">
        <f>IF(AD33=1,LOOKUP(AC33,'Meltzer-Faber'!A3:A63,'Meltzer-Faber'!B3:B63))</f>
        <v>0</v>
      </c>
      <c r="AF33" s="96" t="b">
        <f>IF(AD33=1,LOOKUP(AC33,'Meltzer-Faber'!A3:A63,'Meltzer-Faber'!C3:C63))</f>
        <v>0</v>
      </c>
      <c r="AG33" s="68" t="str">
        <f>IF(AB33="m",AE33,IF(AB33="k",AF33,""))</f>
        <v/>
      </c>
    </row>
    <row r="34" ht="18.0" customHeight="1">
      <c r="A34" s="97"/>
      <c r="B34" s="94"/>
      <c r="C34" s="98"/>
      <c r="D34" s="99"/>
      <c r="E34" s="100"/>
      <c r="F34" s="100"/>
      <c r="G34" s="101"/>
      <c r="H34" s="102"/>
      <c r="I34" s="103"/>
      <c r="J34" s="104"/>
      <c r="K34" s="105"/>
      <c r="L34" s="103"/>
      <c r="M34" s="104"/>
      <c r="N34" s="105"/>
      <c r="O34" s="103"/>
      <c r="P34" s="106"/>
      <c r="Q34" s="107" t="str">
        <f>IF(R33="","",R33*1.2)</f>
        <v/>
      </c>
      <c r="R34" s="104"/>
      <c r="S34" s="108"/>
      <c r="T34" s="83" t="str">
        <f>IF(T33&gt;0,T33*20,"")</f>
        <v/>
      </c>
      <c r="U34" s="82" t="str">
        <f>IF(U33&gt;0,U33*13,"")</f>
        <v/>
      </c>
      <c r="V34" s="83" t="str">
        <f>IF(ROUNDUP(V33,1)&gt;0,IF((80+(8-ROUNDUP(V33,1))*40)&lt;0,0,80+(8-ROUNDUP(V33,1))*40),"")</f>
        <v/>
      </c>
      <c r="W34" s="83" t="str">
        <f>IF(SUM(T34,U34,V34)&gt;0,SUM(T34,U34,V34),"")</f>
        <v/>
      </c>
      <c r="X34" s="109" t="str">
        <f>IF(OR(Q34="",T34="",U34="",V34=""),"",SUM(Q34,T34,U34,V34))</f>
        <v/>
      </c>
      <c r="Y34" s="110"/>
      <c r="Z34" s="111"/>
      <c r="AA34" s="63"/>
      <c r="AB34" s="64"/>
      <c r="AC34" s="29"/>
      <c r="AD34" s="29"/>
      <c r="AE34" s="29"/>
      <c r="AF34" s="29"/>
      <c r="AG34" s="29"/>
    </row>
    <row r="35" ht="18.0" customHeight="1">
      <c r="A35" s="112"/>
      <c r="B35" s="113"/>
      <c r="C35" s="114"/>
      <c r="D35" s="114"/>
      <c r="E35" s="115"/>
      <c r="F35" s="114"/>
      <c r="G35" s="116"/>
      <c r="H35" s="116"/>
      <c r="I35" s="117"/>
      <c r="J35" s="117"/>
      <c r="K35" s="117"/>
      <c r="L35" s="117"/>
      <c r="M35" s="117"/>
      <c r="N35" s="117"/>
      <c r="O35" s="118" t="str">
        <f>IF(MAX(I35:K35)&gt;0,IF(MAX(I35:K35)&lt;0,0,TRUNC(MAX(I35:K35)/1)*1),"")</f>
        <v/>
      </c>
      <c r="P35" s="119" t="str">
        <f>IF(MAX(L35:N35)&gt;0,IF(MAX(L35:N35)&lt;0,0,TRUNC(MAX(L35:N35)/1)*1),"")</f>
        <v/>
      </c>
      <c r="Q35" s="120" t="str">
        <f>IF(O35="","",IF(P35="","",IF(SUM(O35:P35)=0,"",SUM(O35:P35))))</f>
        <v/>
      </c>
      <c r="R35" s="121" t="str">
        <f>IF(Q35="","",IF(B35="","",IF(OR(C35="UK",C35="JK",C35="SK",C35="K1",C35="K2",C35="K3",C35="K4",C35="K5",C35="K6",C35="K7",C35="K8",C35="K9",C35="K10"),IF(B35&gt;153.655,Q35,IF(B35&lt;28,10^(0.783497476*LOG10(28/153.655)^2)*Q35,10^(0.783497476*LOG10(B35/153.655)^2)*Q35)),IF(B35&gt;175.508,Q35,IF(B35&lt;32,10^(0.75194503*LOG10(32/175.508)^2)*Q35,10^(0.75194503*LOG10(B35/175.508)^2)*Q35)))))</f>
        <v/>
      </c>
      <c r="S35" s="122" t="str">
        <f>IF(AD35=1,R35*AG35,"")</f>
        <v/>
      </c>
      <c r="T35" s="123"/>
      <c r="U35" s="123"/>
      <c r="V35" s="90"/>
      <c r="W35" s="123" t="s">
        <v>63</v>
      </c>
      <c r="X35" s="124"/>
      <c r="Y35" s="125"/>
      <c r="Z35" s="126"/>
      <c r="AA35" s="63">
        <f>V5</f>
        <v>44342</v>
      </c>
      <c r="AB35" s="64" t="b">
        <f>IF(ISNUMBER(FIND("M",C35)),"m",IF(ISNUMBER(FIND("K",C35)),"k"))</f>
        <v>0</v>
      </c>
      <c r="AC35" s="65">
        <f>IF(OR(E35="",AA35=""),0,(YEAR(AA35)-YEAR(E35)))</f>
        <v>0</v>
      </c>
      <c r="AD35" s="66" t="str">
        <f>IF(AC35&gt;34,1,"")</f>
        <v/>
      </c>
      <c r="AE35" s="95" t="b">
        <f>IF(AD35=1,LOOKUP(AC35,'Meltzer-Faber'!A3:A63,'Meltzer-Faber'!B3:B63))</f>
        <v>0</v>
      </c>
      <c r="AF35" s="96" t="b">
        <f>IF(AD35=1,LOOKUP(AC35,'Meltzer-Faber'!A3:A63,'Meltzer-Faber'!C3:C63))</f>
        <v>0</v>
      </c>
      <c r="AG35" s="68" t="str">
        <f>IF(AB35="m",AE35,IF(AB35="k",AF35,""))</f>
        <v/>
      </c>
    </row>
    <row r="36" ht="18.0" customHeight="1">
      <c r="A36" s="127"/>
      <c r="B36" s="128"/>
      <c r="C36" s="129"/>
      <c r="D36" s="130"/>
      <c r="E36" s="131"/>
      <c r="F36" s="131"/>
      <c r="G36" s="132"/>
      <c r="H36" s="133"/>
      <c r="I36" s="134"/>
      <c r="J36" s="135"/>
      <c r="K36" s="136"/>
      <c r="L36" s="134"/>
      <c r="M36" s="135"/>
      <c r="N36" s="136"/>
      <c r="O36" s="134"/>
      <c r="P36" s="137"/>
      <c r="Q36" s="138" t="str">
        <f>IF(R35="","",R35*1.2)</f>
        <v/>
      </c>
      <c r="R36" s="135"/>
      <c r="S36" s="139"/>
      <c r="T36" s="140" t="str">
        <f>IF(T35&gt;0,T35*20,"")</f>
        <v/>
      </c>
      <c r="U36" s="140" t="str">
        <f>IF(U35&gt;0,U35*13,"")</f>
        <v/>
      </c>
      <c r="V36" s="140" t="str">
        <f>IF(ROUNDUP(V35,1)&gt;0,IF((80+(8-ROUNDUP(V35,1))*40)&lt;0,0,80+(8-ROUNDUP(V35,1))*40),"")</f>
        <v/>
      </c>
      <c r="W36" s="140" t="str">
        <f>IF(SUM(T36,U36,V36)&gt;0,SUM(T36,U36,V36),"")</f>
        <v/>
      </c>
      <c r="X36" s="141" t="str">
        <f>IF(OR(Q36="",T36="",U36="",V36=""),"",SUM(Q36,T36,U36,V36))</f>
        <v/>
      </c>
      <c r="Y36" s="142"/>
      <c r="Z36" s="143"/>
      <c r="AA36" s="63"/>
      <c r="AB36" s="64"/>
      <c r="AC36" s="29"/>
      <c r="AD36" s="29"/>
      <c r="AE36" s="29"/>
      <c r="AF36" s="29"/>
      <c r="AG36" s="29"/>
    </row>
    <row r="37" ht="15.75" customHeight="1">
      <c r="A37" s="144"/>
      <c r="B37" s="144"/>
      <c r="C37" s="144"/>
      <c r="D37" s="145"/>
      <c r="E37" s="146"/>
      <c r="F37" s="146"/>
      <c r="G37" s="147"/>
      <c r="H37" s="147"/>
      <c r="I37" s="148"/>
      <c r="J37" s="148"/>
      <c r="K37" s="148"/>
      <c r="L37" s="148"/>
      <c r="M37" s="148"/>
      <c r="N37" s="148"/>
      <c r="O37" s="144"/>
      <c r="P37" s="144"/>
      <c r="Q37" s="144"/>
      <c r="R37" s="144"/>
      <c r="S37" s="144"/>
      <c r="T37" s="148"/>
      <c r="U37" s="148"/>
      <c r="V37" s="149"/>
      <c r="W37" s="149"/>
      <c r="X37" s="150"/>
      <c r="Y37" s="151"/>
      <c r="Z37" s="1"/>
      <c r="AA37" s="29"/>
      <c r="AB37" s="29"/>
      <c r="AC37" s="29"/>
      <c r="AD37" s="29"/>
      <c r="AE37" s="29"/>
      <c r="AF37" s="29"/>
      <c r="AG37" s="29"/>
    </row>
    <row r="38" ht="12.75" customHeight="1">
      <c r="A38" s="152" t="s">
        <v>64</v>
      </c>
      <c r="B38" s="152"/>
      <c r="C38" s="152" t="s">
        <v>65</v>
      </c>
      <c r="H38" s="152" t="s">
        <v>66</v>
      </c>
      <c r="I38" s="153">
        <v>1.0</v>
      </c>
      <c r="J38" s="152" t="s">
        <v>67</v>
      </c>
      <c r="AA38" s="152"/>
      <c r="AB38" s="152"/>
      <c r="AC38" s="152"/>
      <c r="AD38" s="152"/>
      <c r="AE38" s="152"/>
      <c r="AF38" s="152"/>
      <c r="AG38" s="152"/>
    </row>
    <row r="39" ht="12.75" customHeight="1">
      <c r="A39" s="152"/>
      <c r="B39" s="152"/>
      <c r="C39" s="154"/>
      <c r="H39" s="154"/>
      <c r="I39" s="153">
        <v>2.0</v>
      </c>
      <c r="J39" s="152" t="s">
        <v>68</v>
      </c>
      <c r="AA39" s="152"/>
      <c r="AB39" s="152"/>
      <c r="AC39" s="152"/>
      <c r="AD39" s="152"/>
      <c r="AE39" s="152"/>
      <c r="AF39" s="152"/>
      <c r="AG39" s="152"/>
    </row>
    <row r="40" ht="12.75" customHeight="1">
      <c r="A40" s="152" t="s">
        <v>69</v>
      </c>
      <c r="B40" s="152"/>
      <c r="C40" s="152"/>
      <c r="H40" s="152"/>
      <c r="I40" s="152">
        <v>3.0</v>
      </c>
      <c r="J40" s="152" t="s">
        <v>70</v>
      </c>
      <c r="AA40" s="152"/>
      <c r="AB40" s="152"/>
      <c r="AC40" s="152"/>
      <c r="AD40" s="152"/>
      <c r="AE40" s="152"/>
      <c r="AF40" s="152"/>
      <c r="AG40" s="152"/>
    </row>
    <row r="41" ht="12.75" customHeight="1">
      <c r="A41" s="14"/>
      <c r="B41" s="155"/>
      <c r="C41" s="152"/>
      <c r="H41" s="152"/>
      <c r="I41" s="14"/>
      <c r="J41" s="154"/>
      <c r="AA41" s="14"/>
      <c r="AB41" s="14"/>
      <c r="AC41" s="14"/>
      <c r="AD41" s="14"/>
      <c r="AE41" s="14"/>
      <c r="AF41" s="14"/>
      <c r="AG41" s="14"/>
    </row>
    <row r="42" ht="12.75" customHeight="1">
      <c r="A42" s="14"/>
      <c r="B42" s="152"/>
      <c r="C42" s="152"/>
      <c r="H42" s="156" t="s">
        <v>71</v>
      </c>
      <c r="I42" s="152"/>
      <c r="AA42" s="14"/>
      <c r="AB42" s="14"/>
      <c r="AC42" s="14"/>
      <c r="AD42" s="14"/>
      <c r="AE42" s="14"/>
      <c r="AF42" s="14"/>
      <c r="AG42" s="14"/>
    </row>
    <row r="43" ht="12.75" customHeight="1">
      <c r="A43" s="30"/>
      <c r="B43" s="30"/>
      <c r="C43" s="154"/>
      <c r="D43" s="45"/>
      <c r="E43" s="45"/>
      <c r="F43" s="45"/>
      <c r="G43" s="14"/>
      <c r="H43" s="156" t="s">
        <v>72</v>
      </c>
      <c r="I43" s="152"/>
      <c r="AA43" s="14"/>
      <c r="AB43" s="14"/>
      <c r="AC43" s="14"/>
      <c r="AD43" s="14"/>
      <c r="AE43" s="14"/>
      <c r="AF43" s="14"/>
      <c r="AG43" s="14"/>
    </row>
    <row r="44" ht="12.75" customHeight="1">
      <c r="A44" s="152" t="s">
        <v>73</v>
      </c>
      <c r="B44" s="152"/>
      <c r="C44" s="152"/>
      <c r="H44" s="156" t="s">
        <v>74</v>
      </c>
      <c r="I44" s="152"/>
      <c r="AA44" s="14"/>
      <c r="AB44" s="14"/>
      <c r="AC44" s="14"/>
      <c r="AD44" s="14"/>
      <c r="AE44" s="14"/>
      <c r="AF44" s="14"/>
      <c r="AG44" s="14"/>
    </row>
    <row r="45" ht="12.75" customHeight="1">
      <c r="A45" s="30"/>
      <c r="B45" s="30"/>
      <c r="C45" s="152"/>
      <c r="H45" s="152"/>
      <c r="I45" s="156"/>
      <c r="J45" s="152"/>
      <c r="K45" s="157"/>
      <c r="L45" s="30"/>
      <c r="M45" s="30"/>
      <c r="N45" s="30"/>
      <c r="O45" s="30"/>
      <c r="P45" s="30"/>
      <c r="Q45" s="30"/>
      <c r="R45" s="30"/>
      <c r="S45" s="30"/>
      <c r="T45" s="158"/>
      <c r="U45" s="158"/>
      <c r="V45" s="158"/>
      <c r="W45" s="158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ht="12.75" customHeight="1">
      <c r="A46" s="152" t="s">
        <v>75</v>
      </c>
      <c r="B46" s="152"/>
      <c r="C46" s="152"/>
      <c r="H46" s="156" t="s">
        <v>76</v>
      </c>
      <c r="I46" s="152"/>
      <c r="AA46" s="14"/>
      <c r="AB46" s="14"/>
      <c r="AC46" s="14"/>
      <c r="AD46" s="14"/>
      <c r="AE46" s="14"/>
      <c r="AF46" s="14"/>
      <c r="AG46" s="14"/>
    </row>
    <row r="47" ht="12.75" customHeight="1">
      <c r="A47" s="30"/>
      <c r="B47" s="30"/>
      <c r="C47" s="152"/>
      <c r="H47" s="152"/>
      <c r="I47" s="152"/>
      <c r="AA47" s="14"/>
      <c r="AB47" s="14"/>
      <c r="AC47" s="14"/>
      <c r="AD47" s="14"/>
      <c r="AE47" s="14"/>
      <c r="AF47" s="14"/>
      <c r="AG47" s="14"/>
    </row>
    <row r="48" ht="13.5" customHeight="1">
      <c r="A48" s="159" t="s">
        <v>77</v>
      </c>
      <c r="B48" s="160" t="s">
        <v>78</v>
      </c>
      <c r="C48" s="160"/>
      <c r="D48" s="161"/>
      <c r="E48" s="161"/>
      <c r="F48" s="161"/>
      <c r="G48" s="162"/>
      <c r="H48" s="162"/>
      <c r="I48" s="155"/>
      <c r="AA48" s="14"/>
      <c r="AB48" s="14"/>
      <c r="AC48" s="14"/>
      <c r="AD48" s="14"/>
      <c r="AE48" s="14"/>
      <c r="AF48" s="14"/>
      <c r="AG48" s="14"/>
    </row>
    <row r="49" ht="13.5" customHeight="1">
      <c r="A49" s="1"/>
      <c r="B49" s="1"/>
      <c r="C49" s="1"/>
      <c r="D49" s="1"/>
      <c r="E49" s="1"/>
      <c r="F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4">
    <mergeCell ref="L28:N28"/>
    <mergeCell ref="Q28:R28"/>
    <mergeCell ref="I24:K24"/>
    <mergeCell ref="L24:N24"/>
    <mergeCell ref="Q24:R24"/>
    <mergeCell ref="I26:K26"/>
    <mergeCell ref="L26:N26"/>
    <mergeCell ref="Q26:R26"/>
    <mergeCell ref="I28:K28"/>
    <mergeCell ref="L34:N34"/>
    <mergeCell ref="Q34:R34"/>
    <mergeCell ref="I30:K30"/>
    <mergeCell ref="L30:N30"/>
    <mergeCell ref="Q30:R30"/>
    <mergeCell ref="I32:K32"/>
    <mergeCell ref="L32:N32"/>
    <mergeCell ref="Q32:R32"/>
    <mergeCell ref="I34:K34"/>
    <mergeCell ref="J39:Z39"/>
    <mergeCell ref="J40:Z40"/>
    <mergeCell ref="I36:K36"/>
    <mergeCell ref="L36:N36"/>
    <mergeCell ref="Q36:R36"/>
    <mergeCell ref="C38:G38"/>
    <mergeCell ref="J38:Z38"/>
    <mergeCell ref="C39:G39"/>
    <mergeCell ref="C40:G40"/>
    <mergeCell ref="C45:G45"/>
    <mergeCell ref="C46:G46"/>
    <mergeCell ref="I46:Z46"/>
    <mergeCell ref="C47:G47"/>
    <mergeCell ref="I47:Z47"/>
    <mergeCell ref="I48:Z48"/>
    <mergeCell ref="C41:G41"/>
    <mergeCell ref="J41:Z41"/>
    <mergeCell ref="C42:G42"/>
    <mergeCell ref="I42:Z42"/>
    <mergeCell ref="I43:Z43"/>
    <mergeCell ref="C44:G44"/>
    <mergeCell ref="I44:Z44"/>
    <mergeCell ref="G2:R2"/>
    <mergeCell ref="G3:R3"/>
    <mergeCell ref="S3:Z3"/>
    <mergeCell ref="A5:B5"/>
    <mergeCell ref="C5:G5"/>
    <mergeCell ref="P5:T5"/>
    <mergeCell ref="V5:W5"/>
    <mergeCell ref="L10:N10"/>
    <mergeCell ref="Q10:R10"/>
    <mergeCell ref="I5:N5"/>
    <mergeCell ref="I7:K7"/>
    <mergeCell ref="L7:N7"/>
    <mergeCell ref="O7:R7"/>
    <mergeCell ref="I8:K8"/>
    <mergeCell ref="L8:N8"/>
    <mergeCell ref="I10:K10"/>
    <mergeCell ref="L16:N16"/>
    <mergeCell ref="Q16:R16"/>
    <mergeCell ref="I12:K12"/>
    <mergeCell ref="L12:N12"/>
    <mergeCell ref="Q12:R12"/>
    <mergeCell ref="I14:K14"/>
    <mergeCell ref="L14:N14"/>
    <mergeCell ref="Q14:R14"/>
    <mergeCell ref="I16:K16"/>
    <mergeCell ref="L22:N22"/>
    <mergeCell ref="Q22:R22"/>
    <mergeCell ref="I18:K18"/>
    <mergeCell ref="L18:N18"/>
    <mergeCell ref="Q18:R18"/>
    <mergeCell ref="I20:K20"/>
    <mergeCell ref="L20:N20"/>
    <mergeCell ref="Q20:R20"/>
    <mergeCell ref="I22:K22"/>
  </mergeCells>
  <conditionalFormatting sqref="I29:L29">
    <cfRule type="cellIs" dxfId="0" priority="1" operator="between">
      <formula>1</formula>
      <formula>300</formula>
    </cfRule>
  </conditionalFormatting>
  <conditionalFormatting sqref="I29:L29">
    <cfRule type="cellIs" dxfId="1" priority="2" operator="lessThanOrEqual">
      <formula>0</formula>
    </cfRule>
  </conditionalFormatting>
  <conditionalFormatting sqref="I19:L19">
    <cfRule type="cellIs" dxfId="0" priority="3" operator="between">
      <formula>1</formula>
      <formula>300</formula>
    </cfRule>
  </conditionalFormatting>
  <conditionalFormatting sqref="I19:L19">
    <cfRule type="cellIs" dxfId="1" priority="4" operator="lessThanOrEqual">
      <formula>0</formula>
    </cfRule>
  </conditionalFormatting>
  <dataValidations>
    <dataValidation type="list" allowBlank="1" showInputMessage="1" showErrorMessage="1" prompt="Feil_i_kat.v.løft - Feil verdi i kategori vektløfting" sqref="C9 C11 C13 C15 C17 C19 C21 C23 C25 C27 C29 C31 C33 C35">
      <formula1>"UM,JM,SM,UK,JK,SK,M1,M2,M3,M4,M5,M6,M7,M8,M9,M10,K1,K2,K3,K4,K5,K6,K7,K8,K9,K10"</formula1>
    </dataValidation>
    <dataValidation type="list" allowBlank="1" showInputMessage="1" showErrorMessage="1" prompt="Feil_i_kat. 5-kamp - Feil verdi i kategori 5-kamp" sqref="D9 D11 D13 D15 D17 D19 D21 D23 D25 D27 D29 D31 D33 D35">
      <formula1>"44512.0,13-14,15-16,17-18,19-23,=23,23+"</formula1>
    </dataValidation>
    <dataValidation type="list" allowBlank="1" showInputMessage="1" showErrorMessage="1" prompt="Feil_i_vektklasse - Feil verddi i vektklasse" sqref="A9 A11 A13 A15 A17 A19 A21 A23 A25 A27 A29 A31 A33 A35">
      <formula1>"40.0,45.0,49.0,55.0,59.0,64.0,71.0,76.0,81.0,=81,81+,87.0,=87,87+,49.0,55.0,61.0,67.0,73.0,81.0,89.0,96.0,102.0,=102,102+,109.0,=109,109+"</formula1>
    </dataValidation>
  </dataValidations>
  <printOptions/>
  <pageMargins bottom="0.224305555555556" footer="0.0" header="0.0" left="0.275694444444444" right="0.275694444444444" top="0.275694444444444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1.71"/>
    <col customWidth="1" min="3" max="3" width="12.29"/>
    <col customWidth="1" min="4" max="6" width="9.14"/>
    <col customWidth="1" min="7" max="26" width="8.71"/>
  </cols>
  <sheetData>
    <row r="1" ht="12.75" customHeight="1">
      <c r="A1" s="1" t="s">
        <v>91</v>
      </c>
    </row>
    <row r="2" ht="12.75" customHeight="1">
      <c r="A2" s="29" t="s">
        <v>43</v>
      </c>
      <c r="B2" s="164" t="s">
        <v>92</v>
      </c>
      <c r="C2" s="165" t="s">
        <v>93</v>
      </c>
    </row>
    <row r="3" ht="12.75" customHeight="1">
      <c r="A3" s="166">
        <v>30.0</v>
      </c>
      <c r="B3" s="164">
        <v>1.0</v>
      </c>
      <c r="C3" s="164">
        <v>1.0</v>
      </c>
    </row>
    <row r="4" ht="12.75" customHeight="1">
      <c r="A4" s="166">
        <v>31.0</v>
      </c>
      <c r="B4" s="164">
        <v>1.016</v>
      </c>
      <c r="C4" s="164">
        <v>1.016</v>
      </c>
    </row>
    <row r="5" ht="12.75" customHeight="1">
      <c r="A5" s="166">
        <v>32.0</v>
      </c>
      <c r="B5" s="164">
        <v>1.031</v>
      </c>
      <c r="C5" s="164">
        <v>1.017</v>
      </c>
    </row>
    <row r="6" ht="12.75" customHeight="1">
      <c r="A6" s="166">
        <v>33.0</v>
      </c>
      <c r="B6" s="164">
        <v>1.046</v>
      </c>
      <c r="C6" s="164">
        <v>1.046</v>
      </c>
    </row>
    <row r="7" ht="12.75" customHeight="1">
      <c r="A7" s="166">
        <v>34.0</v>
      </c>
      <c r="B7" s="164">
        <v>1.059</v>
      </c>
      <c r="C7" s="164">
        <v>1.059</v>
      </c>
    </row>
    <row r="8" ht="12.75" customHeight="1">
      <c r="A8" s="166">
        <v>35.0</v>
      </c>
      <c r="B8" s="164">
        <v>1.072</v>
      </c>
      <c r="C8" s="164">
        <v>1.072</v>
      </c>
    </row>
    <row r="9" ht="12.75" customHeight="1">
      <c r="A9" s="166">
        <v>36.0</v>
      </c>
      <c r="B9" s="164">
        <v>1.083</v>
      </c>
      <c r="C9" s="164">
        <v>1.084</v>
      </c>
    </row>
    <row r="10" ht="12.75" customHeight="1">
      <c r="A10" s="166">
        <v>37.0</v>
      </c>
      <c r="B10" s="164">
        <v>1.096</v>
      </c>
      <c r="C10" s="164">
        <v>1.097</v>
      </c>
    </row>
    <row r="11" ht="12.75" customHeight="1">
      <c r="A11" s="166">
        <v>38.0</v>
      </c>
      <c r="B11" s="164">
        <v>1.109</v>
      </c>
      <c r="C11" s="164">
        <v>1.11</v>
      </c>
    </row>
    <row r="12" ht="12.75" customHeight="1">
      <c r="A12" s="166">
        <v>39.0</v>
      </c>
      <c r="B12" s="164">
        <v>1.122</v>
      </c>
      <c r="C12" s="164">
        <v>1.124</v>
      </c>
    </row>
    <row r="13" ht="12.75" customHeight="1">
      <c r="A13" s="166">
        <v>40.0</v>
      </c>
      <c r="B13" s="164">
        <v>1.135</v>
      </c>
      <c r="C13" s="164">
        <v>1.138</v>
      </c>
    </row>
    <row r="14" ht="12.75" customHeight="1">
      <c r="A14" s="166">
        <v>41.0</v>
      </c>
      <c r="B14" s="164">
        <v>1.149</v>
      </c>
      <c r="C14" s="164">
        <v>1.153</v>
      </c>
    </row>
    <row r="15" ht="12.75" customHeight="1">
      <c r="A15" s="166">
        <v>42.0</v>
      </c>
      <c r="B15" s="164">
        <v>1.162</v>
      </c>
      <c r="C15" s="164">
        <v>1.17</v>
      </c>
    </row>
    <row r="16" ht="12.75" customHeight="1">
      <c r="A16" s="166">
        <v>43.0</v>
      </c>
      <c r="B16" s="164">
        <v>1.176</v>
      </c>
      <c r="C16" s="164">
        <v>1.187</v>
      </c>
    </row>
    <row r="17" ht="12.75" customHeight="1">
      <c r="A17" s="166">
        <v>44.0</v>
      </c>
      <c r="B17" s="164">
        <v>1.189</v>
      </c>
      <c r="C17" s="164">
        <v>1.205</v>
      </c>
    </row>
    <row r="18" ht="12.75" customHeight="1">
      <c r="A18" s="166">
        <v>45.0</v>
      </c>
      <c r="B18" s="164">
        <v>1.203</v>
      </c>
      <c r="C18" s="164">
        <v>1.223</v>
      </c>
    </row>
    <row r="19" ht="12.75" customHeight="1">
      <c r="A19" s="166">
        <v>46.0</v>
      </c>
      <c r="B19" s="164">
        <v>1.218</v>
      </c>
      <c r="C19" s="164">
        <v>1.244</v>
      </c>
    </row>
    <row r="20" ht="12.75" customHeight="1">
      <c r="A20" s="166">
        <v>47.0</v>
      </c>
      <c r="B20" s="164">
        <v>1.233</v>
      </c>
      <c r="C20" s="164">
        <v>1.265</v>
      </c>
    </row>
    <row r="21" ht="12.75" customHeight="1">
      <c r="A21" s="166">
        <v>48.0</v>
      </c>
      <c r="B21" s="164">
        <v>1.248</v>
      </c>
      <c r="C21" s="164">
        <v>1.288</v>
      </c>
    </row>
    <row r="22" ht="12.75" customHeight="1">
      <c r="A22" s="166">
        <v>49.0</v>
      </c>
      <c r="B22" s="164">
        <v>1.263</v>
      </c>
      <c r="C22" s="164">
        <v>1.313</v>
      </c>
    </row>
    <row r="23" ht="12.75" customHeight="1">
      <c r="A23" s="166">
        <v>50.0</v>
      </c>
      <c r="B23" s="164">
        <v>1.279</v>
      </c>
      <c r="C23" s="164">
        <v>1.34</v>
      </c>
    </row>
    <row r="24" ht="12.75" customHeight="1">
      <c r="A24" s="166">
        <v>51.0</v>
      </c>
      <c r="B24" s="164">
        <v>1.297</v>
      </c>
      <c r="C24" s="164">
        <v>1.369</v>
      </c>
    </row>
    <row r="25" ht="12.75" customHeight="1">
      <c r="A25" s="166">
        <v>52.0</v>
      </c>
      <c r="B25" s="164">
        <v>1.316</v>
      </c>
      <c r="C25" s="164">
        <v>1.401</v>
      </c>
    </row>
    <row r="26" ht="12.75" customHeight="1">
      <c r="A26" s="166">
        <v>53.0</v>
      </c>
      <c r="B26" s="164">
        <v>1.338</v>
      </c>
      <c r="C26" s="164">
        <v>1.435</v>
      </c>
    </row>
    <row r="27" ht="12.75" customHeight="1">
      <c r="A27" s="166">
        <v>54.0</v>
      </c>
      <c r="B27" s="164">
        <v>1.361</v>
      </c>
      <c r="C27" s="164">
        <v>1.47</v>
      </c>
    </row>
    <row r="28" ht="12.75" customHeight="1">
      <c r="A28" s="166">
        <v>55.0</v>
      </c>
      <c r="B28" s="164">
        <v>1.385</v>
      </c>
      <c r="C28" s="164">
        <v>1.507</v>
      </c>
    </row>
    <row r="29" ht="12.75" customHeight="1">
      <c r="A29" s="166">
        <v>56.0</v>
      </c>
      <c r="B29" s="164">
        <v>1.411</v>
      </c>
      <c r="C29" s="167">
        <v>1.545</v>
      </c>
    </row>
    <row r="30" ht="12.75" customHeight="1">
      <c r="A30" s="166">
        <v>57.0</v>
      </c>
      <c r="B30" s="164">
        <v>1.437</v>
      </c>
      <c r="C30" s="168">
        <v>1.585</v>
      </c>
    </row>
    <row r="31" ht="12.75" customHeight="1">
      <c r="A31" s="166">
        <v>58.0</v>
      </c>
      <c r="B31" s="164">
        <v>1.462</v>
      </c>
      <c r="C31" s="167">
        <v>1.625</v>
      </c>
    </row>
    <row r="32" ht="12.75" customHeight="1">
      <c r="A32" s="166">
        <v>59.0</v>
      </c>
      <c r="B32" s="164">
        <v>1.488</v>
      </c>
      <c r="C32" s="168">
        <v>1.665</v>
      </c>
    </row>
    <row r="33" ht="12.75" customHeight="1">
      <c r="A33" s="166">
        <v>60.0</v>
      </c>
      <c r="B33" s="164">
        <v>1.514</v>
      </c>
      <c r="C33" s="167">
        <v>1.705</v>
      </c>
    </row>
    <row r="34" ht="12.75" customHeight="1">
      <c r="A34" s="166">
        <v>61.0</v>
      </c>
      <c r="B34" s="164">
        <v>1.541</v>
      </c>
      <c r="C34" s="168">
        <v>1.744</v>
      </c>
    </row>
    <row r="35" ht="12.75" customHeight="1">
      <c r="A35" s="166">
        <v>62.0</v>
      </c>
      <c r="B35" s="164">
        <v>1.568</v>
      </c>
      <c r="C35" s="167">
        <v>1.778</v>
      </c>
    </row>
    <row r="36" ht="12.75" customHeight="1">
      <c r="A36" s="166">
        <v>63.0</v>
      </c>
      <c r="B36" s="164">
        <v>1.598</v>
      </c>
      <c r="C36" s="168">
        <v>1.808</v>
      </c>
    </row>
    <row r="37" ht="12.75" customHeight="1">
      <c r="A37" s="166">
        <v>64.0</v>
      </c>
      <c r="B37" s="164">
        <v>1.629</v>
      </c>
      <c r="C37" s="167">
        <v>1.839</v>
      </c>
    </row>
    <row r="38" ht="12.75" customHeight="1">
      <c r="A38" s="166">
        <v>65.0</v>
      </c>
      <c r="B38" s="164">
        <v>1.663</v>
      </c>
      <c r="C38" s="168">
        <v>1.873</v>
      </c>
    </row>
    <row r="39" ht="12.75" customHeight="1">
      <c r="A39" s="166">
        <v>66.0</v>
      </c>
      <c r="B39" s="164">
        <v>1.699</v>
      </c>
      <c r="C39" s="167">
        <v>1.909</v>
      </c>
    </row>
    <row r="40" ht="12.75" customHeight="1">
      <c r="A40" s="166">
        <v>67.0</v>
      </c>
      <c r="B40" s="164">
        <v>1.738</v>
      </c>
      <c r="C40" s="168">
        <v>1.948</v>
      </c>
    </row>
    <row r="41" ht="12.75" customHeight="1">
      <c r="A41" s="166">
        <v>68.0</v>
      </c>
      <c r="B41" s="164">
        <v>1.779</v>
      </c>
      <c r="C41" s="167">
        <v>1.989</v>
      </c>
    </row>
    <row r="42" ht="12.75" customHeight="1">
      <c r="A42" s="166">
        <v>69.0</v>
      </c>
      <c r="B42" s="164">
        <v>1.823</v>
      </c>
      <c r="C42" s="168">
        <v>2.033</v>
      </c>
    </row>
    <row r="43" ht="12.75" customHeight="1">
      <c r="A43" s="166">
        <v>70.0</v>
      </c>
      <c r="B43" s="164">
        <v>1.867</v>
      </c>
      <c r="C43" s="167">
        <v>2.077</v>
      </c>
    </row>
    <row r="44" ht="12.75" customHeight="1">
      <c r="A44" s="166">
        <v>71.0</v>
      </c>
      <c r="B44" s="164">
        <v>1.91</v>
      </c>
      <c r="C44" s="168">
        <v>2.12</v>
      </c>
    </row>
    <row r="45" ht="12.75" customHeight="1">
      <c r="A45" s="166">
        <v>72.0</v>
      </c>
      <c r="B45" s="164">
        <v>1.953</v>
      </c>
      <c r="C45" s="167">
        <v>2.163</v>
      </c>
    </row>
    <row r="46" ht="12.75" customHeight="1">
      <c r="A46" s="166">
        <v>73.0</v>
      </c>
      <c r="B46" s="164">
        <v>2.004</v>
      </c>
      <c r="C46" s="168">
        <v>2.214</v>
      </c>
    </row>
    <row r="47" ht="12.75" customHeight="1">
      <c r="A47" s="166">
        <v>74.0</v>
      </c>
      <c r="B47" s="164">
        <v>2.06</v>
      </c>
      <c r="C47" s="167">
        <v>2.27</v>
      </c>
    </row>
    <row r="48" ht="12.75" customHeight="1">
      <c r="A48" s="166">
        <v>75.0</v>
      </c>
      <c r="B48" s="164">
        <v>2.117</v>
      </c>
      <c r="C48" s="168">
        <v>2.327</v>
      </c>
    </row>
    <row r="49" ht="12.75" customHeight="1">
      <c r="A49" s="166">
        <v>76.0</v>
      </c>
      <c r="B49" s="164">
        <v>2.181</v>
      </c>
      <c r="C49" s="167">
        <v>2.391</v>
      </c>
    </row>
    <row r="50" ht="12.75" customHeight="1">
      <c r="A50" s="166">
        <v>77.0</v>
      </c>
      <c r="B50" s="164">
        <v>2.255</v>
      </c>
      <c r="C50" s="168">
        <v>2.465</v>
      </c>
    </row>
    <row r="51" ht="12.75" customHeight="1">
      <c r="A51" s="166">
        <v>78.0</v>
      </c>
      <c r="B51" s="164">
        <v>2.336</v>
      </c>
      <c r="C51" s="167">
        <v>2.546</v>
      </c>
    </row>
    <row r="52" ht="12.75" customHeight="1">
      <c r="A52" s="166">
        <v>79.0</v>
      </c>
      <c r="B52" s="164">
        <v>2.419</v>
      </c>
      <c r="C52" s="168">
        <v>2.629</v>
      </c>
    </row>
    <row r="53" ht="12.75" customHeight="1">
      <c r="A53" s="166">
        <v>80.0</v>
      </c>
      <c r="B53" s="164">
        <v>2.504</v>
      </c>
      <c r="C53" s="167">
        <v>2.714</v>
      </c>
    </row>
    <row r="54" ht="12.75" customHeight="1">
      <c r="A54" s="166">
        <v>81.0</v>
      </c>
      <c r="B54" s="164">
        <v>2.597</v>
      </c>
      <c r="C54" s="169"/>
    </row>
    <row r="55" ht="12.75" customHeight="1">
      <c r="A55" s="166">
        <v>82.0</v>
      </c>
      <c r="B55" s="164">
        <v>2.702</v>
      </c>
      <c r="C55" s="169"/>
    </row>
    <row r="56" ht="12.75" customHeight="1">
      <c r="A56" s="166">
        <v>83.0</v>
      </c>
      <c r="B56" s="164">
        <v>2.831</v>
      </c>
      <c r="C56" s="169"/>
    </row>
    <row r="57" ht="12.75" customHeight="1">
      <c r="A57" s="166">
        <v>84.0</v>
      </c>
      <c r="B57" s="164">
        <v>2.981</v>
      </c>
      <c r="C57" s="169"/>
    </row>
    <row r="58" ht="12.75" customHeight="1">
      <c r="A58" s="166">
        <v>85.0</v>
      </c>
      <c r="B58" s="164">
        <v>3.153</v>
      </c>
      <c r="C58" s="169"/>
    </row>
    <row r="59" ht="12.75" customHeight="1">
      <c r="A59" s="166">
        <v>86.0</v>
      </c>
      <c r="B59" s="164">
        <v>3.352</v>
      </c>
      <c r="C59" s="169"/>
    </row>
    <row r="60" ht="12.75" customHeight="1">
      <c r="A60" s="166">
        <v>87.0</v>
      </c>
      <c r="B60" s="164">
        <v>3.58</v>
      </c>
      <c r="C60" s="169"/>
    </row>
    <row r="61" ht="12.75" customHeight="1">
      <c r="A61" s="166">
        <v>88.0</v>
      </c>
      <c r="B61" s="164">
        <v>3.842</v>
      </c>
      <c r="C61" s="169"/>
    </row>
    <row r="62" ht="12.75" customHeight="1">
      <c r="A62" s="166">
        <v>89.0</v>
      </c>
      <c r="B62" s="164">
        <v>4.145</v>
      </c>
      <c r="C62" s="169"/>
    </row>
    <row r="63" ht="12.75" customHeight="1">
      <c r="A63" s="166">
        <v>90.0</v>
      </c>
      <c r="B63" s="164">
        <v>4.493</v>
      </c>
      <c r="C63" s="169"/>
    </row>
    <row r="64" ht="12.75" customHeight="1">
      <c r="B64" s="164"/>
    </row>
    <row r="65" ht="12.75" customHeight="1">
      <c r="B65" s="164"/>
    </row>
    <row r="66" ht="12.75" customHeight="1">
      <c r="B66" s="164"/>
    </row>
    <row r="67" ht="12.75" customHeight="1">
      <c r="B67" s="164"/>
    </row>
    <row r="68" ht="12.75" customHeight="1">
      <c r="B68" s="164"/>
    </row>
    <row r="69" ht="12.75" customHeight="1">
      <c r="B69" s="164"/>
    </row>
    <row r="70" ht="12.75" customHeight="1">
      <c r="B70" s="164"/>
    </row>
    <row r="71" ht="12.75" customHeight="1">
      <c r="B71" s="164"/>
    </row>
    <row r="72" ht="12.75" customHeight="1">
      <c r="B72" s="164"/>
    </row>
    <row r="73" ht="12.75" customHeight="1">
      <c r="B73" s="164"/>
    </row>
    <row r="74" ht="12.75" customHeight="1">
      <c r="B74" s="164"/>
    </row>
    <row r="75" ht="12.75" customHeight="1">
      <c r="B75" s="164"/>
    </row>
    <row r="76" ht="12.75" customHeight="1">
      <c r="B76" s="164"/>
    </row>
    <row r="77" ht="12.75" customHeight="1">
      <c r="B77" s="164"/>
    </row>
    <row r="78" ht="12.75" customHeight="1">
      <c r="B78" s="164"/>
    </row>
    <row r="79" ht="12.75" customHeight="1">
      <c r="B79" s="164"/>
    </row>
    <row r="80" ht="12.75" customHeight="1">
      <c r="B80" s="164"/>
    </row>
    <row r="81" ht="12.75" customHeight="1">
      <c r="B81" s="164"/>
    </row>
    <row r="82" ht="12.75" customHeight="1">
      <c r="B82" s="164"/>
    </row>
    <row r="83" ht="12.75" customHeight="1">
      <c r="B83" s="164"/>
    </row>
    <row r="84" ht="12.75" customHeight="1">
      <c r="B84" s="164"/>
    </row>
    <row r="85" ht="12.75" customHeight="1">
      <c r="B85" s="164"/>
    </row>
    <row r="86" ht="12.75" customHeight="1">
      <c r="B86" s="164"/>
    </row>
    <row r="87" ht="12.75" customHeight="1">
      <c r="B87" s="164"/>
    </row>
    <row r="88" ht="12.75" customHeight="1">
      <c r="B88" s="164"/>
    </row>
    <row r="89" ht="12.75" customHeight="1">
      <c r="B89" s="164"/>
    </row>
    <row r="90" ht="12.75" customHeight="1">
      <c r="B90" s="164"/>
    </row>
    <row r="91" ht="12.75" customHeight="1">
      <c r="B91" s="164"/>
    </row>
    <row r="92" ht="12.75" customHeight="1">
      <c r="B92" s="164"/>
    </row>
    <row r="93" ht="12.75" customHeight="1">
      <c r="B93" s="164"/>
    </row>
    <row r="94" ht="12.75" customHeight="1">
      <c r="B94" s="164"/>
    </row>
    <row r="95" ht="12.75" customHeight="1">
      <c r="B95" s="164"/>
    </row>
    <row r="96" ht="12.75" customHeight="1">
      <c r="B96" s="164"/>
    </row>
    <row r="97" ht="12.75" customHeight="1">
      <c r="B97" s="164"/>
    </row>
    <row r="98" ht="12.75" customHeight="1">
      <c r="B98" s="164"/>
    </row>
    <row r="99" ht="12.75" customHeight="1">
      <c r="B99" s="164"/>
    </row>
    <row r="100" ht="12.75" customHeight="1">
      <c r="B100" s="164"/>
    </row>
    <row r="101" ht="12.75" customHeight="1">
      <c r="B101" s="164"/>
    </row>
    <row r="102" ht="12.75" customHeight="1">
      <c r="B102" s="164"/>
    </row>
    <row r="103" ht="12.75" customHeight="1">
      <c r="B103" s="164"/>
    </row>
    <row r="104" ht="12.75" customHeight="1">
      <c r="B104" s="164"/>
    </row>
    <row r="105" ht="12.75" customHeight="1">
      <c r="B105" s="164"/>
    </row>
    <row r="106" ht="12.75" customHeight="1">
      <c r="B106" s="164"/>
    </row>
    <row r="107" ht="12.75" customHeight="1">
      <c r="B107" s="164"/>
    </row>
    <row r="108" ht="12.75" customHeight="1">
      <c r="B108" s="164"/>
    </row>
    <row r="109" ht="12.75" customHeight="1">
      <c r="B109" s="164"/>
    </row>
    <row r="110" ht="12.75" customHeight="1">
      <c r="B110" s="164"/>
    </row>
    <row r="111" ht="12.75" customHeight="1">
      <c r="B111" s="164"/>
    </row>
    <row r="112" ht="12.75" customHeight="1">
      <c r="B112" s="164"/>
    </row>
    <row r="113" ht="12.75" customHeight="1">
      <c r="B113" s="164"/>
    </row>
    <row r="114" ht="12.75" customHeight="1">
      <c r="B114" s="164"/>
    </row>
    <row r="115" ht="12.75" customHeight="1">
      <c r="B115" s="164"/>
    </row>
    <row r="116" ht="12.75" customHeight="1">
      <c r="B116" s="164"/>
    </row>
    <row r="117" ht="12.75" customHeight="1">
      <c r="B117" s="164"/>
    </row>
    <row r="118" ht="12.75" customHeight="1">
      <c r="B118" s="164"/>
    </row>
    <row r="119" ht="12.75" customHeight="1">
      <c r="B119" s="164"/>
    </row>
    <row r="120" ht="12.75" customHeight="1">
      <c r="B120" s="164"/>
    </row>
    <row r="121" ht="12.75" customHeight="1">
      <c r="B121" s="164"/>
    </row>
    <row r="122" ht="12.75" customHeight="1">
      <c r="B122" s="164"/>
    </row>
    <row r="123" ht="12.75" customHeight="1">
      <c r="B123" s="164"/>
    </row>
    <row r="124" ht="12.75" customHeight="1">
      <c r="B124" s="164"/>
    </row>
    <row r="125" ht="12.75" customHeight="1">
      <c r="B125" s="164"/>
    </row>
    <row r="126" ht="12.75" customHeight="1">
      <c r="B126" s="164"/>
    </row>
    <row r="127" ht="12.75" customHeight="1">
      <c r="B127" s="164"/>
    </row>
    <row r="128" ht="12.75" customHeight="1">
      <c r="B128" s="164"/>
    </row>
    <row r="129" ht="12.75" customHeight="1">
      <c r="B129" s="164"/>
    </row>
    <row r="130" ht="12.75" customHeight="1">
      <c r="B130" s="164"/>
    </row>
    <row r="131" ht="12.75" customHeight="1">
      <c r="B131" s="164"/>
    </row>
    <row r="132" ht="12.75" customHeight="1">
      <c r="B132" s="164"/>
    </row>
    <row r="133" ht="12.75" customHeight="1">
      <c r="B133" s="164"/>
    </row>
    <row r="134" ht="12.75" customHeight="1">
      <c r="B134" s="164"/>
    </row>
    <row r="135" ht="12.75" customHeight="1">
      <c r="B135" s="164"/>
    </row>
    <row r="136" ht="12.75" customHeight="1">
      <c r="B136" s="164"/>
    </row>
    <row r="137" ht="12.75" customHeight="1">
      <c r="B137" s="164"/>
    </row>
    <row r="138" ht="12.75" customHeight="1">
      <c r="B138" s="164"/>
    </row>
    <row r="139" ht="12.75" customHeight="1">
      <c r="B139" s="164"/>
    </row>
    <row r="140" ht="12.75" customHeight="1">
      <c r="B140" s="164"/>
    </row>
    <row r="141" ht="12.75" customHeight="1">
      <c r="B141" s="164"/>
    </row>
    <row r="142" ht="12.75" customHeight="1">
      <c r="B142" s="164"/>
    </row>
    <row r="143" ht="12.75" customHeight="1">
      <c r="B143" s="164"/>
    </row>
    <row r="144" ht="12.75" customHeight="1">
      <c r="B144" s="164"/>
    </row>
    <row r="145" ht="12.75" customHeight="1">
      <c r="B145" s="164"/>
    </row>
    <row r="146" ht="12.75" customHeight="1">
      <c r="B146" s="164"/>
    </row>
    <row r="147" ht="12.75" customHeight="1">
      <c r="B147" s="164"/>
    </row>
    <row r="148" ht="12.75" customHeight="1">
      <c r="B148" s="164"/>
    </row>
    <row r="149" ht="12.75" customHeight="1">
      <c r="B149" s="164"/>
    </row>
    <row r="150" ht="12.75" customHeight="1">
      <c r="B150" s="164"/>
    </row>
    <row r="151" ht="12.75" customHeight="1">
      <c r="B151" s="164"/>
    </row>
    <row r="152" ht="12.75" customHeight="1">
      <c r="B152" s="164"/>
    </row>
    <row r="153" ht="12.75" customHeight="1">
      <c r="B153" s="164"/>
    </row>
    <row r="154" ht="12.75" customHeight="1">
      <c r="B154" s="164"/>
    </row>
    <row r="155" ht="12.75" customHeight="1">
      <c r="B155" s="164"/>
    </row>
    <row r="156" ht="12.75" customHeight="1">
      <c r="B156" s="164"/>
    </row>
    <row r="157" ht="12.75" customHeight="1">
      <c r="B157" s="164"/>
    </row>
    <row r="158" ht="12.75" customHeight="1">
      <c r="B158" s="164"/>
    </row>
    <row r="159" ht="12.75" customHeight="1">
      <c r="B159" s="164"/>
    </row>
    <row r="160" ht="12.75" customHeight="1">
      <c r="B160" s="164"/>
    </row>
    <row r="161" ht="12.75" customHeight="1">
      <c r="B161" s="164"/>
    </row>
    <row r="162" ht="12.75" customHeight="1">
      <c r="B162" s="164"/>
    </row>
    <row r="163" ht="12.75" customHeight="1">
      <c r="B163" s="164"/>
    </row>
    <row r="164" ht="12.75" customHeight="1">
      <c r="B164" s="164"/>
    </row>
    <row r="165" ht="12.75" customHeight="1">
      <c r="B165" s="164"/>
    </row>
    <row r="166" ht="12.75" customHeight="1">
      <c r="B166" s="164"/>
    </row>
    <row r="167" ht="12.75" customHeight="1">
      <c r="B167" s="164"/>
    </row>
    <row r="168" ht="12.75" customHeight="1">
      <c r="B168" s="164"/>
    </row>
    <row r="169" ht="12.75" customHeight="1">
      <c r="B169" s="164"/>
    </row>
    <row r="170" ht="12.75" customHeight="1">
      <c r="B170" s="164"/>
    </row>
    <row r="171" ht="12.75" customHeight="1">
      <c r="B171" s="164"/>
    </row>
    <row r="172" ht="12.75" customHeight="1">
      <c r="B172" s="164"/>
    </row>
    <row r="173" ht="12.75" customHeight="1">
      <c r="B173" s="164"/>
    </row>
    <row r="174" ht="12.75" customHeight="1">
      <c r="B174" s="164"/>
    </row>
    <row r="175" ht="12.75" customHeight="1">
      <c r="B175" s="164"/>
    </row>
    <row r="176" ht="12.75" customHeight="1">
      <c r="B176" s="164"/>
    </row>
    <row r="177" ht="12.75" customHeight="1">
      <c r="B177" s="164"/>
    </row>
    <row r="178" ht="12.75" customHeight="1">
      <c r="B178" s="164"/>
    </row>
    <row r="179" ht="12.75" customHeight="1">
      <c r="B179" s="164"/>
    </row>
    <row r="180" ht="12.75" customHeight="1">
      <c r="B180" s="164"/>
    </row>
    <row r="181" ht="12.75" customHeight="1">
      <c r="B181" s="164"/>
    </row>
    <row r="182" ht="12.75" customHeight="1">
      <c r="B182" s="164"/>
    </row>
    <row r="183" ht="12.75" customHeight="1">
      <c r="B183" s="164"/>
    </row>
    <row r="184" ht="12.75" customHeight="1">
      <c r="B184" s="164"/>
    </row>
    <row r="185" ht="12.75" customHeight="1">
      <c r="B185" s="164"/>
    </row>
    <row r="186" ht="12.75" customHeight="1">
      <c r="B186" s="164"/>
    </row>
    <row r="187" ht="12.75" customHeight="1">
      <c r="B187" s="164"/>
    </row>
    <row r="188" ht="12.75" customHeight="1">
      <c r="B188" s="164"/>
    </row>
    <row r="189" ht="12.75" customHeight="1">
      <c r="B189" s="164"/>
    </row>
    <row r="190" ht="12.75" customHeight="1">
      <c r="B190" s="164"/>
    </row>
    <row r="191" ht="12.75" customHeight="1">
      <c r="B191" s="164"/>
    </row>
    <row r="192" ht="12.75" customHeight="1">
      <c r="B192" s="164"/>
    </row>
    <row r="193" ht="12.75" customHeight="1">
      <c r="B193" s="164"/>
    </row>
    <row r="194" ht="12.75" customHeight="1">
      <c r="B194" s="164"/>
    </row>
    <row r="195" ht="12.75" customHeight="1">
      <c r="B195" s="164"/>
    </row>
    <row r="196" ht="12.75" customHeight="1">
      <c r="B196" s="164"/>
    </row>
    <row r="197" ht="12.75" customHeight="1">
      <c r="B197" s="164"/>
    </row>
    <row r="198" ht="12.75" customHeight="1">
      <c r="B198" s="164"/>
    </row>
    <row r="199" ht="12.75" customHeight="1">
      <c r="B199" s="164"/>
    </row>
    <row r="200" ht="12.75" customHeight="1">
      <c r="B200" s="164"/>
    </row>
    <row r="201" ht="12.75" customHeight="1">
      <c r="B201" s="164"/>
    </row>
    <row r="202" ht="12.75" customHeight="1">
      <c r="B202" s="164"/>
    </row>
    <row r="203" ht="12.75" customHeight="1">
      <c r="B203" s="164"/>
    </row>
    <row r="204" ht="12.75" customHeight="1">
      <c r="B204" s="164"/>
    </row>
    <row r="205" ht="12.75" customHeight="1">
      <c r="B205" s="164"/>
    </row>
    <row r="206" ht="12.75" customHeight="1">
      <c r="B206" s="164"/>
    </row>
    <row r="207" ht="12.75" customHeight="1">
      <c r="B207" s="164"/>
    </row>
    <row r="208" ht="12.75" customHeight="1">
      <c r="B208" s="164"/>
    </row>
    <row r="209" ht="12.75" customHeight="1">
      <c r="B209" s="164"/>
    </row>
    <row r="210" ht="12.75" customHeight="1">
      <c r="B210" s="164"/>
    </row>
    <row r="211" ht="12.75" customHeight="1">
      <c r="B211" s="164"/>
    </row>
    <row r="212" ht="12.75" customHeight="1">
      <c r="B212" s="164"/>
    </row>
    <row r="213" ht="12.75" customHeight="1">
      <c r="B213" s="164"/>
    </row>
    <row r="214" ht="12.75" customHeight="1">
      <c r="B214" s="164"/>
    </row>
    <row r="215" ht="12.75" customHeight="1">
      <c r="B215" s="164"/>
    </row>
    <row r="216" ht="12.75" customHeight="1">
      <c r="B216" s="164"/>
    </row>
    <row r="217" ht="12.75" customHeight="1">
      <c r="B217" s="164"/>
    </row>
    <row r="218" ht="12.75" customHeight="1">
      <c r="B218" s="164"/>
    </row>
    <row r="219" ht="12.75" customHeight="1">
      <c r="B219" s="164"/>
    </row>
    <row r="220" ht="12.75" customHeight="1">
      <c r="B220" s="164"/>
    </row>
    <row r="221" ht="12.75" customHeight="1">
      <c r="B221" s="164"/>
    </row>
    <row r="222" ht="12.75" customHeight="1">
      <c r="B222" s="164"/>
    </row>
    <row r="223" ht="12.75" customHeight="1">
      <c r="B223" s="164"/>
    </row>
    <row r="224" ht="12.75" customHeight="1">
      <c r="B224" s="164"/>
    </row>
    <row r="225" ht="12.75" customHeight="1">
      <c r="B225" s="164"/>
    </row>
    <row r="226" ht="12.75" customHeight="1">
      <c r="B226" s="164"/>
    </row>
    <row r="227" ht="12.75" customHeight="1">
      <c r="B227" s="164"/>
    </row>
    <row r="228" ht="12.75" customHeight="1">
      <c r="B228" s="164"/>
    </row>
    <row r="229" ht="12.75" customHeight="1">
      <c r="B229" s="164"/>
    </row>
    <row r="230" ht="12.75" customHeight="1">
      <c r="B230" s="164"/>
    </row>
    <row r="231" ht="12.75" customHeight="1">
      <c r="B231" s="164"/>
    </row>
    <row r="232" ht="12.75" customHeight="1">
      <c r="B232" s="164"/>
    </row>
    <row r="233" ht="12.75" customHeight="1">
      <c r="B233" s="164"/>
    </row>
    <row r="234" ht="12.75" customHeight="1">
      <c r="B234" s="164"/>
    </row>
    <row r="235" ht="12.75" customHeight="1">
      <c r="B235" s="164"/>
    </row>
    <row r="236" ht="12.75" customHeight="1">
      <c r="B236" s="164"/>
    </row>
    <row r="237" ht="12.75" customHeight="1">
      <c r="B237" s="164"/>
    </row>
    <row r="238" ht="12.75" customHeight="1">
      <c r="B238" s="164"/>
    </row>
    <row r="239" ht="12.75" customHeight="1">
      <c r="B239" s="164"/>
    </row>
    <row r="240" ht="12.75" customHeight="1">
      <c r="B240" s="164"/>
    </row>
    <row r="241" ht="12.75" customHeight="1">
      <c r="B241" s="164"/>
    </row>
    <row r="242" ht="12.75" customHeight="1">
      <c r="B242" s="164"/>
    </row>
    <row r="243" ht="12.75" customHeight="1">
      <c r="B243" s="164"/>
    </row>
    <row r="244" ht="12.75" customHeight="1">
      <c r="B244" s="164"/>
    </row>
    <row r="245" ht="12.75" customHeight="1">
      <c r="B245" s="164"/>
    </row>
    <row r="246" ht="12.75" customHeight="1">
      <c r="B246" s="164"/>
    </row>
    <row r="247" ht="12.75" customHeight="1">
      <c r="B247" s="164"/>
    </row>
    <row r="248" ht="12.75" customHeight="1">
      <c r="B248" s="164"/>
    </row>
    <row r="249" ht="12.75" customHeight="1">
      <c r="B249" s="164"/>
    </row>
    <row r="250" ht="12.75" customHeight="1">
      <c r="B250" s="164"/>
    </row>
    <row r="251" ht="12.75" customHeight="1">
      <c r="B251" s="164"/>
    </row>
    <row r="252" ht="12.75" customHeight="1">
      <c r="B252" s="164"/>
    </row>
    <row r="253" ht="12.75" customHeight="1">
      <c r="B253" s="164"/>
    </row>
    <row r="254" ht="12.75" customHeight="1">
      <c r="B254" s="164"/>
    </row>
    <row r="255" ht="12.75" customHeight="1">
      <c r="B255" s="164"/>
    </row>
    <row r="256" ht="12.75" customHeight="1">
      <c r="B256" s="164"/>
    </row>
    <row r="257" ht="12.75" customHeight="1">
      <c r="B257" s="164"/>
    </row>
    <row r="258" ht="12.75" customHeight="1">
      <c r="B258" s="164"/>
    </row>
    <row r="259" ht="12.75" customHeight="1">
      <c r="B259" s="164"/>
    </row>
    <row r="260" ht="12.75" customHeight="1">
      <c r="B260" s="164"/>
    </row>
    <row r="261" ht="12.75" customHeight="1">
      <c r="B261" s="164"/>
    </row>
    <row r="262" ht="12.75" customHeight="1">
      <c r="B262" s="164"/>
    </row>
    <row r="263" ht="12.75" customHeight="1">
      <c r="B263" s="164"/>
    </row>
    <row r="264" ht="12.75" customHeight="1">
      <c r="B264" s="164"/>
    </row>
    <row r="265" ht="12.75" customHeight="1">
      <c r="B265" s="164"/>
    </row>
    <row r="266" ht="12.75" customHeight="1">
      <c r="B266" s="164"/>
    </row>
    <row r="267" ht="12.75" customHeight="1">
      <c r="B267" s="164"/>
    </row>
    <row r="268" ht="12.75" customHeight="1">
      <c r="B268" s="164"/>
    </row>
    <row r="269" ht="12.75" customHeight="1">
      <c r="B269" s="164"/>
    </row>
    <row r="270" ht="12.75" customHeight="1">
      <c r="B270" s="164"/>
    </row>
    <row r="271" ht="12.75" customHeight="1">
      <c r="B271" s="164"/>
    </row>
    <row r="272" ht="12.75" customHeight="1">
      <c r="B272" s="164"/>
    </row>
    <row r="273" ht="12.75" customHeight="1">
      <c r="B273" s="164"/>
    </row>
    <row r="274" ht="12.75" customHeight="1">
      <c r="B274" s="164"/>
    </row>
    <row r="275" ht="12.75" customHeight="1">
      <c r="B275" s="164"/>
    </row>
    <row r="276" ht="12.75" customHeight="1">
      <c r="B276" s="164"/>
    </row>
    <row r="277" ht="12.75" customHeight="1">
      <c r="B277" s="164"/>
    </row>
    <row r="278" ht="12.75" customHeight="1">
      <c r="B278" s="164"/>
    </row>
    <row r="279" ht="12.75" customHeight="1">
      <c r="B279" s="164"/>
    </row>
    <row r="280" ht="12.75" customHeight="1">
      <c r="B280" s="164"/>
    </row>
    <row r="281" ht="12.75" customHeight="1">
      <c r="B281" s="164"/>
    </row>
    <row r="282" ht="12.75" customHeight="1">
      <c r="B282" s="164"/>
    </row>
    <row r="283" ht="12.75" customHeight="1">
      <c r="B283" s="164"/>
    </row>
    <row r="284" ht="12.75" customHeight="1">
      <c r="B284" s="164"/>
    </row>
    <row r="285" ht="12.75" customHeight="1">
      <c r="B285" s="164"/>
    </row>
    <row r="286" ht="12.75" customHeight="1">
      <c r="B286" s="164"/>
    </row>
    <row r="287" ht="12.75" customHeight="1">
      <c r="B287" s="164"/>
    </row>
    <row r="288" ht="12.75" customHeight="1">
      <c r="B288" s="164"/>
    </row>
    <row r="289" ht="12.75" customHeight="1">
      <c r="B289" s="164"/>
    </row>
    <row r="290" ht="12.75" customHeight="1">
      <c r="B290" s="164"/>
    </row>
    <row r="291" ht="12.75" customHeight="1">
      <c r="B291" s="164"/>
    </row>
    <row r="292" ht="12.75" customHeight="1">
      <c r="B292" s="164"/>
    </row>
    <row r="293" ht="12.75" customHeight="1">
      <c r="B293" s="164"/>
    </row>
    <row r="294" ht="12.75" customHeight="1">
      <c r="B294" s="164"/>
    </row>
    <row r="295" ht="12.75" customHeight="1">
      <c r="B295" s="164"/>
    </row>
    <row r="296" ht="12.75" customHeight="1">
      <c r="B296" s="164"/>
    </row>
    <row r="297" ht="12.75" customHeight="1">
      <c r="B297" s="164"/>
    </row>
    <row r="298" ht="12.75" customHeight="1">
      <c r="B298" s="164"/>
    </row>
    <row r="299" ht="12.75" customHeight="1">
      <c r="B299" s="164"/>
    </row>
    <row r="300" ht="12.75" customHeight="1">
      <c r="B300" s="164"/>
    </row>
    <row r="301" ht="12.75" customHeight="1">
      <c r="B301" s="164"/>
    </row>
    <row r="302" ht="12.75" customHeight="1">
      <c r="B302" s="164"/>
    </row>
    <row r="303" ht="12.75" customHeight="1">
      <c r="B303" s="164"/>
    </row>
    <row r="304" ht="12.75" customHeight="1">
      <c r="B304" s="164"/>
    </row>
    <row r="305" ht="12.75" customHeight="1">
      <c r="B305" s="164"/>
    </row>
    <row r="306" ht="12.75" customHeight="1">
      <c r="B306" s="164"/>
    </row>
    <row r="307" ht="12.75" customHeight="1">
      <c r="B307" s="164"/>
    </row>
    <row r="308" ht="12.75" customHeight="1">
      <c r="B308" s="164"/>
    </row>
    <row r="309" ht="12.75" customHeight="1">
      <c r="B309" s="164"/>
    </row>
    <row r="310" ht="12.75" customHeight="1">
      <c r="B310" s="164"/>
    </row>
    <row r="311" ht="12.75" customHeight="1">
      <c r="B311" s="164"/>
    </row>
    <row r="312" ht="12.75" customHeight="1">
      <c r="B312" s="164"/>
    </row>
    <row r="313" ht="12.75" customHeight="1">
      <c r="B313" s="164"/>
    </row>
    <row r="314" ht="12.75" customHeight="1">
      <c r="B314" s="164"/>
    </row>
    <row r="315" ht="12.75" customHeight="1">
      <c r="B315" s="164"/>
    </row>
    <row r="316" ht="12.75" customHeight="1">
      <c r="B316" s="164"/>
    </row>
    <row r="317" ht="12.75" customHeight="1">
      <c r="B317" s="164"/>
    </row>
    <row r="318" ht="12.75" customHeight="1">
      <c r="B318" s="164"/>
    </row>
    <row r="319" ht="12.75" customHeight="1">
      <c r="B319" s="164"/>
    </row>
    <row r="320" ht="12.75" customHeight="1">
      <c r="B320" s="164"/>
    </row>
    <row r="321" ht="12.75" customHeight="1">
      <c r="B321" s="164"/>
    </row>
    <row r="322" ht="12.75" customHeight="1">
      <c r="B322" s="164"/>
    </row>
    <row r="323" ht="12.75" customHeight="1">
      <c r="B323" s="164"/>
    </row>
    <row r="324" ht="12.75" customHeight="1">
      <c r="B324" s="164"/>
    </row>
    <row r="325" ht="12.75" customHeight="1">
      <c r="B325" s="164"/>
    </row>
    <row r="326" ht="12.75" customHeight="1">
      <c r="B326" s="164"/>
    </row>
    <row r="327" ht="12.75" customHeight="1">
      <c r="B327" s="164"/>
    </row>
    <row r="328" ht="12.75" customHeight="1">
      <c r="B328" s="164"/>
    </row>
    <row r="329" ht="12.75" customHeight="1">
      <c r="B329" s="164"/>
    </row>
    <row r="330" ht="12.75" customHeight="1">
      <c r="B330" s="164"/>
    </row>
    <row r="331" ht="12.75" customHeight="1">
      <c r="B331" s="164"/>
    </row>
    <row r="332" ht="12.75" customHeight="1">
      <c r="B332" s="164"/>
    </row>
    <row r="333" ht="12.75" customHeight="1">
      <c r="B333" s="164"/>
    </row>
    <row r="334" ht="12.75" customHeight="1">
      <c r="B334" s="164"/>
    </row>
    <row r="335" ht="12.75" customHeight="1">
      <c r="B335" s="164"/>
    </row>
    <row r="336" ht="12.75" customHeight="1">
      <c r="B336" s="164"/>
    </row>
    <row r="337" ht="12.75" customHeight="1">
      <c r="B337" s="164"/>
    </row>
    <row r="338" ht="12.75" customHeight="1">
      <c r="B338" s="164"/>
    </row>
    <row r="339" ht="12.75" customHeight="1">
      <c r="B339" s="164"/>
    </row>
    <row r="340" ht="12.75" customHeight="1">
      <c r="B340" s="164"/>
    </row>
    <row r="341" ht="12.75" customHeight="1">
      <c r="B341" s="164"/>
    </row>
    <row r="342" ht="12.75" customHeight="1">
      <c r="B342" s="164"/>
    </row>
    <row r="343" ht="12.75" customHeight="1">
      <c r="B343" s="164"/>
    </row>
    <row r="344" ht="12.75" customHeight="1">
      <c r="B344" s="164"/>
    </row>
    <row r="345" ht="12.75" customHeight="1">
      <c r="B345" s="164"/>
    </row>
    <row r="346" ht="12.75" customHeight="1">
      <c r="B346" s="164"/>
    </row>
    <row r="347" ht="12.75" customHeight="1">
      <c r="B347" s="164"/>
    </row>
    <row r="348" ht="12.75" customHeight="1">
      <c r="B348" s="164"/>
    </row>
    <row r="349" ht="12.75" customHeight="1">
      <c r="B349" s="164"/>
    </row>
    <row r="350" ht="12.75" customHeight="1">
      <c r="B350" s="164"/>
    </row>
    <row r="351" ht="12.75" customHeight="1">
      <c r="B351" s="164"/>
    </row>
    <row r="352" ht="12.75" customHeight="1">
      <c r="B352" s="164"/>
    </row>
    <row r="353" ht="12.75" customHeight="1">
      <c r="B353" s="164"/>
    </row>
    <row r="354" ht="12.75" customHeight="1">
      <c r="B354" s="164"/>
    </row>
    <row r="355" ht="12.75" customHeight="1">
      <c r="B355" s="164"/>
    </row>
    <row r="356" ht="12.75" customHeight="1">
      <c r="B356" s="164"/>
    </row>
    <row r="357" ht="12.75" customHeight="1">
      <c r="B357" s="164"/>
    </row>
    <row r="358" ht="12.75" customHeight="1">
      <c r="B358" s="164"/>
    </row>
    <row r="359" ht="12.75" customHeight="1">
      <c r="B359" s="164"/>
    </row>
    <row r="360" ht="12.75" customHeight="1">
      <c r="B360" s="164"/>
    </row>
    <row r="361" ht="12.75" customHeight="1">
      <c r="B361" s="164"/>
    </row>
    <row r="362" ht="12.75" customHeight="1">
      <c r="B362" s="164"/>
    </row>
    <row r="363" ht="12.75" customHeight="1">
      <c r="B363" s="164"/>
    </row>
    <row r="364" ht="12.75" customHeight="1">
      <c r="B364" s="164"/>
    </row>
    <row r="365" ht="12.75" customHeight="1">
      <c r="B365" s="164"/>
    </row>
    <row r="366" ht="12.75" customHeight="1">
      <c r="B366" s="164"/>
    </row>
    <row r="367" ht="12.75" customHeight="1">
      <c r="B367" s="164"/>
    </row>
    <row r="368" ht="12.75" customHeight="1">
      <c r="B368" s="164"/>
    </row>
    <row r="369" ht="12.75" customHeight="1">
      <c r="B369" s="164"/>
    </row>
    <row r="370" ht="12.75" customHeight="1">
      <c r="B370" s="164"/>
    </row>
    <row r="371" ht="12.75" customHeight="1">
      <c r="B371" s="164"/>
    </row>
    <row r="372" ht="12.75" customHeight="1">
      <c r="B372" s="164"/>
    </row>
    <row r="373" ht="12.75" customHeight="1">
      <c r="B373" s="164"/>
    </row>
    <row r="374" ht="12.75" customHeight="1">
      <c r="B374" s="164"/>
    </row>
    <row r="375" ht="12.75" customHeight="1">
      <c r="B375" s="164"/>
    </row>
    <row r="376" ht="12.75" customHeight="1">
      <c r="B376" s="164"/>
    </row>
    <row r="377" ht="12.75" customHeight="1">
      <c r="B377" s="164"/>
    </row>
    <row r="378" ht="12.75" customHeight="1">
      <c r="B378" s="164"/>
    </row>
    <row r="379" ht="12.75" customHeight="1">
      <c r="B379" s="164"/>
    </row>
    <row r="380" ht="12.75" customHeight="1">
      <c r="B380" s="164"/>
    </row>
    <row r="381" ht="12.75" customHeight="1">
      <c r="B381" s="164"/>
    </row>
    <row r="382" ht="12.75" customHeight="1">
      <c r="B382" s="164"/>
    </row>
    <row r="383" ht="12.75" customHeight="1">
      <c r="B383" s="164"/>
    </row>
    <row r="384" ht="12.75" customHeight="1">
      <c r="B384" s="164"/>
    </row>
    <row r="385" ht="12.75" customHeight="1">
      <c r="B385" s="164"/>
    </row>
    <row r="386" ht="12.75" customHeight="1">
      <c r="B386" s="164"/>
    </row>
    <row r="387" ht="12.75" customHeight="1">
      <c r="B387" s="164"/>
    </row>
    <row r="388" ht="12.75" customHeight="1">
      <c r="B388" s="164"/>
    </row>
    <row r="389" ht="12.75" customHeight="1">
      <c r="B389" s="164"/>
    </row>
    <row r="390" ht="12.75" customHeight="1">
      <c r="B390" s="164"/>
    </row>
    <row r="391" ht="12.75" customHeight="1">
      <c r="B391" s="164"/>
    </row>
    <row r="392" ht="12.75" customHeight="1">
      <c r="B392" s="164"/>
    </row>
    <row r="393" ht="12.75" customHeight="1">
      <c r="B393" s="164"/>
    </row>
    <row r="394" ht="12.75" customHeight="1">
      <c r="B394" s="164"/>
    </row>
    <row r="395" ht="12.75" customHeight="1">
      <c r="B395" s="164"/>
    </row>
    <row r="396" ht="12.75" customHeight="1">
      <c r="B396" s="164"/>
    </row>
    <row r="397" ht="12.75" customHeight="1">
      <c r="B397" s="164"/>
    </row>
    <row r="398" ht="12.75" customHeight="1">
      <c r="B398" s="164"/>
    </row>
    <row r="399" ht="12.75" customHeight="1">
      <c r="B399" s="164"/>
    </row>
    <row r="400" ht="12.75" customHeight="1">
      <c r="B400" s="164"/>
    </row>
    <row r="401" ht="12.75" customHeight="1">
      <c r="B401" s="164"/>
    </row>
    <row r="402" ht="12.75" customHeight="1">
      <c r="B402" s="164"/>
    </row>
    <row r="403" ht="12.75" customHeight="1">
      <c r="B403" s="164"/>
    </row>
    <row r="404" ht="12.75" customHeight="1">
      <c r="B404" s="164"/>
    </row>
    <row r="405" ht="12.75" customHeight="1">
      <c r="B405" s="164"/>
    </row>
    <row r="406" ht="12.75" customHeight="1">
      <c r="B406" s="164"/>
    </row>
    <row r="407" ht="12.75" customHeight="1">
      <c r="B407" s="164"/>
    </row>
    <row r="408" ht="12.75" customHeight="1">
      <c r="B408" s="164"/>
    </row>
    <row r="409" ht="12.75" customHeight="1">
      <c r="B409" s="164"/>
    </row>
    <row r="410" ht="12.75" customHeight="1">
      <c r="B410" s="164"/>
    </row>
    <row r="411" ht="12.75" customHeight="1">
      <c r="B411" s="164"/>
    </row>
    <row r="412" ht="12.75" customHeight="1">
      <c r="B412" s="164"/>
    </row>
    <row r="413" ht="12.75" customHeight="1">
      <c r="B413" s="164"/>
    </row>
    <row r="414" ht="12.75" customHeight="1">
      <c r="B414" s="164"/>
    </row>
    <row r="415" ht="12.75" customHeight="1">
      <c r="B415" s="164"/>
    </row>
    <row r="416" ht="12.75" customHeight="1">
      <c r="B416" s="164"/>
    </row>
    <row r="417" ht="12.75" customHeight="1">
      <c r="B417" s="164"/>
    </row>
    <row r="418" ht="12.75" customHeight="1">
      <c r="B418" s="164"/>
    </row>
    <row r="419" ht="12.75" customHeight="1">
      <c r="B419" s="164"/>
    </row>
    <row r="420" ht="12.75" customHeight="1">
      <c r="B420" s="164"/>
    </row>
    <row r="421" ht="12.75" customHeight="1">
      <c r="B421" s="164"/>
    </row>
    <row r="422" ht="12.75" customHeight="1">
      <c r="B422" s="164"/>
    </row>
    <row r="423" ht="12.75" customHeight="1">
      <c r="B423" s="164"/>
    </row>
    <row r="424" ht="12.75" customHeight="1">
      <c r="B424" s="164"/>
    </row>
    <row r="425" ht="12.75" customHeight="1">
      <c r="B425" s="164"/>
    </row>
    <row r="426" ht="12.75" customHeight="1">
      <c r="B426" s="164"/>
    </row>
    <row r="427" ht="12.75" customHeight="1">
      <c r="B427" s="164"/>
    </row>
    <row r="428" ht="12.75" customHeight="1">
      <c r="B428" s="164"/>
    </row>
    <row r="429" ht="12.75" customHeight="1">
      <c r="B429" s="164"/>
    </row>
    <row r="430" ht="12.75" customHeight="1">
      <c r="B430" s="164"/>
    </row>
    <row r="431" ht="12.75" customHeight="1">
      <c r="B431" s="164"/>
    </row>
    <row r="432" ht="12.75" customHeight="1">
      <c r="B432" s="164"/>
    </row>
    <row r="433" ht="12.75" customHeight="1">
      <c r="B433" s="164"/>
    </row>
    <row r="434" ht="12.75" customHeight="1">
      <c r="B434" s="164"/>
    </row>
    <row r="435" ht="12.75" customHeight="1">
      <c r="B435" s="164"/>
    </row>
    <row r="436" ht="12.75" customHeight="1">
      <c r="B436" s="164"/>
    </row>
    <row r="437" ht="12.75" customHeight="1">
      <c r="B437" s="164"/>
    </row>
    <row r="438" ht="12.75" customHeight="1">
      <c r="B438" s="164"/>
    </row>
    <row r="439" ht="12.75" customHeight="1">
      <c r="B439" s="164"/>
    </row>
    <row r="440" ht="12.75" customHeight="1">
      <c r="B440" s="164"/>
    </row>
    <row r="441" ht="12.75" customHeight="1">
      <c r="B441" s="164"/>
    </row>
    <row r="442" ht="12.75" customHeight="1">
      <c r="B442" s="164"/>
    </row>
    <row r="443" ht="12.75" customHeight="1">
      <c r="B443" s="164"/>
    </row>
    <row r="444" ht="12.75" customHeight="1">
      <c r="B444" s="164"/>
    </row>
    <row r="445" ht="12.75" customHeight="1">
      <c r="B445" s="164"/>
    </row>
    <row r="446" ht="12.75" customHeight="1">
      <c r="B446" s="164"/>
    </row>
    <row r="447" ht="12.75" customHeight="1">
      <c r="B447" s="164"/>
    </row>
    <row r="448" ht="12.75" customHeight="1">
      <c r="B448" s="164"/>
    </row>
    <row r="449" ht="12.75" customHeight="1">
      <c r="B449" s="164"/>
    </row>
    <row r="450" ht="12.75" customHeight="1">
      <c r="B450" s="164"/>
    </row>
    <row r="451" ht="12.75" customHeight="1">
      <c r="B451" s="164"/>
    </row>
    <row r="452" ht="12.75" customHeight="1">
      <c r="B452" s="164"/>
    </row>
    <row r="453" ht="12.75" customHeight="1">
      <c r="B453" s="164"/>
    </row>
    <row r="454" ht="12.75" customHeight="1">
      <c r="B454" s="164"/>
    </row>
    <row r="455" ht="12.75" customHeight="1">
      <c r="B455" s="164"/>
    </row>
    <row r="456" ht="12.75" customHeight="1">
      <c r="B456" s="164"/>
    </row>
    <row r="457" ht="12.75" customHeight="1">
      <c r="B457" s="164"/>
    </row>
    <row r="458" ht="12.75" customHeight="1">
      <c r="B458" s="164"/>
    </row>
    <row r="459" ht="12.75" customHeight="1">
      <c r="B459" s="164"/>
    </row>
    <row r="460" ht="12.75" customHeight="1">
      <c r="B460" s="164"/>
    </row>
    <row r="461" ht="12.75" customHeight="1">
      <c r="B461" s="164"/>
    </row>
    <row r="462" ht="12.75" customHeight="1">
      <c r="B462" s="164"/>
    </row>
    <row r="463" ht="12.75" customHeight="1">
      <c r="B463" s="164"/>
    </row>
    <row r="464" ht="12.75" customHeight="1">
      <c r="B464" s="164"/>
    </row>
    <row r="465" ht="12.75" customHeight="1">
      <c r="B465" s="164"/>
    </row>
    <row r="466" ht="12.75" customHeight="1">
      <c r="B466" s="164"/>
    </row>
    <row r="467" ht="12.75" customHeight="1">
      <c r="B467" s="164"/>
    </row>
    <row r="468" ht="12.75" customHeight="1">
      <c r="B468" s="164"/>
    </row>
    <row r="469" ht="12.75" customHeight="1">
      <c r="B469" s="164"/>
    </row>
    <row r="470" ht="12.75" customHeight="1">
      <c r="B470" s="164"/>
    </row>
    <row r="471" ht="12.75" customHeight="1">
      <c r="B471" s="164"/>
    </row>
    <row r="472" ht="12.75" customHeight="1">
      <c r="B472" s="164"/>
    </row>
    <row r="473" ht="12.75" customHeight="1">
      <c r="B473" s="164"/>
    </row>
    <row r="474" ht="12.75" customHeight="1">
      <c r="B474" s="164"/>
    </row>
    <row r="475" ht="12.75" customHeight="1">
      <c r="B475" s="164"/>
    </row>
    <row r="476" ht="12.75" customHeight="1">
      <c r="B476" s="164"/>
    </row>
    <row r="477" ht="12.75" customHeight="1">
      <c r="B477" s="164"/>
    </row>
    <row r="478" ht="12.75" customHeight="1">
      <c r="B478" s="164"/>
    </row>
    <row r="479" ht="12.75" customHeight="1">
      <c r="B479" s="164"/>
    </row>
    <row r="480" ht="12.75" customHeight="1">
      <c r="B480" s="164"/>
    </row>
    <row r="481" ht="12.75" customHeight="1">
      <c r="B481" s="164"/>
    </row>
    <row r="482" ht="12.75" customHeight="1">
      <c r="B482" s="164"/>
    </row>
    <row r="483" ht="12.75" customHeight="1">
      <c r="B483" s="164"/>
    </row>
    <row r="484" ht="12.75" customHeight="1">
      <c r="B484" s="164"/>
    </row>
    <row r="485" ht="12.75" customHeight="1">
      <c r="B485" s="164"/>
    </row>
    <row r="486" ht="12.75" customHeight="1">
      <c r="B486" s="164"/>
    </row>
    <row r="487" ht="12.75" customHeight="1">
      <c r="B487" s="164"/>
    </row>
    <row r="488" ht="12.75" customHeight="1">
      <c r="B488" s="164"/>
    </row>
    <row r="489" ht="12.75" customHeight="1">
      <c r="B489" s="164"/>
    </row>
    <row r="490" ht="12.75" customHeight="1">
      <c r="B490" s="164"/>
    </row>
    <row r="491" ht="12.75" customHeight="1">
      <c r="B491" s="164"/>
    </row>
    <row r="492" ht="12.75" customHeight="1">
      <c r="B492" s="164"/>
    </row>
    <row r="493" ht="12.75" customHeight="1">
      <c r="B493" s="164"/>
    </row>
    <row r="494" ht="12.75" customHeight="1">
      <c r="B494" s="164"/>
    </row>
    <row r="495" ht="12.75" customHeight="1">
      <c r="B495" s="164"/>
    </row>
    <row r="496" ht="12.75" customHeight="1">
      <c r="B496" s="164"/>
    </row>
    <row r="497" ht="12.75" customHeight="1">
      <c r="B497" s="164"/>
    </row>
    <row r="498" ht="12.75" customHeight="1">
      <c r="B498" s="164"/>
    </row>
    <row r="499" ht="12.75" customHeight="1">
      <c r="B499" s="164"/>
    </row>
    <row r="500" ht="12.75" customHeight="1">
      <c r="B500" s="164"/>
    </row>
    <row r="501" ht="12.75" customHeight="1">
      <c r="B501" s="164"/>
    </row>
    <row r="502" ht="12.75" customHeight="1">
      <c r="B502" s="164"/>
    </row>
    <row r="503" ht="12.75" customHeight="1">
      <c r="B503" s="164"/>
    </row>
    <row r="504" ht="12.75" customHeight="1">
      <c r="B504" s="164"/>
    </row>
    <row r="505" ht="12.75" customHeight="1">
      <c r="B505" s="164"/>
    </row>
    <row r="506" ht="12.75" customHeight="1">
      <c r="B506" s="164"/>
    </row>
    <row r="507" ht="12.75" customHeight="1">
      <c r="B507" s="164"/>
    </row>
    <row r="508" ht="12.75" customHeight="1">
      <c r="B508" s="164"/>
    </row>
    <row r="509" ht="12.75" customHeight="1">
      <c r="B509" s="164"/>
    </row>
    <row r="510" ht="12.75" customHeight="1">
      <c r="B510" s="164"/>
    </row>
    <row r="511" ht="12.75" customHeight="1">
      <c r="B511" s="164"/>
    </row>
    <row r="512" ht="12.75" customHeight="1">
      <c r="B512" s="164"/>
    </row>
    <row r="513" ht="12.75" customHeight="1">
      <c r="B513" s="164"/>
    </row>
    <row r="514" ht="12.75" customHeight="1">
      <c r="B514" s="164"/>
    </row>
    <row r="515" ht="12.75" customHeight="1">
      <c r="B515" s="164"/>
    </row>
    <row r="516" ht="12.75" customHeight="1">
      <c r="B516" s="164"/>
    </row>
    <row r="517" ht="12.75" customHeight="1">
      <c r="B517" s="164"/>
    </row>
    <row r="518" ht="12.75" customHeight="1">
      <c r="B518" s="164"/>
    </row>
    <row r="519" ht="12.75" customHeight="1">
      <c r="B519" s="164"/>
    </row>
    <row r="520" ht="12.75" customHeight="1">
      <c r="B520" s="164"/>
    </row>
    <row r="521" ht="12.75" customHeight="1">
      <c r="B521" s="164"/>
    </row>
    <row r="522" ht="12.75" customHeight="1">
      <c r="B522" s="164"/>
    </row>
    <row r="523" ht="12.75" customHeight="1">
      <c r="B523" s="164"/>
    </row>
    <row r="524" ht="12.75" customHeight="1">
      <c r="B524" s="164"/>
    </row>
    <row r="525" ht="12.75" customHeight="1">
      <c r="B525" s="164"/>
    </row>
    <row r="526" ht="12.75" customHeight="1">
      <c r="B526" s="164"/>
    </row>
    <row r="527" ht="12.75" customHeight="1">
      <c r="B527" s="164"/>
    </row>
    <row r="528" ht="12.75" customHeight="1">
      <c r="B528" s="164"/>
    </row>
    <row r="529" ht="12.75" customHeight="1">
      <c r="B529" s="164"/>
    </row>
    <row r="530" ht="12.75" customHeight="1">
      <c r="B530" s="164"/>
    </row>
    <row r="531" ht="12.75" customHeight="1">
      <c r="B531" s="164"/>
    </row>
    <row r="532" ht="12.75" customHeight="1">
      <c r="B532" s="164"/>
    </row>
    <row r="533" ht="12.75" customHeight="1">
      <c r="B533" s="164"/>
    </row>
    <row r="534" ht="12.75" customHeight="1">
      <c r="B534" s="164"/>
    </row>
    <row r="535" ht="12.75" customHeight="1">
      <c r="B535" s="164"/>
    </row>
    <row r="536" ht="12.75" customHeight="1">
      <c r="B536" s="164"/>
    </row>
    <row r="537" ht="12.75" customHeight="1">
      <c r="B537" s="164"/>
    </row>
    <row r="538" ht="12.75" customHeight="1">
      <c r="B538" s="164"/>
    </row>
    <row r="539" ht="12.75" customHeight="1">
      <c r="B539" s="164"/>
    </row>
    <row r="540" ht="12.75" customHeight="1">
      <c r="B540" s="164"/>
    </row>
    <row r="541" ht="12.75" customHeight="1">
      <c r="B541" s="164"/>
    </row>
    <row r="542" ht="12.75" customHeight="1">
      <c r="B542" s="164"/>
    </row>
    <row r="543" ht="12.75" customHeight="1">
      <c r="B543" s="164"/>
    </row>
    <row r="544" ht="12.75" customHeight="1">
      <c r="B544" s="164"/>
    </row>
    <row r="545" ht="12.75" customHeight="1">
      <c r="B545" s="164"/>
    </row>
    <row r="546" ht="12.75" customHeight="1">
      <c r="B546" s="164"/>
    </row>
    <row r="547" ht="12.75" customHeight="1">
      <c r="B547" s="164"/>
    </row>
    <row r="548" ht="12.75" customHeight="1">
      <c r="B548" s="164"/>
    </row>
    <row r="549" ht="12.75" customHeight="1">
      <c r="B549" s="164"/>
    </row>
    <row r="550" ht="12.75" customHeight="1">
      <c r="B550" s="164"/>
    </row>
    <row r="551" ht="12.75" customHeight="1">
      <c r="B551" s="164"/>
    </row>
    <row r="552" ht="12.75" customHeight="1">
      <c r="B552" s="164"/>
    </row>
    <row r="553" ht="12.75" customHeight="1">
      <c r="B553" s="164"/>
    </row>
    <row r="554" ht="12.75" customHeight="1">
      <c r="B554" s="164"/>
    </row>
    <row r="555" ht="12.75" customHeight="1">
      <c r="B555" s="164"/>
    </row>
    <row r="556" ht="12.75" customHeight="1">
      <c r="B556" s="164"/>
    </row>
    <row r="557" ht="12.75" customHeight="1">
      <c r="B557" s="164"/>
    </row>
    <row r="558" ht="12.75" customHeight="1">
      <c r="B558" s="164"/>
    </row>
    <row r="559" ht="12.75" customHeight="1">
      <c r="B559" s="164"/>
    </row>
    <row r="560" ht="12.75" customHeight="1">
      <c r="B560" s="164"/>
    </row>
    <row r="561" ht="12.75" customHeight="1">
      <c r="B561" s="164"/>
    </row>
    <row r="562" ht="12.75" customHeight="1">
      <c r="B562" s="164"/>
    </row>
    <row r="563" ht="12.75" customHeight="1">
      <c r="B563" s="164"/>
    </row>
    <row r="564" ht="12.75" customHeight="1">
      <c r="B564" s="164"/>
    </row>
    <row r="565" ht="12.75" customHeight="1">
      <c r="B565" s="164"/>
    </row>
    <row r="566" ht="12.75" customHeight="1">
      <c r="B566" s="164"/>
    </row>
    <row r="567" ht="12.75" customHeight="1">
      <c r="B567" s="164"/>
    </row>
    <row r="568" ht="12.75" customHeight="1">
      <c r="B568" s="164"/>
    </row>
    <row r="569" ht="12.75" customHeight="1">
      <c r="B569" s="164"/>
    </row>
    <row r="570" ht="12.75" customHeight="1">
      <c r="B570" s="164"/>
    </row>
    <row r="571" ht="12.75" customHeight="1">
      <c r="B571" s="164"/>
    </row>
    <row r="572" ht="12.75" customHeight="1">
      <c r="B572" s="164"/>
    </row>
    <row r="573" ht="12.75" customHeight="1">
      <c r="B573" s="164"/>
    </row>
    <row r="574" ht="12.75" customHeight="1">
      <c r="B574" s="164"/>
    </row>
    <row r="575" ht="12.75" customHeight="1">
      <c r="B575" s="164"/>
    </row>
    <row r="576" ht="12.75" customHeight="1">
      <c r="B576" s="164"/>
    </row>
    <row r="577" ht="12.75" customHeight="1">
      <c r="B577" s="164"/>
    </row>
    <row r="578" ht="12.75" customHeight="1">
      <c r="B578" s="164"/>
    </row>
    <row r="579" ht="12.75" customHeight="1">
      <c r="B579" s="164"/>
    </row>
    <row r="580" ht="12.75" customHeight="1">
      <c r="B580" s="164"/>
    </row>
    <row r="581" ht="12.75" customHeight="1">
      <c r="B581" s="164"/>
    </row>
    <row r="582" ht="12.75" customHeight="1">
      <c r="B582" s="164"/>
    </row>
    <row r="583" ht="12.75" customHeight="1">
      <c r="B583" s="164"/>
    </row>
    <row r="584" ht="12.75" customHeight="1">
      <c r="B584" s="164"/>
    </row>
    <row r="585" ht="12.75" customHeight="1">
      <c r="B585" s="164"/>
    </row>
    <row r="586" ht="12.75" customHeight="1">
      <c r="B586" s="164"/>
    </row>
    <row r="587" ht="12.75" customHeight="1">
      <c r="B587" s="164"/>
    </row>
    <row r="588" ht="12.75" customHeight="1">
      <c r="B588" s="164"/>
    </row>
    <row r="589" ht="12.75" customHeight="1">
      <c r="B589" s="164"/>
    </row>
    <row r="590" ht="12.75" customHeight="1">
      <c r="B590" s="164"/>
    </row>
    <row r="591" ht="12.75" customHeight="1">
      <c r="B591" s="164"/>
    </row>
    <row r="592" ht="12.75" customHeight="1">
      <c r="B592" s="164"/>
    </row>
    <row r="593" ht="12.75" customHeight="1">
      <c r="B593" s="164"/>
    </row>
    <row r="594" ht="12.75" customHeight="1">
      <c r="B594" s="164"/>
    </row>
    <row r="595" ht="12.75" customHeight="1">
      <c r="B595" s="164"/>
    </row>
    <row r="596" ht="12.75" customHeight="1">
      <c r="B596" s="164"/>
    </row>
    <row r="597" ht="12.75" customHeight="1">
      <c r="B597" s="164"/>
    </row>
    <row r="598" ht="12.75" customHeight="1">
      <c r="B598" s="164"/>
    </row>
    <row r="599" ht="12.75" customHeight="1">
      <c r="B599" s="164"/>
    </row>
    <row r="600" ht="12.75" customHeight="1">
      <c r="B600" s="164"/>
    </row>
    <row r="601" ht="12.75" customHeight="1">
      <c r="B601" s="164"/>
    </row>
    <row r="602" ht="12.75" customHeight="1">
      <c r="B602" s="164"/>
    </row>
    <row r="603" ht="12.75" customHeight="1">
      <c r="B603" s="164"/>
    </row>
    <row r="604" ht="12.75" customHeight="1">
      <c r="B604" s="164"/>
    </row>
    <row r="605" ht="12.75" customHeight="1">
      <c r="B605" s="164"/>
    </row>
    <row r="606" ht="12.75" customHeight="1">
      <c r="B606" s="164"/>
    </row>
    <row r="607" ht="12.75" customHeight="1">
      <c r="B607" s="164"/>
    </row>
    <row r="608" ht="12.75" customHeight="1">
      <c r="B608" s="164"/>
    </row>
    <row r="609" ht="12.75" customHeight="1">
      <c r="B609" s="164"/>
    </row>
    <row r="610" ht="12.75" customHeight="1">
      <c r="B610" s="164"/>
    </row>
    <row r="611" ht="12.75" customHeight="1">
      <c r="B611" s="164"/>
    </row>
    <row r="612" ht="12.75" customHeight="1">
      <c r="B612" s="164"/>
    </row>
    <row r="613" ht="12.75" customHeight="1">
      <c r="B613" s="164"/>
    </row>
    <row r="614" ht="12.75" customHeight="1">
      <c r="B614" s="164"/>
    </row>
    <row r="615" ht="12.75" customHeight="1">
      <c r="B615" s="164"/>
    </row>
    <row r="616" ht="12.75" customHeight="1">
      <c r="B616" s="164"/>
    </row>
    <row r="617" ht="12.75" customHeight="1">
      <c r="B617" s="164"/>
    </row>
    <row r="618" ht="12.75" customHeight="1">
      <c r="B618" s="164"/>
    </row>
    <row r="619" ht="12.75" customHeight="1">
      <c r="B619" s="164"/>
    </row>
    <row r="620" ht="12.75" customHeight="1">
      <c r="B620" s="164"/>
    </row>
    <row r="621" ht="12.75" customHeight="1">
      <c r="B621" s="164"/>
    </row>
    <row r="622" ht="12.75" customHeight="1">
      <c r="B622" s="164"/>
    </row>
    <row r="623" ht="12.75" customHeight="1">
      <c r="B623" s="164"/>
    </row>
    <row r="624" ht="12.75" customHeight="1">
      <c r="B624" s="164"/>
    </row>
    <row r="625" ht="12.75" customHeight="1">
      <c r="B625" s="164"/>
    </row>
    <row r="626" ht="12.75" customHeight="1">
      <c r="B626" s="164"/>
    </row>
    <row r="627" ht="12.75" customHeight="1">
      <c r="B627" s="164"/>
    </row>
    <row r="628" ht="12.75" customHeight="1">
      <c r="B628" s="164"/>
    </row>
    <row r="629" ht="12.75" customHeight="1">
      <c r="B629" s="164"/>
    </row>
    <row r="630" ht="12.75" customHeight="1">
      <c r="B630" s="164"/>
    </row>
    <row r="631" ht="12.75" customHeight="1">
      <c r="B631" s="164"/>
    </row>
    <row r="632" ht="12.75" customHeight="1">
      <c r="B632" s="164"/>
    </row>
    <row r="633" ht="12.75" customHeight="1">
      <c r="B633" s="164"/>
    </row>
    <row r="634" ht="12.75" customHeight="1">
      <c r="B634" s="164"/>
    </row>
    <row r="635" ht="12.75" customHeight="1">
      <c r="B635" s="164"/>
    </row>
    <row r="636" ht="12.75" customHeight="1">
      <c r="B636" s="164"/>
    </row>
    <row r="637" ht="12.75" customHeight="1">
      <c r="B637" s="164"/>
    </row>
    <row r="638" ht="12.75" customHeight="1">
      <c r="B638" s="164"/>
    </row>
    <row r="639" ht="12.75" customHeight="1">
      <c r="B639" s="164"/>
    </row>
    <row r="640" ht="12.75" customHeight="1">
      <c r="B640" s="164"/>
    </row>
    <row r="641" ht="12.75" customHeight="1">
      <c r="B641" s="164"/>
    </row>
    <row r="642" ht="12.75" customHeight="1">
      <c r="B642" s="164"/>
    </row>
    <row r="643" ht="12.75" customHeight="1">
      <c r="B643" s="164"/>
    </row>
    <row r="644" ht="12.75" customHeight="1">
      <c r="B644" s="164"/>
    </row>
    <row r="645" ht="12.75" customHeight="1">
      <c r="B645" s="164"/>
    </row>
    <row r="646" ht="12.75" customHeight="1">
      <c r="B646" s="164"/>
    </row>
    <row r="647" ht="12.75" customHeight="1">
      <c r="B647" s="164"/>
    </row>
    <row r="648" ht="12.75" customHeight="1">
      <c r="B648" s="164"/>
    </row>
    <row r="649" ht="12.75" customHeight="1">
      <c r="B649" s="164"/>
    </row>
    <row r="650" ht="12.75" customHeight="1">
      <c r="B650" s="164"/>
    </row>
    <row r="651" ht="12.75" customHeight="1">
      <c r="B651" s="164"/>
    </row>
    <row r="652" ht="12.75" customHeight="1">
      <c r="B652" s="164"/>
    </row>
    <row r="653" ht="12.75" customHeight="1">
      <c r="B653" s="164"/>
    </row>
    <row r="654" ht="12.75" customHeight="1">
      <c r="B654" s="164"/>
    </row>
    <row r="655" ht="12.75" customHeight="1">
      <c r="B655" s="164"/>
    </row>
    <row r="656" ht="12.75" customHeight="1">
      <c r="B656" s="164"/>
    </row>
    <row r="657" ht="12.75" customHeight="1">
      <c r="B657" s="164"/>
    </row>
    <row r="658" ht="12.75" customHeight="1">
      <c r="B658" s="164"/>
    </row>
    <row r="659" ht="12.75" customHeight="1">
      <c r="B659" s="164"/>
    </row>
    <row r="660" ht="12.75" customHeight="1">
      <c r="B660" s="164"/>
    </row>
    <row r="661" ht="12.75" customHeight="1">
      <c r="B661" s="164"/>
    </row>
    <row r="662" ht="12.75" customHeight="1">
      <c r="B662" s="164"/>
    </row>
    <row r="663" ht="12.75" customHeight="1">
      <c r="B663" s="164"/>
    </row>
    <row r="664" ht="12.75" customHeight="1">
      <c r="B664" s="164"/>
    </row>
    <row r="665" ht="12.75" customHeight="1">
      <c r="B665" s="164"/>
    </row>
    <row r="666" ht="12.75" customHeight="1">
      <c r="B666" s="164"/>
    </row>
    <row r="667" ht="12.75" customHeight="1">
      <c r="B667" s="164"/>
    </row>
    <row r="668" ht="12.75" customHeight="1">
      <c r="B668" s="164"/>
    </row>
    <row r="669" ht="12.75" customHeight="1">
      <c r="B669" s="164"/>
    </row>
    <row r="670" ht="12.75" customHeight="1">
      <c r="B670" s="164"/>
    </row>
    <row r="671" ht="12.75" customHeight="1">
      <c r="B671" s="164"/>
    </row>
    <row r="672" ht="12.75" customHeight="1">
      <c r="B672" s="164"/>
    </row>
    <row r="673" ht="12.75" customHeight="1">
      <c r="B673" s="164"/>
    </row>
    <row r="674" ht="12.75" customHeight="1">
      <c r="B674" s="164"/>
    </row>
    <row r="675" ht="12.75" customHeight="1">
      <c r="B675" s="164"/>
    </row>
    <row r="676" ht="12.75" customHeight="1">
      <c r="B676" s="164"/>
    </row>
    <row r="677" ht="12.75" customHeight="1">
      <c r="B677" s="164"/>
    </row>
    <row r="678" ht="12.75" customHeight="1">
      <c r="B678" s="164"/>
    </row>
    <row r="679" ht="12.75" customHeight="1">
      <c r="B679" s="164"/>
    </row>
    <row r="680" ht="12.75" customHeight="1">
      <c r="B680" s="164"/>
    </row>
    <row r="681" ht="12.75" customHeight="1">
      <c r="B681" s="164"/>
    </row>
    <row r="682" ht="12.75" customHeight="1">
      <c r="B682" s="164"/>
    </row>
    <row r="683" ht="12.75" customHeight="1">
      <c r="B683" s="164"/>
    </row>
    <row r="684" ht="12.75" customHeight="1">
      <c r="B684" s="164"/>
    </row>
    <row r="685" ht="12.75" customHeight="1">
      <c r="B685" s="164"/>
    </row>
    <row r="686" ht="12.75" customHeight="1">
      <c r="B686" s="164"/>
    </row>
    <row r="687" ht="12.75" customHeight="1">
      <c r="B687" s="164"/>
    </row>
    <row r="688" ht="12.75" customHeight="1">
      <c r="B688" s="164"/>
    </row>
    <row r="689" ht="12.75" customHeight="1">
      <c r="B689" s="164"/>
    </row>
    <row r="690" ht="12.75" customHeight="1">
      <c r="B690" s="164"/>
    </row>
    <row r="691" ht="12.75" customHeight="1">
      <c r="B691" s="164"/>
    </row>
    <row r="692" ht="12.75" customHeight="1">
      <c r="B692" s="164"/>
    </row>
    <row r="693" ht="12.75" customHeight="1">
      <c r="B693" s="164"/>
    </row>
    <row r="694" ht="12.75" customHeight="1">
      <c r="B694" s="164"/>
    </row>
    <row r="695" ht="12.75" customHeight="1">
      <c r="B695" s="164"/>
    </row>
    <row r="696" ht="12.75" customHeight="1">
      <c r="B696" s="164"/>
    </row>
    <row r="697" ht="12.75" customHeight="1">
      <c r="B697" s="164"/>
    </row>
    <row r="698" ht="12.75" customHeight="1">
      <c r="B698" s="164"/>
    </row>
    <row r="699" ht="12.75" customHeight="1">
      <c r="B699" s="164"/>
    </row>
    <row r="700" ht="12.75" customHeight="1">
      <c r="B700" s="164"/>
    </row>
    <row r="701" ht="12.75" customHeight="1">
      <c r="B701" s="164"/>
    </row>
    <row r="702" ht="12.75" customHeight="1">
      <c r="B702" s="164"/>
    </row>
    <row r="703" ht="12.75" customHeight="1">
      <c r="B703" s="164"/>
    </row>
    <row r="704" ht="12.75" customHeight="1">
      <c r="B704" s="164"/>
    </row>
    <row r="705" ht="12.75" customHeight="1">
      <c r="B705" s="164"/>
    </row>
    <row r="706" ht="12.75" customHeight="1">
      <c r="B706" s="164"/>
    </row>
    <row r="707" ht="12.75" customHeight="1">
      <c r="B707" s="164"/>
    </row>
    <row r="708" ht="12.75" customHeight="1">
      <c r="B708" s="164"/>
    </row>
    <row r="709" ht="12.75" customHeight="1">
      <c r="B709" s="164"/>
    </row>
    <row r="710" ht="12.75" customHeight="1">
      <c r="B710" s="164"/>
    </row>
    <row r="711" ht="12.75" customHeight="1">
      <c r="B711" s="164"/>
    </row>
    <row r="712" ht="12.75" customHeight="1">
      <c r="B712" s="164"/>
    </row>
    <row r="713" ht="12.75" customHeight="1">
      <c r="B713" s="164"/>
    </row>
    <row r="714" ht="12.75" customHeight="1">
      <c r="B714" s="164"/>
    </row>
    <row r="715" ht="12.75" customHeight="1">
      <c r="B715" s="164"/>
    </row>
    <row r="716" ht="12.75" customHeight="1">
      <c r="B716" s="164"/>
    </row>
    <row r="717" ht="12.75" customHeight="1">
      <c r="B717" s="164"/>
    </row>
    <row r="718" ht="12.75" customHeight="1">
      <c r="B718" s="164"/>
    </row>
    <row r="719" ht="12.75" customHeight="1">
      <c r="B719" s="164"/>
    </row>
    <row r="720" ht="12.75" customHeight="1">
      <c r="B720" s="164"/>
    </row>
    <row r="721" ht="12.75" customHeight="1">
      <c r="B721" s="164"/>
    </row>
    <row r="722" ht="12.75" customHeight="1">
      <c r="B722" s="164"/>
    </row>
    <row r="723" ht="12.75" customHeight="1">
      <c r="B723" s="164"/>
    </row>
    <row r="724" ht="12.75" customHeight="1">
      <c r="B724" s="164"/>
    </row>
    <row r="725" ht="12.75" customHeight="1">
      <c r="B725" s="164"/>
    </row>
    <row r="726" ht="12.75" customHeight="1">
      <c r="B726" s="164"/>
    </row>
    <row r="727" ht="12.75" customHeight="1">
      <c r="B727" s="164"/>
    </row>
    <row r="728" ht="12.75" customHeight="1">
      <c r="B728" s="164"/>
    </row>
    <row r="729" ht="12.75" customHeight="1">
      <c r="B729" s="164"/>
    </row>
    <row r="730" ht="12.75" customHeight="1">
      <c r="B730" s="164"/>
    </row>
    <row r="731" ht="12.75" customHeight="1">
      <c r="B731" s="164"/>
    </row>
    <row r="732" ht="12.75" customHeight="1">
      <c r="B732" s="164"/>
    </row>
    <row r="733" ht="12.75" customHeight="1">
      <c r="B733" s="164"/>
    </row>
    <row r="734" ht="12.75" customHeight="1">
      <c r="B734" s="164"/>
    </row>
    <row r="735" ht="12.75" customHeight="1">
      <c r="B735" s="164"/>
    </row>
    <row r="736" ht="12.75" customHeight="1">
      <c r="B736" s="164"/>
    </row>
    <row r="737" ht="12.75" customHeight="1">
      <c r="B737" s="164"/>
    </row>
    <row r="738" ht="12.75" customHeight="1">
      <c r="B738" s="164"/>
    </row>
    <row r="739" ht="12.75" customHeight="1">
      <c r="B739" s="164"/>
    </row>
    <row r="740" ht="12.75" customHeight="1">
      <c r="B740" s="164"/>
    </row>
    <row r="741" ht="12.75" customHeight="1">
      <c r="B741" s="164"/>
    </row>
    <row r="742" ht="12.75" customHeight="1">
      <c r="B742" s="164"/>
    </row>
    <row r="743" ht="12.75" customHeight="1">
      <c r="B743" s="164"/>
    </row>
    <row r="744" ht="12.75" customHeight="1">
      <c r="B744" s="164"/>
    </row>
    <row r="745" ht="12.75" customHeight="1">
      <c r="B745" s="164"/>
    </row>
    <row r="746" ht="12.75" customHeight="1">
      <c r="B746" s="164"/>
    </row>
    <row r="747" ht="12.75" customHeight="1">
      <c r="B747" s="164"/>
    </row>
    <row r="748" ht="12.75" customHeight="1">
      <c r="B748" s="164"/>
    </row>
    <row r="749" ht="12.75" customHeight="1">
      <c r="B749" s="164"/>
    </row>
    <row r="750" ht="12.75" customHeight="1">
      <c r="B750" s="164"/>
    </row>
    <row r="751" ht="12.75" customHeight="1">
      <c r="B751" s="164"/>
    </row>
    <row r="752" ht="12.75" customHeight="1">
      <c r="B752" s="164"/>
    </row>
    <row r="753" ht="12.75" customHeight="1">
      <c r="B753" s="164"/>
    </row>
    <row r="754" ht="12.75" customHeight="1">
      <c r="B754" s="164"/>
    </row>
    <row r="755" ht="12.75" customHeight="1">
      <c r="B755" s="164"/>
    </row>
    <row r="756" ht="12.75" customHeight="1">
      <c r="B756" s="164"/>
    </row>
    <row r="757" ht="12.75" customHeight="1">
      <c r="B757" s="164"/>
    </row>
    <row r="758" ht="12.75" customHeight="1">
      <c r="B758" s="164"/>
    </row>
    <row r="759" ht="12.75" customHeight="1">
      <c r="B759" s="164"/>
    </row>
    <row r="760" ht="12.75" customHeight="1">
      <c r="B760" s="164"/>
    </row>
    <row r="761" ht="12.75" customHeight="1">
      <c r="B761" s="164"/>
    </row>
    <row r="762" ht="12.75" customHeight="1">
      <c r="B762" s="164"/>
    </row>
    <row r="763" ht="12.75" customHeight="1">
      <c r="B763" s="164"/>
    </row>
    <row r="764" ht="12.75" customHeight="1">
      <c r="B764" s="164"/>
    </row>
    <row r="765" ht="12.75" customHeight="1">
      <c r="B765" s="164"/>
    </row>
    <row r="766" ht="12.75" customHeight="1">
      <c r="B766" s="164"/>
    </row>
    <row r="767" ht="12.75" customHeight="1">
      <c r="B767" s="164"/>
    </row>
    <row r="768" ht="12.75" customHeight="1">
      <c r="B768" s="164"/>
    </row>
    <row r="769" ht="12.75" customHeight="1">
      <c r="B769" s="164"/>
    </row>
    <row r="770" ht="12.75" customHeight="1">
      <c r="B770" s="164"/>
    </row>
    <row r="771" ht="12.75" customHeight="1">
      <c r="B771" s="164"/>
    </row>
    <row r="772" ht="12.75" customHeight="1">
      <c r="B772" s="164"/>
    </row>
    <row r="773" ht="12.75" customHeight="1">
      <c r="B773" s="164"/>
    </row>
    <row r="774" ht="12.75" customHeight="1">
      <c r="B774" s="164"/>
    </row>
    <row r="775" ht="12.75" customHeight="1">
      <c r="B775" s="164"/>
    </row>
    <row r="776" ht="12.75" customHeight="1">
      <c r="B776" s="164"/>
    </row>
    <row r="777" ht="12.75" customHeight="1">
      <c r="B777" s="164"/>
    </row>
    <row r="778" ht="12.75" customHeight="1">
      <c r="B778" s="164"/>
    </row>
    <row r="779" ht="12.75" customHeight="1">
      <c r="B779" s="164"/>
    </row>
    <row r="780" ht="12.75" customHeight="1">
      <c r="B780" s="164"/>
    </row>
    <row r="781" ht="12.75" customHeight="1">
      <c r="B781" s="164"/>
    </row>
    <row r="782" ht="12.75" customHeight="1">
      <c r="B782" s="164"/>
    </row>
    <row r="783" ht="12.75" customHeight="1">
      <c r="B783" s="164"/>
    </row>
    <row r="784" ht="12.75" customHeight="1">
      <c r="B784" s="164"/>
    </row>
    <row r="785" ht="12.75" customHeight="1">
      <c r="B785" s="164"/>
    </row>
    <row r="786" ht="12.75" customHeight="1">
      <c r="B786" s="164"/>
    </row>
    <row r="787" ht="12.75" customHeight="1">
      <c r="B787" s="164"/>
    </row>
    <row r="788" ht="12.75" customHeight="1">
      <c r="B788" s="164"/>
    </row>
    <row r="789" ht="12.75" customHeight="1">
      <c r="B789" s="164"/>
    </row>
    <row r="790" ht="12.75" customHeight="1">
      <c r="B790" s="164"/>
    </row>
    <row r="791" ht="12.75" customHeight="1">
      <c r="B791" s="164"/>
    </row>
    <row r="792" ht="12.75" customHeight="1">
      <c r="B792" s="164"/>
    </row>
    <row r="793" ht="12.75" customHeight="1">
      <c r="B793" s="164"/>
    </row>
    <row r="794" ht="12.75" customHeight="1">
      <c r="B794" s="164"/>
    </row>
    <row r="795" ht="12.75" customHeight="1">
      <c r="B795" s="164"/>
    </row>
    <row r="796" ht="12.75" customHeight="1">
      <c r="B796" s="164"/>
    </row>
    <row r="797" ht="12.75" customHeight="1">
      <c r="B797" s="164"/>
    </row>
    <row r="798" ht="12.75" customHeight="1">
      <c r="B798" s="164"/>
    </row>
    <row r="799" ht="12.75" customHeight="1">
      <c r="B799" s="164"/>
    </row>
    <row r="800" ht="12.75" customHeight="1">
      <c r="B800" s="164"/>
    </row>
    <row r="801" ht="12.75" customHeight="1">
      <c r="B801" s="164"/>
    </row>
    <row r="802" ht="12.75" customHeight="1">
      <c r="B802" s="164"/>
    </row>
    <row r="803" ht="12.75" customHeight="1">
      <c r="B803" s="164"/>
    </row>
    <row r="804" ht="12.75" customHeight="1">
      <c r="B804" s="164"/>
    </row>
    <row r="805" ht="12.75" customHeight="1">
      <c r="B805" s="164"/>
    </row>
    <row r="806" ht="12.75" customHeight="1">
      <c r="B806" s="164"/>
    </row>
    <row r="807" ht="12.75" customHeight="1">
      <c r="B807" s="164"/>
    </row>
    <row r="808" ht="12.75" customHeight="1">
      <c r="B808" s="164"/>
    </row>
    <row r="809" ht="12.75" customHeight="1">
      <c r="B809" s="164"/>
    </row>
    <row r="810" ht="12.75" customHeight="1">
      <c r="B810" s="164"/>
    </row>
    <row r="811" ht="12.75" customHeight="1">
      <c r="B811" s="164"/>
    </row>
    <row r="812" ht="12.75" customHeight="1">
      <c r="B812" s="164"/>
    </row>
    <row r="813" ht="12.75" customHeight="1">
      <c r="B813" s="164"/>
    </row>
    <row r="814" ht="12.75" customHeight="1">
      <c r="B814" s="164"/>
    </row>
    <row r="815" ht="12.75" customHeight="1">
      <c r="B815" s="164"/>
    </row>
    <row r="816" ht="12.75" customHeight="1">
      <c r="B816" s="164"/>
    </row>
    <row r="817" ht="12.75" customHeight="1">
      <c r="B817" s="164"/>
    </row>
    <row r="818" ht="12.75" customHeight="1">
      <c r="B818" s="164"/>
    </row>
    <row r="819" ht="12.75" customHeight="1">
      <c r="B819" s="164"/>
    </row>
    <row r="820" ht="12.75" customHeight="1">
      <c r="B820" s="164"/>
    </row>
    <row r="821" ht="12.75" customHeight="1">
      <c r="B821" s="164"/>
    </row>
    <row r="822" ht="12.75" customHeight="1">
      <c r="B822" s="164"/>
    </row>
    <row r="823" ht="12.75" customHeight="1">
      <c r="B823" s="164"/>
    </row>
    <row r="824" ht="12.75" customHeight="1">
      <c r="B824" s="164"/>
    </row>
    <row r="825" ht="12.75" customHeight="1">
      <c r="B825" s="164"/>
    </row>
    <row r="826" ht="12.75" customHeight="1">
      <c r="B826" s="164"/>
    </row>
    <row r="827" ht="12.75" customHeight="1">
      <c r="B827" s="164"/>
    </row>
    <row r="828" ht="12.75" customHeight="1">
      <c r="B828" s="164"/>
    </row>
    <row r="829" ht="12.75" customHeight="1">
      <c r="B829" s="164"/>
    </row>
    <row r="830" ht="12.75" customHeight="1">
      <c r="B830" s="164"/>
    </row>
    <row r="831" ht="12.75" customHeight="1">
      <c r="B831" s="164"/>
    </row>
    <row r="832" ht="12.75" customHeight="1">
      <c r="B832" s="164"/>
    </row>
    <row r="833" ht="12.75" customHeight="1">
      <c r="B833" s="164"/>
    </row>
    <row r="834" ht="12.75" customHeight="1">
      <c r="B834" s="164"/>
    </row>
    <row r="835" ht="12.75" customHeight="1">
      <c r="B835" s="164"/>
    </row>
    <row r="836" ht="12.75" customHeight="1">
      <c r="B836" s="164"/>
    </row>
    <row r="837" ht="12.75" customHeight="1">
      <c r="B837" s="164"/>
    </row>
    <row r="838" ht="12.75" customHeight="1">
      <c r="B838" s="164"/>
    </row>
    <row r="839" ht="12.75" customHeight="1">
      <c r="B839" s="164"/>
    </row>
    <row r="840" ht="12.75" customHeight="1">
      <c r="B840" s="164"/>
    </row>
    <row r="841" ht="12.75" customHeight="1">
      <c r="B841" s="164"/>
    </row>
    <row r="842" ht="12.75" customHeight="1">
      <c r="B842" s="164"/>
    </row>
    <row r="843" ht="12.75" customHeight="1">
      <c r="B843" s="164"/>
    </row>
    <row r="844" ht="12.75" customHeight="1">
      <c r="B844" s="164"/>
    </row>
    <row r="845" ht="12.75" customHeight="1">
      <c r="B845" s="164"/>
    </row>
    <row r="846" ht="12.75" customHeight="1">
      <c r="B846" s="164"/>
    </row>
    <row r="847" ht="12.75" customHeight="1">
      <c r="B847" s="164"/>
    </row>
    <row r="848" ht="12.75" customHeight="1">
      <c r="B848" s="164"/>
    </row>
    <row r="849" ht="12.75" customHeight="1">
      <c r="B849" s="164"/>
    </row>
    <row r="850" ht="12.75" customHeight="1">
      <c r="B850" s="164"/>
    </row>
    <row r="851" ht="12.75" customHeight="1">
      <c r="B851" s="164"/>
    </row>
    <row r="852" ht="12.75" customHeight="1">
      <c r="B852" s="164"/>
    </row>
    <row r="853" ht="12.75" customHeight="1">
      <c r="B853" s="164"/>
    </row>
    <row r="854" ht="12.75" customHeight="1">
      <c r="B854" s="164"/>
    </row>
    <row r="855" ht="12.75" customHeight="1">
      <c r="B855" s="164"/>
    </row>
    <row r="856" ht="12.75" customHeight="1">
      <c r="B856" s="164"/>
    </row>
    <row r="857" ht="12.75" customHeight="1">
      <c r="B857" s="164"/>
    </row>
    <row r="858" ht="12.75" customHeight="1">
      <c r="B858" s="164"/>
    </row>
    <row r="859" ht="12.75" customHeight="1">
      <c r="B859" s="164"/>
    </row>
    <row r="860" ht="12.75" customHeight="1">
      <c r="B860" s="164"/>
    </row>
    <row r="861" ht="12.75" customHeight="1">
      <c r="B861" s="164"/>
    </row>
    <row r="862" ht="12.75" customHeight="1">
      <c r="B862" s="164"/>
    </row>
    <row r="863" ht="12.75" customHeight="1">
      <c r="B863" s="164"/>
    </row>
    <row r="864" ht="12.75" customHeight="1">
      <c r="B864" s="164"/>
    </row>
    <row r="865" ht="12.75" customHeight="1">
      <c r="B865" s="164"/>
    </row>
    <row r="866" ht="12.75" customHeight="1">
      <c r="B866" s="164"/>
    </row>
    <row r="867" ht="12.75" customHeight="1">
      <c r="B867" s="164"/>
    </row>
    <row r="868" ht="12.75" customHeight="1">
      <c r="B868" s="164"/>
    </row>
    <row r="869" ht="12.75" customHeight="1">
      <c r="B869" s="164"/>
    </row>
    <row r="870" ht="12.75" customHeight="1">
      <c r="B870" s="164"/>
    </row>
    <row r="871" ht="12.75" customHeight="1">
      <c r="B871" s="164"/>
    </row>
    <row r="872" ht="12.75" customHeight="1">
      <c r="B872" s="164"/>
    </row>
    <row r="873" ht="12.75" customHeight="1">
      <c r="B873" s="164"/>
    </row>
    <row r="874" ht="12.75" customHeight="1">
      <c r="B874" s="164"/>
    </row>
    <row r="875" ht="12.75" customHeight="1">
      <c r="B875" s="164"/>
    </row>
    <row r="876" ht="12.75" customHeight="1">
      <c r="B876" s="164"/>
    </row>
    <row r="877" ht="12.75" customHeight="1">
      <c r="B877" s="164"/>
    </row>
    <row r="878" ht="12.75" customHeight="1">
      <c r="B878" s="164"/>
    </row>
    <row r="879" ht="12.75" customHeight="1">
      <c r="B879" s="164"/>
    </row>
    <row r="880" ht="12.75" customHeight="1">
      <c r="B880" s="164"/>
    </row>
    <row r="881" ht="12.75" customHeight="1">
      <c r="B881" s="164"/>
    </row>
    <row r="882" ht="12.75" customHeight="1">
      <c r="B882" s="164"/>
    </row>
    <row r="883" ht="12.75" customHeight="1">
      <c r="B883" s="164"/>
    </row>
    <row r="884" ht="12.75" customHeight="1">
      <c r="B884" s="164"/>
    </row>
    <row r="885" ht="12.75" customHeight="1">
      <c r="B885" s="164"/>
    </row>
    <row r="886" ht="12.75" customHeight="1">
      <c r="B886" s="164"/>
    </row>
    <row r="887" ht="12.75" customHeight="1">
      <c r="B887" s="164"/>
    </row>
    <row r="888" ht="12.75" customHeight="1">
      <c r="B888" s="164"/>
    </row>
    <row r="889" ht="12.75" customHeight="1">
      <c r="B889" s="164"/>
    </row>
    <row r="890" ht="12.75" customHeight="1">
      <c r="B890" s="164"/>
    </row>
    <row r="891" ht="12.75" customHeight="1">
      <c r="B891" s="164"/>
    </row>
    <row r="892" ht="12.75" customHeight="1">
      <c r="B892" s="164"/>
    </row>
    <row r="893" ht="12.75" customHeight="1">
      <c r="B893" s="164"/>
    </row>
    <row r="894" ht="12.75" customHeight="1">
      <c r="B894" s="164"/>
    </row>
    <row r="895" ht="12.75" customHeight="1">
      <c r="B895" s="164"/>
    </row>
    <row r="896" ht="12.75" customHeight="1">
      <c r="B896" s="164"/>
    </row>
    <row r="897" ht="12.75" customHeight="1">
      <c r="B897" s="164"/>
    </row>
    <row r="898" ht="12.75" customHeight="1">
      <c r="B898" s="164"/>
    </row>
    <row r="899" ht="12.75" customHeight="1">
      <c r="B899" s="164"/>
    </row>
    <row r="900" ht="12.75" customHeight="1">
      <c r="B900" s="164"/>
    </row>
    <row r="901" ht="12.75" customHeight="1">
      <c r="B901" s="164"/>
    </row>
    <row r="902" ht="12.75" customHeight="1">
      <c r="B902" s="164"/>
    </row>
    <row r="903" ht="12.75" customHeight="1">
      <c r="B903" s="164"/>
    </row>
    <row r="904" ht="12.75" customHeight="1">
      <c r="B904" s="164"/>
    </row>
    <row r="905" ht="12.75" customHeight="1">
      <c r="B905" s="164"/>
    </row>
    <row r="906" ht="12.75" customHeight="1">
      <c r="B906" s="164"/>
    </row>
    <row r="907" ht="12.75" customHeight="1">
      <c r="B907" s="164"/>
    </row>
    <row r="908" ht="12.75" customHeight="1">
      <c r="B908" s="164"/>
    </row>
    <row r="909" ht="12.75" customHeight="1">
      <c r="B909" s="164"/>
    </row>
    <row r="910" ht="12.75" customHeight="1">
      <c r="B910" s="164"/>
    </row>
    <row r="911" ht="12.75" customHeight="1">
      <c r="B911" s="164"/>
    </row>
    <row r="912" ht="12.75" customHeight="1">
      <c r="B912" s="164"/>
    </row>
    <row r="913" ht="12.75" customHeight="1">
      <c r="B913" s="164"/>
    </row>
    <row r="914" ht="12.75" customHeight="1">
      <c r="B914" s="164"/>
    </row>
    <row r="915" ht="12.75" customHeight="1">
      <c r="B915" s="164"/>
    </row>
    <row r="916" ht="12.75" customHeight="1">
      <c r="B916" s="164"/>
    </row>
    <row r="917" ht="12.75" customHeight="1">
      <c r="B917" s="164"/>
    </row>
    <row r="918" ht="12.75" customHeight="1">
      <c r="B918" s="164"/>
    </row>
    <row r="919" ht="12.75" customHeight="1">
      <c r="B919" s="164"/>
    </row>
    <row r="920" ht="12.75" customHeight="1">
      <c r="B920" s="164"/>
    </row>
    <row r="921" ht="12.75" customHeight="1">
      <c r="B921" s="164"/>
    </row>
    <row r="922" ht="12.75" customHeight="1">
      <c r="B922" s="164"/>
    </row>
    <row r="923" ht="12.75" customHeight="1">
      <c r="B923" s="164"/>
    </row>
    <row r="924" ht="12.75" customHeight="1">
      <c r="B924" s="164"/>
    </row>
    <row r="925" ht="12.75" customHeight="1">
      <c r="B925" s="164"/>
    </row>
    <row r="926" ht="12.75" customHeight="1">
      <c r="B926" s="164"/>
    </row>
    <row r="927" ht="12.75" customHeight="1">
      <c r="B927" s="164"/>
    </row>
    <row r="928" ht="12.75" customHeight="1">
      <c r="B928" s="164"/>
    </row>
    <row r="929" ht="12.75" customHeight="1">
      <c r="B929" s="164"/>
    </row>
    <row r="930" ht="12.75" customHeight="1">
      <c r="B930" s="164"/>
    </row>
    <row r="931" ht="12.75" customHeight="1">
      <c r="B931" s="164"/>
    </row>
    <row r="932" ht="12.75" customHeight="1">
      <c r="B932" s="164"/>
    </row>
    <row r="933" ht="12.75" customHeight="1">
      <c r="B933" s="164"/>
    </row>
    <row r="934" ht="12.75" customHeight="1">
      <c r="B934" s="164"/>
    </row>
    <row r="935" ht="12.75" customHeight="1">
      <c r="B935" s="164"/>
    </row>
    <row r="936" ht="12.75" customHeight="1">
      <c r="B936" s="164"/>
    </row>
    <row r="937" ht="12.75" customHeight="1">
      <c r="B937" s="164"/>
    </row>
    <row r="938" ht="12.75" customHeight="1">
      <c r="B938" s="164"/>
    </row>
    <row r="939" ht="12.75" customHeight="1">
      <c r="B939" s="164"/>
    </row>
    <row r="940" ht="12.75" customHeight="1">
      <c r="B940" s="164"/>
    </row>
    <row r="941" ht="12.75" customHeight="1">
      <c r="B941" s="164"/>
    </row>
    <row r="942" ht="12.75" customHeight="1">
      <c r="B942" s="164"/>
    </row>
    <row r="943" ht="12.75" customHeight="1">
      <c r="B943" s="164"/>
    </row>
    <row r="944" ht="12.75" customHeight="1">
      <c r="B944" s="164"/>
    </row>
    <row r="945" ht="12.75" customHeight="1">
      <c r="B945" s="164"/>
    </row>
    <row r="946" ht="12.75" customHeight="1">
      <c r="B946" s="164"/>
    </row>
    <row r="947" ht="12.75" customHeight="1">
      <c r="B947" s="164"/>
    </row>
    <row r="948" ht="12.75" customHeight="1">
      <c r="B948" s="164"/>
    </row>
    <row r="949" ht="12.75" customHeight="1">
      <c r="B949" s="164"/>
    </row>
    <row r="950" ht="12.75" customHeight="1">
      <c r="B950" s="164"/>
    </row>
    <row r="951" ht="12.75" customHeight="1">
      <c r="B951" s="164"/>
    </row>
    <row r="952" ht="12.75" customHeight="1">
      <c r="B952" s="164"/>
    </row>
    <row r="953" ht="12.75" customHeight="1">
      <c r="B953" s="164"/>
    </row>
    <row r="954" ht="12.75" customHeight="1">
      <c r="B954" s="164"/>
    </row>
    <row r="955" ht="12.75" customHeight="1">
      <c r="B955" s="164"/>
    </row>
    <row r="956" ht="12.75" customHeight="1">
      <c r="B956" s="164"/>
    </row>
    <row r="957" ht="12.75" customHeight="1">
      <c r="B957" s="164"/>
    </row>
    <row r="958" ht="12.75" customHeight="1">
      <c r="B958" s="164"/>
    </row>
    <row r="959" ht="12.75" customHeight="1">
      <c r="B959" s="164"/>
    </row>
    <row r="960" ht="12.75" customHeight="1">
      <c r="B960" s="164"/>
    </row>
    <row r="961" ht="12.75" customHeight="1">
      <c r="B961" s="164"/>
    </row>
    <row r="962" ht="12.75" customHeight="1">
      <c r="B962" s="164"/>
    </row>
    <row r="963" ht="12.75" customHeight="1">
      <c r="B963" s="164"/>
    </row>
    <row r="964" ht="12.75" customHeight="1">
      <c r="B964" s="164"/>
    </row>
    <row r="965" ht="12.75" customHeight="1">
      <c r="B965" s="164"/>
    </row>
    <row r="966" ht="12.75" customHeight="1">
      <c r="B966" s="164"/>
    </row>
    <row r="967" ht="12.75" customHeight="1">
      <c r="B967" s="164"/>
    </row>
    <row r="968" ht="12.75" customHeight="1">
      <c r="B968" s="164"/>
    </row>
    <row r="969" ht="12.75" customHeight="1">
      <c r="B969" s="164"/>
    </row>
    <row r="970" ht="12.75" customHeight="1">
      <c r="B970" s="164"/>
    </row>
    <row r="971" ht="12.75" customHeight="1">
      <c r="B971" s="164"/>
    </row>
    <row r="972" ht="12.75" customHeight="1">
      <c r="B972" s="164"/>
    </row>
    <row r="973" ht="12.75" customHeight="1">
      <c r="B973" s="164"/>
    </row>
    <row r="974" ht="12.75" customHeight="1">
      <c r="B974" s="164"/>
    </row>
    <row r="975" ht="12.75" customHeight="1">
      <c r="B975" s="164"/>
    </row>
    <row r="976" ht="12.75" customHeight="1">
      <c r="B976" s="164"/>
    </row>
    <row r="977" ht="12.75" customHeight="1">
      <c r="B977" s="164"/>
    </row>
    <row r="978" ht="12.75" customHeight="1">
      <c r="B978" s="164"/>
    </row>
    <row r="979" ht="12.75" customHeight="1">
      <c r="B979" s="164"/>
    </row>
    <row r="980" ht="12.75" customHeight="1">
      <c r="B980" s="164"/>
    </row>
    <row r="981" ht="12.75" customHeight="1">
      <c r="B981" s="164"/>
    </row>
    <row r="982" ht="12.75" customHeight="1">
      <c r="B982" s="164"/>
    </row>
    <row r="983" ht="12.75" customHeight="1">
      <c r="B983" s="164"/>
    </row>
    <row r="984" ht="12.75" customHeight="1">
      <c r="B984" s="164"/>
    </row>
    <row r="985" ht="12.75" customHeight="1">
      <c r="B985" s="164"/>
    </row>
    <row r="986" ht="12.75" customHeight="1">
      <c r="B986" s="164"/>
    </row>
    <row r="987" ht="12.75" customHeight="1">
      <c r="B987" s="164"/>
    </row>
    <row r="988" ht="12.75" customHeight="1">
      <c r="B988" s="164"/>
    </row>
    <row r="989" ht="12.75" customHeight="1">
      <c r="B989" s="164"/>
    </row>
    <row r="990" ht="12.75" customHeight="1">
      <c r="B990" s="164"/>
    </row>
    <row r="991" ht="12.75" customHeight="1">
      <c r="B991" s="164"/>
    </row>
    <row r="992" ht="12.75" customHeight="1">
      <c r="B992" s="164"/>
    </row>
    <row r="993" ht="12.75" customHeight="1">
      <c r="B993" s="164"/>
    </row>
    <row r="994" ht="12.75" customHeight="1">
      <c r="B994" s="164"/>
    </row>
    <row r="995" ht="12.75" customHeight="1">
      <c r="B995" s="164"/>
    </row>
    <row r="996" ht="12.75" customHeight="1">
      <c r="B996" s="164"/>
    </row>
    <row r="997" ht="12.75" customHeight="1">
      <c r="B997" s="164"/>
    </row>
    <row r="998" ht="12.75" customHeight="1">
      <c r="B998" s="164"/>
    </row>
    <row r="999" ht="12.75" customHeight="1">
      <c r="B999" s="164"/>
    </row>
    <row r="1000" ht="12.75" customHeight="1">
      <c r="B1000" s="164"/>
    </row>
  </sheetData>
  <mergeCells count="1">
    <mergeCell ref="A1:C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2001-10-06T14:13:04Z</dcterms:created>
  <dc:creator>Arne H Pedersen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EDB 4tel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