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book.xml" ContentType="application/vnd.openxmlformats-officedocument.spreadsheetml.sheet.main+xml"/>
  <Override PartName="/xl/media/image5.png" ContentType="image/png"/>
  <Override PartName="/xl/media/image6.png" ContentType="image/p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omments2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lje 1" sheetId="1" state="visible" r:id="rId2"/>
    <sheet name="Pulje 2" sheetId="2" state="visible" r:id="rId3"/>
    <sheet name="Meltzer-Faber" sheetId="3" state="hidden" r:id="rId4"/>
    <sheet name="Module1" sheetId="4" state="hidden" r:id="rId5"/>
  </sheets>
  <definedNames>
    <definedName function="false" hidden="false" localSheetId="0" name="_xlnm.Print_Area" vbProcedure="false">'Pulje 1'!$A$1:$T$41</definedName>
    <definedName function="false" hidden="false" localSheetId="1" name="_xlnm.Print_Area" vbProcedure="false">'Pulje 2'!$A$1:$T$41</definedName>
    <definedName function="false" hidden="false" localSheetId="0" name="_xlnm.Print_Area" vbProcedure="false">'Pulje 1'!$A$1:$T$41</definedName>
    <definedName function="false" hidden="false" localSheetId="1" name="_xlnm.Print_Area" vbProcedure="false">'Pulje 2'!$A$1:$T$41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I Norge bruke vi kun en desimal, internasjonalt 2, vi bør bruke 2 dersom innveiings vekta tillater det.</t>
        </r>
      </text>
    </comment>
    <comment ref="C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UK,JK,SK og VK blir SinclairTabell for Kvinner brukt.
M0,M1..Kvinner virker ikke.
For ALLE andre kategorier blir tabell for men brukt.</t>
        </r>
      </text>
    </comment>
    <comment ref="C2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C3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C3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I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NVF:
Bruk minus (-) for underkjent. Feks -140
Bruk N og F for neste og første, feks 170F og 175N</t>
        </r>
      </text>
    </comment>
    <comment ref="I2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I2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I30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L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NVF:
Bruk minus (-) for underkjent. Feks -140
Bruk N og F for neste og første, feks 170F og 175N</t>
        </r>
      </text>
    </comment>
    <comment ref="O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</t>
        </r>
      </text>
    </comment>
    <comment ref="P7" authorId="0">
      <text>
        <r>
          <rPr>
            <sz val="8"/>
            <color rgb="FF000000"/>
            <rFont val="Tahoma"/>
            <family val="2"/>
            <charset val="1"/>
          </rPr>
          <t xml:space="preserve">Automatisk, ikke skriv I dette feltet</t>
        </r>
      </text>
    </comment>
    <comment ref="Q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
Svar ja/yes til Macro
under opstart </t>
        </r>
      </text>
    </comment>
    <comment ref="R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
Svar ja/yes til Macro
under opstart </t>
        </r>
      </text>
    </comment>
    <comment ref="U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Denne kononnen printes ikke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I Norge bruke vi kun en desimal, internasjonalt 2, vi bør bruke 2 dersom innveiings vekta tillater det.</t>
        </r>
      </text>
    </comment>
    <comment ref="C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UK,JK,SK og VK blir SinclairTabell for Kvinner brukt.
M0,M1..Kvinner virker ikke.
For ALLE andre kategorier blir tabell for men brukt.</t>
        </r>
      </text>
    </comment>
    <comment ref="C2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C3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C3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I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NVF:
Bruk minus (-) for underkjent. Feks -140
Bruk N og F for neste og første, feks 170F og 175N</t>
        </r>
      </text>
    </comment>
    <comment ref="I2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I2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I30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L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NVF:
Bruk minus (-) for underkjent. Feks -140
Bruk N og F for neste og første, feks 170F og 175N</t>
        </r>
      </text>
    </comment>
    <comment ref="O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</t>
        </r>
      </text>
    </comment>
    <comment ref="P7" authorId="0">
      <text>
        <r>
          <rPr>
            <sz val="8"/>
            <color rgb="FF000000"/>
            <rFont val="Tahoma"/>
            <family val="2"/>
            <charset val="1"/>
          </rPr>
          <t xml:space="preserve">Automatisk, ikke skriv I dette feltet</t>
        </r>
      </text>
    </comment>
    <comment ref="Q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
Svar ja/yes til Macro
under opstart </t>
        </r>
      </text>
    </comment>
    <comment ref="R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
Svar ja/yes til Macro
under opstart </t>
        </r>
      </text>
    </comment>
    <comment ref="U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Denne kononnen printes ikke</t>
        </r>
      </text>
    </comment>
  </commentList>
</comments>
</file>

<file path=xl/sharedStrings.xml><?xml version="1.0" encoding="utf-8"?>
<sst xmlns="http://schemas.openxmlformats.org/spreadsheetml/2006/main" count="151" uniqueCount="66">
  <si>
    <t xml:space="preserve">S t e v n e p r o t o k o l l   fra 2021</t>
  </si>
  <si>
    <t xml:space="preserve">Norges Vektløfterforbund</t>
  </si>
  <si>
    <t xml:space="preserve">Stevnekat:</t>
  </si>
  <si>
    <t xml:space="preserve">Nasjonalt stevne</t>
  </si>
  <si>
    <t xml:space="preserve">Arrangør:</t>
  </si>
  <si>
    <t xml:space="preserve">Nidelv IL</t>
  </si>
  <si>
    <t xml:space="preserve">Sted:</t>
  </si>
  <si>
    <t xml:space="preserve">Tempebanen</t>
  </si>
  <si>
    <t xml:space="preserve">Dato:</t>
  </si>
  <si>
    <t xml:space="preserve">Pulje:</t>
  </si>
  <si>
    <t xml:space="preserve">meltzer</t>
  </si>
  <si>
    <t xml:space="preserve">Vekt-</t>
  </si>
  <si>
    <t xml:space="preserve">Kropps-</t>
  </si>
  <si>
    <t xml:space="preserve"> Kate-</t>
  </si>
  <si>
    <t xml:space="preserve">Fødsels-</t>
  </si>
  <si>
    <t xml:space="preserve">St</t>
  </si>
  <si>
    <t xml:space="preserve">Navn</t>
  </si>
  <si>
    <t xml:space="preserve">Lag</t>
  </si>
  <si>
    <t xml:space="preserve">Rykk</t>
  </si>
  <si>
    <t xml:space="preserve">Støt</t>
  </si>
  <si>
    <t xml:space="preserve">    Beste forsøk i</t>
  </si>
  <si>
    <t xml:space="preserve">Sammen-</t>
  </si>
  <si>
    <t xml:space="preserve">Poeng</t>
  </si>
  <si>
    <t xml:space="preserve">Pl.</t>
  </si>
  <si>
    <t xml:space="preserve">Rek.</t>
  </si>
  <si>
    <t xml:space="preserve">Sinclair Coeff.</t>
  </si>
  <si>
    <t xml:space="preserve">faber</t>
  </si>
  <si>
    <t xml:space="preserve">klasse</t>
  </si>
  <si>
    <t xml:space="preserve">vekt</t>
  </si>
  <si>
    <t xml:space="preserve">gori</t>
  </si>
  <si>
    <t xml:space="preserve">dato</t>
  </si>
  <si>
    <t xml:space="preserve">nr</t>
  </si>
  <si>
    <t xml:space="preserve">      hver øvelse</t>
  </si>
  <si>
    <t xml:space="preserve">lagt</t>
  </si>
  <si>
    <t xml:space="preserve">Veteran</t>
  </si>
  <si>
    <t xml:space="preserve">Kjønn</t>
  </si>
  <si>
    <t xml:space="preserve">Alder</t>
  </si>
  <si>
    <t xml:space="preserve">menn</t>
  </si>
  <si>
    <t xml:space="preserve">kvinner</t>
  </si>
  <si>
    <t xml:space="preserve">gyldig</t>
  </si>
  <si>
    <t xml:space="preserve">67</t>
  </si>
  <si>
    <t xml:space="preserve">UM</t>
  </si>
  <si>
    <t xml:space="preserve">Lasse Bye</t>
  </si>
  <si>
    <t xml:space="preserve">73</t>
  </si>
  <si>
    <t xml:space="preserve">Magnus Børøsund</t>
  </si>
  <si>
    <t xml:space="preserve">-</t>
  </si>
  <si>
    <t xml:space="preserve">Eivind Balstad</t>
  </si>
  <si>
    <t xml:space="preserve"> </t>
  </si>
  <si>
    <t xml:space="preserve">Stevnets leder:</t>
  </si>
  <si>
    <t xml:space="preserve">Jonny Block, Nidelv IL, FD</t>
  </si>
  <si>
    <t xml:space="preserve">Dommere:                                  </t>
  </si>
  <si>
    <t xml:space="preserve">Stein Balstad, Nidelv IL, FD</t>
  </si>
  <si>
    <t xml:space="preserve">Jury:</t>
  </si>
  <si>
    <t xml:space="preserve">Stefan Bender, Nidelv IL, Tysk forbundsdommer</t>
  </si>
  <si>
    <t xml:space="preserve">Teknisk kontrollør:</t>
  </si>
  <si>
    <t xml:space="preserve">Chief Marshall:</t>
  </si>
  <si>
    <t xml:space="preserve">Sekretær:</t>
  </si>
  <si>
    <t xml:space="preserve">Tidtaker:</t>
  </si>
  <si>
    <t xml:space="preserve">Speaker:</t>
  </si>
  <si>
    <t xml:space="preserve">Beskrivelse Rekorder:</t>
  </si>
  <si>
    <t xml:space="preserve">Notater:</t>
  </si>
  <si>
    <t xml:space="preserve">Ny Sinclair tablell benyttes fra 1.1.2018</t>
  </si>
  <si>
    <t xml:space="preserve">S t e v n e p r o t o k o l l</t>
  </si>
  <si>
    <t xml:space="preserve">Meltzer-Faber</t>
  </si>
  <si>
    <t xml:space="preserve">Poeng menn</t>
  </si>
  <si>
    <t xml:space="preserve">Poeng kvinner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</si>
</sst>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"/>
    <numFmt numFmtId="166" formatCode="0.0;[RED]0.0"/>
    <numFmt numFmtId="167" formatCode="0.00"/>
    <numFmt numFmtId="168" formatCode="DD/MM/YYYY"/>
    <numFmt numFmtId="169" formatCode="DD/MM/YY;@"/>
    <numFmt numFmtId="170" formatCode="0"/>
    <numFmt numFmtId="171" formatCode="@"/>
    <numFmt numFmtId="172" formatCode="0;[RED]0"/>
    <numFmt numFmtId="173" formatCode="0.000000"/>
    <numFmt numFmtId="174" formatCode="General;[RED]\-General"/>
    <numFmt numFmtId="175" formatCode="0.000"/>
  </numFmts>
  <fonts count="23">
    <font>
      <sz val="10"/>
      <name val="MS Sans Serif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28"/>
      <name val="Arial Black"/>
      <family val="2"/>
      <charset val="1"/>
    </font>
    <font>
      <sz val="18"/>
      <name val="Arial Black"/>
      <family val="2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1"/>
      <name val="Times New Roman"/>
      <family val="1"/>
      <charset val="1"/>
    </font>
    <font>
      <sz val="10"/>
      <name val="MS Sans Serif"/>
      <family val="2"/>
      <charset val="1"/>
    </font>
    <font>
      <b val="true"/>
      <sz val="11"/>
      <name val="Times New Roman"/>
      <family val="1"/>
      <charset val="1"/>
    </font>
    <font>
      <b val="true"/>
      <i val="true"/>
      <sz val="11"/>
      <name val="Times New Roman"/>
      <family val="1"/>
      <charset val="1"/>
    </font>
    <font>
      <sz val="12"/>
      <name val="Calibri"/>
      <family val="2"/>
      <charset val="1"/>
    </font>
    <font>
      <b val="true"/>
      <i val="true"/>
      <sz val="10"/>
      <name val="Arial"/>
      <family val="2"/>
      <charset val="1"/>
    </font>
    <font>
      <sz val="9"/>
      <name val="Times New Roman"/>
      <family val="1"/>
      <charset val="1"/>
    </font>
    <font>
      <sz val="8"/>
      <name val="Times New Roman"/>
      <family val="1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hair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9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9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12" fillId="0" borderId="1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2" fillId="0" borderId="1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2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2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2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2" fontId="10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0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0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0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0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2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12" fillId="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2" fontId="12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21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" xfId="20" builtinId="53" customBuiltin="true"/>
  </cellStyles>
  <dxfs count="128"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365760</xdr:colOff>
      <xdr:row>0</xdr:row>
      <xdr:rowOff>122040</xdr:rowOff>
    </xdr:from>
    <xdr:to>
      <xdr:col>2</xdr:col>
      <xdr:colOff>218880</xdr:colOff>
      <xdr:row>3</xdr:row>
      <xdr:rowOff>99000</xdr:rowOff>
    </xdr:to>
    <xdr:pic>
      <xdr:nvPicPr>
        <xdr:cNvPr id="0" name="Picture 192" descr=""/>
        <xdr:cNvPicPr/>
      </xdr:nvPicPr>
      <xdr:blipFill>
        <a:blip r:embed="rId1"/>
        <a:stretch/>
      </xdr:blipFill>
      <xdr:spPr>
        <a:xfrm>
          <a:off x="365760" y="122040"/>
          <a:ext cx="910800" cy="1129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365760</xdr:colOff>
      <xdr:row>0</xdr:row>
      <xdr:rowOff>122040</xdr:rowOff>
    </xdr:from>
    <xdr:to>
      <xdr:col>2</xdr:col>
      <xdr:colOff>45360</xdr:colOff>
      <xdr:row>3</xdr:row>
      <xdr:rowOff>99000</xdr:rowOff>
    </xdr:to>
    <xdr:pic>
      <xdr:nvPicPr>
        <xdr:cNvPr id="1" name="Picture 192" descr=""/>
        <xdr:cNvPicPr/>
      </xdr:nvPicPr>
      <xdr:blipFill>
        <a:blip r:embed="rId1"/>
        <a:stretch/>
      </xdr:blipFill>
      <xdr:spPr>
        <a:xfrm>
          <a:off x="365760" y="122040"/>
          <a:ext cx="737280" cy="1129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B39"/>
  <sheetViews>
    <sheetView showFormulas="false" showGridLines="false" showRowColHeaders="false" showZeros="false" rightToLeft="false" tabSelected="true" showOutlineSymbols="false" defaultGridColor="true" view="normal" topLeftCell="A5" colorId="64" zoomScale="100" zoomScaleNormal="100" zoomScalePageLayoutView="75" workbookViewId="0">
      <selection pane="topLeft" activeCell="R6" activeCellId="0" sqref="R6"/>
    </sheetView>
  </sheetViews>
  <sheetFormatPr defaultRowHeight="12.75" zeroHeight="false" outlineLevelRow="0" outlineLevelCol="0"/>
  <cols>
    <col collapsed="false" customWidth="true" hidden="false" outlineLevel="0" max="1" min="1" style="1" width="6.28"/>
    <col collapsed="false" customWidth="true" hidden="false" outlineLevel="0" max="2" min="2" style="1" width="8.71"/>
    <col collapsed="false" customWidth="true" hidden="false" outlineLevel="0" max="3" min="3" style="2" width="6.28"/>
    <col collapsed="false" customWidth="true" hidden="false" outlineLevel="0" max="4" min="4" style="1" width="10.71"/>
    <col collapsed="false" customWidth="true" hidden="false" outlineLevel="0" max="5" min="5" style="1" width="3.86"/>
    <col collapsed="false" customWidth="true" hidden="false" outlineLevel="0" max="6" min="6" style="3" width="27.71"/>
    <col collapsed="false" customWidth="true" hidden="false" outlineLevel="0" max="7" min="7" style="3" width="20.29"/>
    <col collapsed="false" customWidth="true" hidden="false" outlineLevel="0" max="8" min="8" style="1" width="7.15"/>
    <col collapsed="false" customWidth="true" hidden="false" outlineLevel="0" max="9" min="9" style="4" width="7.15"/>
    <col collapsed="false" customWidth="true" hidden="false" outlineLevel="0" max="13" min="10" style="1" width="7.15"/>
    <col collapsed="false" customWidth="true" hidden="false" outlineLevel="0" max="16" min="14" style="1" width="7.71"/>
    <col collapsed="false" customWidth="true" hidden="false" outlineLevel="0" max="17" min="17" style="5" width="10.71"/>
    <col collapsed="false" customWidth="true" hidden="false" outlineLevel="0" max="18" min="18" style="5" width="11.29"/>
    <col collapsed="false" customWidth="true" hidden="false" outlineLevel="0" max="20" min="19" style="5" width="5.7"/>
    <col collapsed="false" customWidth="true" hidden="false" outlineLevel="0" max="21" min="21" style="6" width="14.15"/>
    <col collapsed="false" customWidth="true" hidden="true" outlineLevel="0" max="24" min="22" style="6" width="9.14"/>
    <col collapsed="false" customWidth="true" hidden="true" outlineLevel="0" max="25" min="25" style="6" width="7.86"/>
    <col collapsed="false" customWidth="true" hidden="true" outlineLevel="0" max="26" min="26" style="6" width="9.14"/>
    <col collapsed="false" customWidth="true" hidden="true" outlineLevel="0" max="28" min="27" style="7" width="9.14"/>
    <col collapsed="false" customWidth="true" hidden="false" outlineLevel="0" max="1025" min="29" style="6" width="9.14"/>
  </cols>
  <sheetData>
    <row r="1" customFormat="false" ht="53.25" hidden="false" customHeight="true" outlineLevel="0" collapsed="false">
      <c r="F1" s="8" t="s">
        <v>0</v>
      </c>
      <c r="G1" s="8"/>
      <c r="H1" s="8"/>
      <c r="I1" s="8"/>
      <c r="J1" s="8"/>
      <c r="K1" s="8"/>
      <c r="L1" s="8"/>
      <c r="M1" s="8"/>
      <c r="N1" s="8"/>
      <c r="O1" s="8"/>
      <c r="P1" s="8"/>
    </row>
    <row r="2" customFormat="false" ht="24.75" hidden="false" customHeight="true" outlineLevel="0" collapsed="false">
      <c r="F2" s="9" t="s">
        <v>1</v>
      </c>
      <c r="G2" s="9"/>
      <c r="H2" s="9"/>
      <c r="I2" s="9"/>
      <c r="J2" s="9"/>
      <c r="K2" s="9"/>
      <c r="L2" s="9"/>
      <c r="M2" s="9"/>
      <c r="N2" s="9"/>
      <c r="O2" s="9"/>
      <c r="P2" s="9"/>
    </row>
    <row r="4" customFormat="false" ht="12" hidden="false" customHeight="true" outlineLevel="0" collapsed="false"/>
    <row r="5" s="19" customFormat="true" ht="15.75" hidden="false" customHeight="false" outlineLevel="0" collapsed="false">
      <c r="A5" s="10"/>
      <c r="B5" s="11" t="s">
        <v>2</v>
      </c>
      <c r="C5" s="12" t="s">
        <v>3</v>
      </c>
      <c r="D5" s="12"/>
      <c r="E5" s="12"/>
      <c r="F5" s="12"/>
      <c r="G5" s="13" t="s">
        <v>4</v>
      </c>
      <c r="H5" s="14" t="s">
        <v>5</v>
      </c>
      <c r="I5" s="14"/>
      <c r="J5" s="14"/>
      <c r="K5" s="14"/>
      <c r="L5" s="11" t="s">
        <v>6</v>
      </c>
      <c r="M5" s="15" t="s">
        <v>7</v>
      </c>
      <c r="N5" s="15"/>
      <c r="O5" s="15"/>
      <c r="P5" s="15"/>
      <c r="Q5" s="11" t="s">
        <v>8</v>
      </c>
      <c r="R5" s="16" t="n">
        <v>44483</v>
      </c>
      <c r="S5" s="17" t="s">
        <v>9</v>
      </c>
      <c r="T5" s="18" t="n">
        <v>1</v>
      </c>
      <c r="AA5" s="20"/>
      <c r="AB5" s="20"/>
    </row>
    <row r="6" customFormat="false" ht="12.75" hidden="false" customHeight="false" outlineLevel="0" collapsed="false">
      <c r="Z6" s="21" t="s">
        <v>10</v>
      </c>
      <c r="AA6" s="21" t="s">
        <v>10</v>
      </c>
      <c r="AB6" s="21" t="s">
        <v>10</v>
      </c>
    </row>
    <row r="7" s="32" customFormat="true" ht="12.75" hidden="false" customHeight="false" outlineLevel="0" collapsed="false">
      <c r="A7" s="22" t="s">
        <v>11</v>
      </c>
      <c r="B7" s="23" t="s">
        <v>12</v>
      </c>
      <c r="C7" s="24" t="s">
        <v>13</v>
      </c>
      <c r="D7" s="23" t="s">
        <v>14</v>
      </c>
      <c r="E7" s="23" t="s">
        <v>15</v>
      </c>
      <c r="F7" s="23" t="s">
        <v>16</v>
      </c>
      <c r="G7" s="23" t="s">
        <v>17</v>
      </c>
      <c r="H7" s="23"/>
      <c r="I7" s="25" t="s">
        <v>18</v>
      </c>
      <c r="J7" s="26"/>
      <c r="K7" s="23"/>
      <c r="L7" s="26" t="s">
        <v>19</v>
      </c>
      <c r="M7" s="26"/>
      <c r="N7" s="27" t="s">
        <v>20</v>
      </c>
      <c r="O7" s="26"/>
      <c r="P7" s="23" t="s">
        <v>21</v>
      </c>
      <c r="Q7" s="28" t="s">
        <v>22</v>
      </c>
      <c r="R7" s="29" t="s">
        <v>22</v>
      </c>
      <c r="S7" s="28" t="s">
        <v>23</v>
      </c>
      <c r="T7" s="30" t="s">
        <v>24</v>
      </c>
      <c r="U7" s="30" t="s">
        <v>25</v>
      </c>
      <c r="V7" s="31"/>
      <c r="Z7" s="33" t="s">
        <v>26</v>
      </c>
      <c r="AA7" s="33" t="s">
        <v>26</v>
      </c>
      <c r="AB7" s="33" t="s">
        <v>26</v>
      </c>
    </row>
    <row r="8" s="32" customFormat="true" ht="12.75" hidden="false" customHeight="false" outlineLevel="0" collapsed="false">
      <c r="A8" s="34" t="s">
        <v>27</v>
      </c>
      <c r="B8" s="35" t="s">
        <v>28</v>
      </c>
      <c r="C8" s="36" t="s">
        <v>29</v>
      </c>
      <c r="D8" s="35" t="s">
        <v>30</v>
      </c>
      <c r="E8" s="35" t="s">
        <v>31</v>
      </c>
      <c r="F8" s="35"/>
      <c r="G8" s="35"/>
      <c r="H8" s="37" t="n">
        <v>1</v>
      </c>
      <c r="I8" s="38" t="n">
        <v>2</v>
      </c>
      <c r="J8" s="39" t="n">
        <v>3</v>
      </c>
      <c r="K8" s="37" t="n">
        <v>1</v>
      </c>
      <c r="L8" s="40" t="n">
        <v>2</v>
      </c>
      <c r="M8" s="39" t="n">
        <v>3</v>
      </c>
      <c r="N8" s="41" t="s">
        <v>32</v>
      </c>
      <c r="O8" s="42"/>
      <c r="P8" s="35" t="s">
        <v>33</v>
      </c>
      <c r="Q8" s="43"/>
      <c r="R8" s="43" t="s">
        <v>34</v>
      </c>
      <c r="S8" s="43"/>
      <c r="T8" s="44"/>
      <c r="U8" s="44"/>
      <c r="W8" s="32" t="s">
        <v>35</v>
      </c>
      <c r="X8" s="32" t="s">
        <v>36</v>
      </c>
      <c r="Y8" s="45" t="s">
        <v>34</v>
      </c>
      <c r="Z8" s="33" t="s">
        <v>37</v>
      </c>
      <c r="AA8" s="33" t="s">
        <v>38</v>
      </c>
      <c r="AB8" s="33" t="s">
        <v>39</v>
      </c>
    </row>
    <row r="9" s="67" customFormat="true" ht="20.1" hidden="false" customHeight="true" outlineLevel="0" collapsed="false">
      <c r="A9" s="46" t="s">
        <v>40</v>
      </c>
      <c r="B9" s="47" t="n">
        <v>66.12</v>
      </c>
      <c r="C9" s="48" t="s">
        <v>41</v>
      </c>
      <c r="D9" s="49"/>
      <c r="E9" s="50"/>
      <c r="F9" s="51" t="s">
        <v>42</v>
      </c>
      <c r="G9" s="51" t="s">
        <v>5</v>
      </c>
      <c r="H9" s="52" t="n">
        <v>-80</v>
      </c>
      <c r="I9" s="53" t="n">
        <v>83</v>
      </c>
      <c r="J9" s="54" t="n">
        <v>-85</v>
      </c>
      <c r="K9" s="55" t="n">
        <v>-105</v>
      </c>
      <c r="L9" s="56" t="n">
        <v>-105</v>
      </c>
      <c r="M9" s="56" t="n">
        <v>-105</v>
      </c>
      <c r="N9" s="57" t="n">
        <f aca="false">IF(MAX(H9:J9)&lt;0,0,TRUNC(MAX(H9:J9)/1)*1)</f>
        <v>83</v>
      </c>
      <c r="O9" s="57" t="n">
        <f aca="false">IF(MAX(K9:M9)&lt;0,0,TRUNC(MAX(K9:M9)/1)*1)</f>
        <v>0</v>
      </c>
      <c r="P9" s="57" t="n">
        <f aca="false">IF(N9=0,0,IF(O9=0,0,SUM(N9:O9)))</f>
        <v>0</v>
      </c>
      <c r="Q9" s="58" t="n">
        <f aca="false">IF(P9="","",IF(B9="","",IF((W9="k"),IF(B9&gt;153.655,P9,IF(B9&lt;28,10^(0.783497476*LOG10(28/153.655)^2)*P9,10^(0.783497476*LOG10(B9/153.655)^2)*P9)),IF(B9&gt;175.508,P9,IF(B9&lt;32,10^(0.75194503*LOG10(32/175.508)^2)*P9,10^(0.75194503*LOG10(B9/175.508)^2)*P9)))))</f>
        <v>0</v>
      </c>
      <c r="R9" s="59" t="str">
        <f aca="false">IF(Y9=1,Q9*AB9,"")</f>
        <v/>
      </c>
      <c r="S9" s="60"/>
      <c r="T9" s="61"/>
      <c r="U9" s="62" t="n">
        <f aca="false">IF(P9="","",IF(B9="","",IF((W9="k"),IF(B9&gt;153.655,1,IF(B9&lt;28,10^(0.783497476*LOG10(28/153.655)^2),10^(0.783497476*LOG10(B9/153.655)^2))),IF(B9&gt;175.508,1,IF(B9&lt;32,10^(0.75194503*LOG10(32/175.508)^2),10^(0.75194503*LOG10(B9/175.508)^2))))))</f>
        <v>1.36508206714498</v>
      </c>
      <c r="V9" s="63" t="n">
        <f aca="false">R5</f>
        <v>44483</v>
      </c>
      <c r="W9" s="64" t="str">
        <f aca="false">IF(ISNUMBER(FIND("M",C9)),"m",IF(ISNUMBER(FIND("K",C9)),"k"))</f>
        <v>m</v>
      </c>
      <c r="X9" s="65" t="n">
        <f aca="false">IF(OR(D9="",V9=""),0,(YEAR(V9)-YEAR(D9)))</f>
        <v>0</v>
      </c>
      <c r="Y9" s="66" t="n">
        <f aca="false">IF(X9&gt;34,1,0)</f>
        <v>0</v>
      </c>
      <c r="Z9" s="67" t="n">
        <f aca="false">IF(Y9=1,LOOKUP(X9,'Meltzer-Faber'!A3:A63,'Meltzer-Faber'!B3:B63))</f>
        <v>0</v>
      </c>
      <c r="AA9" s="68" t="n">
        <f aca="false">IF(Y9=1,LOOKUP(X9,'Meltzer-Faber'!A3:A63,'Meltzer-Faber'!C3:C63))</f>
        <v>0</v>
      </c>
      <c r="AB9" s="69" t="n">
        <f aca="false">IF(W9="m",Z9,IF(W9="k",AA9,""))</f>
        <v>0</v>
      </c>
    </row>
    <row r="10" s="67" customFormat="true" ht="20.1" hidden="false" customHeight="true" outlineLevel="0" collapsed="false">
      <c r="A10" s="46"/>
      <c r="B10" s="47"/>
      <c r="C10" s="48"/>
      <c r="D10" s="49"/>
      <c r="E10" s="50"/>
      <c r="F10" s="51"/>
      <c r="G10" s="51"/>
      <c r="H10" s="52"/>
      <c r="I10" s="53"/>
      <c r="J10" s="54"/>
      <c r="K10" s="55"/>
      <c r="L10" s="56"/>
      <c r="M10" s="56"/>
      <c r="N10" s="57" t="n">
        <f aca="false">IF(MAX(H10:J10)&lt;0,0,TRUNC(MAX(H10:J10)/1)*1)</f>
        <v>0</v>
      </c>
      <c r="O10" s="57" t="n">
        <f aca="false">IF(MAX(K10:M10)&lt;0,0,TRUNC(MAX(K10:M10)/1)*1)</f>
        <v>0</v>
      </c>
      <c r="P10" s="57" t="n">
        <f aca="false">IF(N10=0,0,IF(O10=0,0,SUM(N10:O10)))</f>
        <v>0</v>
      </c>
      <c r="Q10" s="59" t="str">
        <f aca="false">IF(P10="","",IF(B10="","",IF((W10="k"),IF(B10&gt;153.655,P10,IF(B10&lt;28,10^(0.783497476*LOG10(28/153.655)^2)*P10,10^(0.783497476*LOG10(B10/153.655)^2)*P10)),IF(B10&gt;175.508,P10,IF(B10&lt;32,10^(0.75194503*LOG10(32/175.508)^2)*P10,10^(0.75194503*LOG10(B10/175.508)^2)*P10)))))</f>
        <v/>
      </c>
      <c r="R10" s="59" t="str">
        <f aca="false">IF(Y10=1,Q10*AB10,"")</f>
        <v/>
      </c>
      <c r="S10" s="70"/>
      <c r="T10" s="71"/>
      <c r="U10" s="62" t="str">
        <f aca="false">IF(P10="","",IF(B10="","",IF((W10="k"),IF(B10&gt;153.655,1,IF(B10&lt;28,10^(0.783497476*LOG10(28/153.655)^2),10^(0.783497476*LOG10(B10/153.655)^2))),IF(B10&gt;175.508,1,IF(B10&lt;32,10^(0.75194503*LOG10(32/175.508)^2),10^(0.75194503*LOG10(B10/175.508)^2))))))</f>
        <v/>
      </c>
      <c r="V10" s="63" t="n">
        <f aca="false">R5</f>
        <v>44483</v>
      </c>
      <c r="W10" s="64" t="n">
        <f aca="false">IF(ISNUMBER(FIND("M",C10)),"m",IF(ISNUMBER(FIND("K",C10)),"k"))</f>
        <v>0</v>
      </c>
      <c r="X10" s="65" t="n">
        <f aca="false">IF(OR(D10="",V10=""),0,(YEAR(V10)-YEAR(D10)))</f>
        <v>0</v>
      </c>
      <c r="Y10" s="72" t="n">
        <f aca="false">IF(X10&gt;34,1,0)</f>
        <v>0</v>
      </c>
      <c r="Z10" s="67" t="n">
        <f aca="false">IF(Y10=1,LOOKUP(X10,'Meltzer-Faber'!A3:A63,'Meltzer-Faber'!B3:B63))</f>
        <v>0</v>
      </c>
      <c r="AA10" s="68" t="n">
        <f aca="false">IF(Y10=1,LOOKUP(X10,'Meltzer-Faber'!A3:A63,'Meltzer-Faber'!C3:C63))</f>
        <v>0</v>
      </c>
      <c r="AB10" s="69" t="str">
        <f aca="false">IF(W10="m",Z10,IF(W10="k",AA10,""))</f>
        <v/>
      </c>
    </row>
    <row r="11" s="67" customFormat="true" ht="20.1" hidden="false" customHeight="true" outlineLevel="0" collapsed="false">
      <c r="A11" s="46" t="s">
        <v>43</v>
      </c>
      <c r="B11" s="47" t="n">
        <v>68.14</v>
      </c>
      <c r="C11" s="48" t="s">
        <v>41</v>
      </c>
      <c r="D11" s="49"/>
      <c r="E11" s="50"/>
      <c r="F11" s="51" t="s">
        <v>44</v>
      </c>
      <c r="G11" s="51" t="s">
        <v>5</v>
      </c>
      <c r="H11" s="52" t="n">
        <v>-80</v>
      </c>
      <c r="I11" s="53" t="n">
        <v>-83</v>
      </c>
      <c r="J11" s="54" t="n">
        <v>-85</v>
      </c>
      <c r="K11" s="55" t="s">
        <v>45</v>
      </c>
      <c r="L11" s="56" t="s">
        <v>45</v>
      </c>
      <c r="M11" s="56" t="s">
        <v>45</v>
      </c>
      <c r="N11" s="57" t="n">
        <f aca="false">IF(MAX(H11:J11)&lt;0,0,TRUNC(MAX(H11:J11)/1)*1)</f>
        <v>0</v>
      </c>
      <c r="O11" s="57" t="n">
        <f aca="false">IF(MAX(K11:M11)&lt;0,0,TRUNC(MAX(K11:M11)/1)*1)</f>
        <v>0</v>
      </c>
      <c r="P11" s="57" t="n">
        <f aca="false">IF(N11=0,0,IF(O11=0,0,SUM(N11:O11)))</f>
        <v>0</v>
      </c>
      <c r="Q11" s="59" t="n">
        <f aca="false">IF(P11="","",IF(B11="","",IF((W11="k"),IF(B11&gt;153.655,P11,IF(B11&lt;28,10^(0.783497476*LOG10(28/153.655)^2)*P11,10^(0.783497476*LOG10(B11/153.655)^2)*P11)),IF(B11&gt;175.508,P11,IF(B11&lt;32,10^(0.75194503*LOG10(32/175.508)^2)*P11,10^(0.75194503*LOG10(B11/175.508)^2)*P11)))))</f>
        <v>0</v>
      </c>
      <c r="R11" s="59" t="str">
        <f aca="false">IF(Y11=1,Q11*AB11,"")</f>
        <v/>
      </c>
      <c r="S11" s="70"/>
      <c r="T11" s="71"/>
      <c r="U11" s="62" t="n">
        <f aca="false">IF(P11="","",IF(B11="","",IF((W11="k"),IF(B11&gt;153.655,1,IF(B11&lt;28,10^(0.783497476*LOG10(28/153.655)^2),10^(0.783497476*LOG10(B11/153.655)^2))),IF(B11&gt;175.508,1,IF(B11&lt;32,10^(0.75194503*LOG10(32/175.508)^2),10^(0.75194503*LOG10(B11/175.508)^2))))))</f>
        <v>1.33953567175736</v>
      </c>
      <c r="V11" s="63" t="n">
        <f aca="false">R5</f>
        <v>44483</v>
      </c>
      <c r="W11" s="64" t="str">
        <f aca="false">IF(ISNUMBER(FIND("M",C11)),"m",IF(ISNUMBER(FIND("K",C11)),"k"))</f>
        <v>m</v>
      </c>
      <c r="X11" s="65" t="n">
        <f aca="false">IF(OR(D11="",V11=""),0,(YEAR(V11)-YEAR(D11)))</f>
        <v>0</v>
      </c>
      <c r="Y11" s="73" t="n">
        <f aca="false">IF(X11&gt;34,1,0)</f>
        <v>0</v>
      </c>
      <c r="Z11" s="67" t="n">
        <f aca="false">IF(Y11=1,LOOKUP(X11,'Meltzer-Faber'!A3:A63,'Meltzer-Faber'!B3:B63))</f>
        <v>0</v>
      </c>
      <c r="AA11" s="68" t="n">
        <f aca="false">IF(Y11=1,LOOKUP(X11,'Meltzer-Faber'!A3:A63,'Meltzer-Faber'!C3:C63))</f>
        <v>0</v>
      </c>
      <c r="AB11" s="69" t="n">
        <f aca="false">IF(W11="m",Z11,IF(W11="k",AA11,""))</f>
        <v>0</v>
      </c>
    </row>
    <row r="12" s="67" customFormat="true" ht="20.1" hidden="false" customHeight="true" outlineLevel="0" collapsed="false">
      <c r="A12" s="46" t="s">
        <v>43</v>
      </c>
      <c r="B12" s="47" t="n">
        <v>72.7</v>
      </c>
      <c r="C12" s="48" t="s">
        <v>41</v>
      </c>
      <c r="D12" s="49"/>
      <c r="E12" s="50"/>
      <c r="F12" s="51" t="s">
        <v>46</v>
      </c>
      <c r="G12" s="51" t="s">
        <v>5</v>
      </c>
      <c r="H12" s="52" t="n">
        <v>65</v>
      </c>
      <c r="I12" s="53" t="n">
        <v>70</v>
      </c>
      <c r="J12" s="54" t="n">
        <v>75</v>
      </c>
      <c r="K12" s="55" t="n">
        <v>88</v>
      </c>
      <c r="L12" s="56" t="n">
        <v>92</v>
      </c>
      <c r="M12" s="56" t="n">
        <v>-95</v>
      </c>
      <c r="N12" s="57" t="n">
        <f aca="false">IF(MAX(H12:J12)&lt;0,0,TRUNC(MAX(H12:J12)/1)*1)</f>
        <v>75</v>
      </c>
      <c r="O12" s="57" t="n">
        <f aca="false">IF(MAX(K12:M12)&lt;0,0,TRUNC(MAX(K12:M12)/1)*1)</f>
        <v>92</v>
      </c>
      <c r="P12" s="57" t="n">
        <f aca="false">IF(N12=0,0,IF(O12=0,0,SUM(N12:O12)))</f>
        <v>167</v>
      </c>
      <c r="Q12" s="59" t="n">
        <f aca="false">IF(P12="","",IF(B12="","",IF((W12="k"),IF(B12&gt;153.655,P12,IF(B12&lt;28,10^(0.783497476*LOG10(28/153.655)^2)*P12,10^(0.783497476*LOG10(B12/153.655)^2)*P12)),IF(B12&gt;175.508,P12,IF(B12&lt;32,10^(0.75194503*LOG10(32/175.508)^2)*P12,10^(0.75194503*LOG10(B12/175.508)^2)*P12)))))</f>
        <v>215.219582284629</v>
      </c>
      <c r="R12" s="59" t="str">
        <f aca="false">IF(Y12=1,Q12*AB12,"")</f>
        <v/>
      </c>
      <c r="S12" s="70"/>
      <c r="T12" s="71" t="s">
        <v>47</v>
      </c>
      <c r="U12" s="62" t="n">
        <f aca="false">IF(P12="","",IF(B12="","",IF((W12="k"),IF(B12&gt;153.655,1,IF(B12&lt;28,10^(0.783497476*LOG10(28/153.655)^2),10^(0.783497476*LOG10(B12/153.655)^2))),IF(B12&gt;175.508,1,IF(B12&lt;32,10^(0.75194503*LOG10(32/175.508)^2),10^(0.75194503*LOG10(B12/175.508)^2))))))</f>
        <v>1.28874001368041</v>
      </c>
      <c r="V12" s="63" t="n">
        <f aca="false">R5</f>
        <v>44483</v>
      </c>
      <c r="W12" s="64" t="str">
        <f aca="false">IF(ISNUMBER(FIND("M",C12)),"m",IF(ISNUMBER(FIND("K",C12)),"k"))</f>
        <v>m</v>
      </c>
      <c r="X12" s="65" t="n">
        <f aca="false">IF(OR(D12="",V12=""),0,(YEAR(V12)-YEAR(D12)))</f>
        <v>0</v>
      </c>
      <c r="Y12" s="73" t="n">
        <f aca="false">IF(X12&gt;34,1,0)</f>
        <v>0</v>
      </c>
      <c r="Z12" s="67" t="n">
        <f aca="false">IF(Y12=1,LOOKUP(X12,'Meltzer-Faber'!A3:A63,'Meltzer-Faber'!B3:B63))</f>
        <v>0</v>
      </c>
      <c r="AA12" s="68" t="n">
        <f aca="false">IF(Y12=1,LOOKUP(X12,'Meltzer-Faber'!A3:A63,'Meltzer-Faber'!C3:C63))</f>
        <v>0</v>
      </c>
      <c r="AB12" s="69" t="n">
        <f aca="false">IF(W12="m",Z12,IF(W12="k",AA12,""))</f>
        <v>0</v>
      </c>
    </row>
    <row r="13" s="67" customFormat="true" ht="20.1" hidden="false" customHeight="true" outlineLevel="0" collapsed="false">
      <c r="A13" s="46"/>
      <c r="B13" s="47"/>
      <c r="C13" s="48"/>
      <c r="D13" s="49"/>
      <c r="E13" s="50"/>
      <c r="F13" s="51"/>
      <c r="G13" s="51"/>
      <c r="H13" s="52"/>
      <c r="I13" s="53"/>
      <c r="J13" s="54"/>
      <c r="K13" s="55"/>
      <c r="L13" s="56"/>
      <c r="M13" s="56"/>
      <c r="N13" s="57" t="n">
        <f aca="false">IF(MAX(H13:J13)&lt;0,0,TRUNC(MAX(H13:J13)/1)*1)</f>
        <v>0</v>
      </c>
      <c r="O13" s="57" t="n">
        <f aca="false">IF(MAX(K13:M13)&lt;0,0,TRUNC(MAX(K13:M13)/1)*1)</f>
        <v>0</v>
      </c>
      <c r="P13" s="57" t="n">
        <f aca="false">IF(N13=0,0,IF(O13=0,0,SUM(N13:O13)))</f>
        <v>0</v>
      </c>
      <c r="Q13" s="59" t="str">
        <f aca="false">IF(P13="","",IF(B13="","",IF((W13="k"),IF(B13&gt;153.655,P13,IF(B13&lt;28,10^(0.783497476*LOG10(28/153.655)^2)*P13,10^(0.783497476*LOG10(B13/153.655)^2)*P13)),IF(B13&gt;175.508,P13,IF(B13&lt;32,10^(0.75194503*LOG10(32/175.508)^2)*P13,10^(0.75194503*LOG10(B13/175.508)^2)*P13)))))</f>
        <v/>
      </c>
      <c r="R13" s="59" t="str">
        <f aca="false">IF(Y13=1,Q13*AB13,"")</f>
        <v/>
      </c>
      <c r="S13" s="70"/>
      <c r="T13" s="71" t="s">
        <v>47</v>
      </c>
      <c r="U13" s="62" t="str">
        <f aca="false">IF(P13="","",IF(B13="","",IF((W13="k"),IF(B13&gt;153.655,1,IF(B13&lt;28,10^(0.783497476*LOG10(28/153.655)^2),10^(0.783497476*LOG10(B13/153.655)^2))),IF(B13&gt;175.508,1,IF(B13&lt;32,10^(0.75194503*LOG10(32/175.508)^2),10^(0.75194503*LOG10(B13/175.508)^2))))))</f>
        <v/>
      </c>
      <c r="V13" s="63" t="n">
        <f aca="false">R5</f>
        <v>44483</v>
      </c>
      <c r="W13" s="64" t="n">
        <f aca="false">IF(ISNUMBER(FIND("M",C13)),"m",IF(ISNUMBER(FIND("K",C13)),"k"))</f>
        <v>0</v>
      </c>
      <c r="X13" s="65" t="n">
        <f aca="false">IF(OR(D13="",V13=""),0,(YEAR(V13)-YEAR(D13)))</f>
        <v>0</v>
      </c>
      <c r="Y13" s="73" t="n">
        <f aca="false">IF(X13&gt;34,1,0)</f>
        <v>0</v>
      </c>
      <c r="Z13" s="67" t="n">
        <f aca="false">IF(Y13=1,LOOKUP(X13,'Meltzer-Faber'!A3:A63,'Meltzer-Faber'!B3:B63))</f>
        <v>0</v>
      </c>
      <c r="AA13" s="68" t="n">
        <f aca="false">IF(Y13=1,LOOKUP(X13,'Meltzer-Faber'!A3:A63,'Meltzer-Faber'!C3:C63))</f>
        <v>0</v>
      </c>
      <c r="AB13" s="69" t="str">
        <f aca="false">IF(W13="m",Z13,IF(W13="k",AA13,""))</f>
        <v/>
      </c>
    </row>
    <row r="14" s="67" customFormat="true" ht="20.1" hidden="false" customHeight="true" outlineLevel="0" collapsed="false">
      <c r="A14" s="46"/>
      <c r="B14" s="47"/>
      <c r="C14" s="48"/>
      <c r="D14" s="49"/>
      <c r="E14" s="50"/>
      <c r="F14" s="74"/>
      <c r="G14" s="51"/>
      <c r="H14" s="52"/>
      <c r="I14" s="53"/>
      <c r="J14" s="54"/>
      <c r="K14" s="55"/>
      <c r="L14" s="56"/>
      <c r="M14" s="56"/>
      <c r="N14" s="57" t="n">
        <f aca="false">IF(MAX(H14:J14)&lt;0,0,TRUNC(MAX(H14:J14)/1)*1)</f>
        <v>0</v>
      </c>
      <c r="O14" s="57" t="n">
        <f aca="false">IF(MAX(K14:M14)&lt;0,0,TRUNC(MAX(K14:M14)/1)*1)</f>
        <v>0</v>
      </c>
      <c r="P14" s="57" t="n">
        <f aca="false">IF(N14=0,0,IF(O14=0,0,SUM(N14:O14)))</f>
        <v>0</v>
      </c>
      <c r="Q14" s="59" t="str">
        <f aca="false">IF(P14="","",IF(B14="","",IF((W14="k"),IF(B14&gt;153.655,P14,IF(B14&lt;28,10^(0.783497476*LOG10(28/153.655)^2)*P14,10^(0.783497476*LOG10(B14/153.655)^2)*P14)),IF(B14&gt;175.508,P14,IF(B14&lt;32,10^(0.75194503*LOG10(32/175.508)^2)*P14,10^(0.75194503*LOG10(B14/175.508)^2)*P14)))))</f>
        <v/>
      </c>
      <c r="R14" s="59" t="str">
        <f aca="false">IF(Y14=1,Q14*AB14,"")</f>
        <v/>
      </c>
      <c r="S14" s="70"/>
      <c r="T14" s="71" t="s">
        <v>47</v>
      </c>
      <c r="U14" s="62" t="str">
        <f aca="false">IF(P14="","",IF(B14="","",IF((W14="k"),IF(B14&gt;153.655,1,IF(B14&lt;28,10^(0.783497476*LOG10(28/153.655)^2),10^(0.783497476*LOG10(B14/153.655)^2))),IF(B14&gt;175.508,1,IF(B14&lt;32,10^(0.75194503*LOG10(32/175.508)^2),10^(0.75194503*LOG10(B14/175.508)^2))))))</f>
        <v/>
      </c>
      <c r="V14" s="63" t="n">
        <f aca="false">R5</f>
        <v>44483</v>
      </c>
      <c r="W14" s="64" t="n">
        <f aca="false">IF(ISNUMBER(FIND("M",C14)),"m",IF(ISNUMBER(FIND("K",C14)),"k"))</f>
        <v>0</v>
      </c>
      <c r="X14" s="65" t="n">
        <f aca="false">IF(OR(D14="",V14=""),0,(YEAR(V14)-YEAR(D14)))</f>
        <v>0</v>
      </c>
      <c r="Y14" s="73" t="n">
        <f aca="false">IF(X14&gt;34,1,0)</f>
        <v>0</v>
      </c>
      <c r="Z14" s="67" t="n">
        <f aca="false">IF(Y14=1,LOOKUP(X14,'Meltzer-Faber'!A3:A63,'Meltzer-Faber'!B3:B63))</f>
        <v>0</v>
      </c>
      <c r="AA14" s="68" t="n">
        <f aca="false">IF(Y14=1,LOOKUP(X14,'Meltzer-Faber'!A3:A63,'Meltzer-Faber'!C3:C63))</f>
        <v>0</v>
      </c>
      <c r="AB14" s="69" t="str">
        <f aca="false">IF(W14="m",Z14,IF(W14="k",AA14,""))</f>
        <v/>
      </c>
    </row>
    <row r="15" s="67" customFormat="true" ht="20.1" hidden="false" customHeight="true" outlineLevel="0" collapsed="false">
      <c r="A15" s="46"/>
      <c r="B15" s="47"/>
      <c r="C15" s="48"/>
      <c r="D15" s="49"/>
      <c r="E15" s="50"/>
      <c r="F15" s="74"/>
      <c r="G15" s="51"/>
      <c r="H15" s="52"/>
      <c r="I15" s="53"/>
      <c r="J15" s="54"/>
      <c r="K15" s="55"/>
      <c r="L15" s="56"/>
      <c r="M15" s="56"/>
      <c r="N15" s="57" t="n">
        <f aca="false">IF(MAX(H15:J15)&lt;0,0,TRUNC(MAX(H15:J15)/1)*1)</f>
        <v>0</v>
      </c>
      <c r="O15" s="57" t="n">
        <f aca="false">IF(MAX(K15:M15)&lt;0,0,TRUNC(MAX(K15:M15)/1)*1)</f>
        <v>0</v>
      </c>
      <c r="P15" s="57" t="n">
        <f aca="false">IF(N15=0,0,IF(O15=0,0,SUM(N15:O15)))</f>
        <v>0</v>
      </c>
      <c r="Q15" s="59" t="str">
        <f aca="false">IF(P15="","",IF(B15="","",IF((W15="k"),IF(B15&gt;153.655,P15,IF(B15&lt;28,10^(0.783497476*LOG10(28/153.655)^2)*P15,10^(0.783497476*LOG10(B15/153.655)^2)*P15)),IF(B15&gt;175.508,P15,IF(B15&lt;32,10^(0.75194503*LOG10(32/175.508)^2)*P15,10^(0.75194503*LOG10(B15/175.508)^2)*P15)))))</f>
        <v/>
      </c>
      <c r="R15" s="59" t="str">
        <f aca="false">IF(Y15=1,Q15*AB15,"")</f>
        <v/>
      </c>
      <c r="S15" s="70"/>
      <c r="T15" s="71"/>
      <c r="U15" s="62" t="str">
        <f aca="false">IF(P15="","",IF(B15="","",IF((W15="k"),IF(B15&gt;153.655,1,IF(B15&lt;28,10^(0.783497476*LOG10(28/153.655)^2),10^(0.783497476*LOG10(B15/153.655)^2))),IF(B15&gt;175.508,1,IF(B15&lt;32,10^(0.75194503*LOG10(32/175.508)^2),10^(0.75194503*LOG10(B15/175.508)^2))))))</f>
        <v/>
      </c>
      <c r="V15" s="63" t="n">
        <f aca="false">R5</f>
        <v>44483</v>
      </c>
      <c r="W15" s="64" t="n">
        <f aca="false">IF(ISNUMBER(FIND("M",C15)),"m",IF(ISNUMBER(FIND("K",C15)),"k"))</f>
        <v>0</v>
      </c>
      <c r="X15" s="65" t="n">
        <f aca="false">IF(OR(D15="",V15=""),0,(YEAR(V15)-YEAR(D15)))</f>
        <v>0</v>
      </c>
      <c r="Y15" s="73" t="n">
        <f aca="false">IF(X15&gt;34,1,0)</f>
        <v>0</v>
      </c>
      <c r="Z15" s="67" t="n">
        <f aca="false">IF(Y15=1,LOOKUP(X15,'Meltzer-Faber'!A3:A63,'Meltzer-Faber'!B3:B63))</f>
        <v>0</v>
      </c>
      <c r="AA15" s="68" t="n">
        <f aca="false">IF(Y15=1,LOOKUP(X15,'Meltzer-Faber'!A3:A63,'Meltzer-Faber'!C3:C63))</f>
        <v>0</v>
      </c>
      <c r="AB15" s="69" t="str">
        <f aca="false">IF(W15="m",Z15,IF(W15="k",AA15,""))</f>
        <v/>
      </c>
    </row>
    <row r="16" s="67" customFormat="true" ht="20.1" hidden="false" customHeight="true" outlineLevel="0" collapsed="false">
      <c r="A16" s="46"/>
      <c r="B16" s="47"/>
      <c r="C16" s="48"/>
      <c r="D16" s="49"/>
      <c r="E16" s="50"/>
      <c r="F16" s="74"/>
      <c r="G16" s="51"/>
      <c r="H16" s="52"/>
      <c r="I16" s="53"/>
      <c r="J16" s="54"/>
      <c r="K16" s="55"/>
      <c r="L16" s="56"/>
      <c r="M16" s="56"/>
      <c r="N16" s="57" t="n">
        <f aca="false">IF(MAX(H16:J16)&lt;0,0,TRUNC(MAX(H16:J16)/1)*1)</f>
        <v>0</v>
      </c>
      <c r="O16" s="57" t="n">
        <f aca="false">IF(MAX(K16:M16)&lt;0,0,TRUNC(MAX(K16:M16)/1)*1)</f>
        <v>0</v>
      </c>
      <c r="P16" s="57" t="n">
        <f aca="false">IF(N16=0,0,IF(O16=0,0,SUM(N16:O16)))</f>
        <v>0</v>
      </c>
      <c r="Q16" s="59" t="str">
        <f aca="false">IF(P16="","",IF(B16="","",IF((W16="k"),IF(B16&gt;153.655,P16,IF(B16&lt;28,10^(0.783497476*LOG10(28/153.655)^2)*P16,10^(0.783497476*LOG10(B16/153.655)^2)*P16)),IF(B16&gt;175.508,P16,IF(B16&lt;32,10^(0.75194503*LOG10(32/175.508)^2)*P16,10^(0.75194503*LOG10(B16/175.508)^2)*P16)))))</f>
        <v/>
      </c>
      <c r="R16" s="59" t="str">
        <f aca="false">IF(Y16=1,Q16*AB16,"")</f>
        <v/>
      </c>
      <c r="S16" s="70"/>
      <c r="T16" s="71"/>
      <c r="U16" s="62" t="str">
        <f aca="false">IF(P16="","",IF(B16="","",IF((W16="k"),IF(B16&gt;153.655,1,IF(B16&lt;28,10^(0.783497476*LOG10(28/153.655)^2),10^(0.783497476*LOG10(B16/153.655)^2))),IF(B16&gt;175.508,1,IF(B16&lt;32,10^(0.75194503*LOG10(32/175.508)^2),10^(0.75194503*LOG10(B16/175.508)^2))))))</f>
        <v/>
      </c>
      <c r="V16" s="63" t="n">
        <f aca="false">R5</f>
        <v>44483</v>
      </c>
      <c r="W16" s="64" t="n">
        <f aca="false">IF(ISNUMBER(FIND("M",C16)),"m",IF(ISNUMBER(FIND("K",C16)),"k"))</f>
        <v>0</v>
      </c>
      <c r="X16" s="65" t="n">
        <f aca="false">IF(OR(D16="",V16=""),0,(YEAR(V16)-YEAR(D16)))</f>
        <v>0</v>
      </c>
      <c r="Y16" s="73" t="n">
        <f aca="false">IF(X16&gt;34,1,0)</f>
        <v>0</v>
      </c>
      <c r="Z16" s="67" t="n">
        <f aca="false">IF(Y16=1,LOOKUP(X16,'Meltzer-Faber'!A3:A63,'Meltzer-Faber'!B3:B63))</f>
        <v>0</v>
      </c>
      <c r="AA16" s="68" t="n">
        <f aca="false">IF(Y16=1,LOOKUP(X16,'Meltzer-Faber'!A3:A63,'Meltzer-Faber'!C3:C63))</f>
        <v>0</v>
      </c>
      <c r="AB16" s="69" t="str">
        <f aca="false">IF(W16="m",Z16,IF(W16="k",AA16,""))</f>
        <v/>
      </c>
    </row>
    <row r="17" s="67" customFormat="true" ht="20.1" hidden="false" customHeight="true" outlineLevel="0" collapsed="false">
      <c r="A17" s="46"/>
      <c r="B17" s="47"/>
      <c r="C17" s="48"/>
      <c r="D17" s="49"/>
      <c r="E17" s="50"/>
      <c r="F17" s="74"/>
      <c r="G17" s="51"/>
      <c r="H17" s="52"/>
      <c r="I17" s="53"/>
      <c r="J17" s="54"/>
      <c r="K17" s="55"/>
      <c r="L17" s="56"/>
      <c r="M17" s="56"/>
      <c r="N17" s="57" t="n">
        <f aca="false">IF(MAX(H17:J17)&lt;0,0,TRUNC(MAX(H17:J17)/1)*1)</f>
        <v>0</v>
      </c>
      <c r="O17" s="57" t="n">
        <f aca="false">IF(MAX(K17:M17)&lt;0,0,TRUNC(MAX(K17:M17)/1)*1)</f>
        <v>0</v>
      </c>
      <c r="P17" s="57" t="n">
        <f aca="false">IF(N17=0,0,IF(O17=0,0,SUM(N17:O17)))</f>
        <v>0</v>
      </c>
      <c r="Q17" s="59" t="str">
        <f aca="false">IF(P17="","",IF(B17="","",IF((W17="k"),IF(B17&gt;153.655,P17,IF(B17&lt;28,10^(0.783497476*LOG10(28/153.655)^2)*P17,10^(0.783497476*LOG10(B17/153.655)^2)*P17)),IF(B17&gt;175.508,P17,IF(B17&lt;32,10^(0.75194503*LOG10(32/175.508)^2)*P17,10^(0.75194503*LOG10(B17/175.508)^2)*P17)))))</f>
        <v/>
      </c>
      <c r="R17" s="59" t="str">
        <f aca="false">IF(Y17=1,Q17*AB17,"")</f>
        <v/>
      </c>
      <c r="S17" s="70"/>
      <c r="T17" s="71"/>
      <c r="U17" s="62" t="str">
        <f aca="false">IF(P17="","",IF(B17="","",IF((W17="k"),IF(B17&gt;153.655,1,IF(B17&lt;28,10^(0.783497476*LOG10(28/153.655)^2),10^(0.783497476*LOG10(B17/153.655)^2))),IF(B17&gt;175.508,1,IF(B17&lt;32,10^(0.75194503*LOG10(32/175.508)^2),10^(0.75194503*LOG10(B17/175.508)^2))))))</f>
        <v/>
      </c>
      <c r="V17" s="63" t="n">
        <f aca="false">R5</f>
        <v>44483</v>
      </c>
      <c r="W17" s="64" t="n">
        <f aca="false">IF(ISNUMBER(FIND("M",C17)),"m",IF(ISNUMBER(FIND("K",C17)),"k"))</f>
        <v>0</v>
      </c>
      <c r="X17" s="65" t="n">
        <f aca="false">IF(OR(D17="",V17=""),0,(YEAR(V17)-YEAR(D17)))</f>
        <v>0</v>
      </c>
      <c r="Y17" s="73" t="n">
        <f aca="false">IF(X17&gt;34,1,0)</f>
        <v>0</v>
      </c>
      <c r="Z17" s="67" t="n">
        <f aca="false">IF(Y17=1,LOOKUP(X17,'Meltzer-Faber'!A3:A63,'Meltzer-Faber'!B3:B63))</f>
        <v>0</v>
      </c>
      <c r="AA17" s="68" t="n">
        <f aca="false">IF(Y17=1,LOOKUP(X17,'Meltzer-Faber'!A3:A63,'Meltzer-Faber'!C3:C63))</f>
        <v>0</v>
      </c>
      <c r="AB17" s="69" t="str">
        <f aca="false">IF(W17="m",Z17,IF(W17="k",AA17,""))</f>
        <v/>
      </c>
    </row>
    <row r="18" s="67" customFormat="true" ht="20.1" hidden="false" customHeight="true" outlineLevel="0" collapsed="false">
      <c r="A18" s="46"/>
      <c r="B18" s="47"/>
      <c r="C18" s="48"/>
      <c r="D18" s="49"/>
      <c r="E18" s="50"/>
      <c r="F18" s="74"/>
      <c r="G18" s="51"/>
      <c r="H18" s="52"/>
      <c r="I18" s="53"/>
      <c r="J18" s="54"/>
      <c r="K18" s="55"/>
      <c r="L18" s="56"/>
      <c r="M18" s="56"/>
      <c r="N18" s="57" t="n">
        <f aca="false">IF(MAX(H18:J18)&lt;0,0,TRUNC(MAX(H18:J18)/1)*1)</f>
        <v>0</v>
      </c>
      <c r="O18" s="57" t="n">
        <f aca="false">IF(MAX(K18:M18)&lt;0,0,TRUNC(MAX(K18:M18)/1)*1)</f>
        <v>0</v>
      </c>
      <c r="P18" s="57" t="n">
        <f aca="false">IF(N18=0,0,IF(O18=0,0,SUM(N18:O18)))</f>
        <v>0</v>
      </c>
      <c r="Q18" s="59" t="str">
        <f aca="false">IF(P18="","",IF(B18="","",IF((W18="k"),IF(B18&gt;153.655,P18,IF(B18&lt;28,10^(0.783497476*LOG10(28/153.655)^2)*P18,10^(0.783497476*LOG10(B18/153.655)^2)*P18)),IF(B18&gt;175.508,P18,IF(B18&lt;32,10^(0.75194503*LOG10(32/175.508)^2)*P18,10^(0.75194503*LOG10(B18/175.508)^2)*P18)))))</f>
        <v/>
      </c>
      <c r="R18" s="59" t="str">
        <f aca="false">IF(Y18=1,Q18*AB18,"")</f>
        <v/>
      </c>
      <c r="S18" s="70"/>
      <c r="T18" s="71" t="s">
        <v>47</v>
      </c>
      <c r="U18" s="62" t="str">
        <f aca="false">IF(P18="","",IF(B18="","",IF((W18="k"),IF(B18&gt;153.655,1,IF(B18&lt;28,10^(0.783497476*LOG10(28/153.655)^2),10^(0.783497476*LOG10(B18/153.655)^2))),IF(B18&gt;175.508,1,IF(B18&lt;32,10^(0.75194503*LOG10(32/175.508)^2),10^(0.75194503*LOG10(B18/175.508)^2))))))</f>
        <v/>
      </c>
      <c r="V18" s="63" t="n">
        <f aca="false">R5</f>
        <v>44483</v>
      </c>
      <c r="W18" s="64" t="n">
        <f aca="false">IF(ISNUMBER(FIND("M",C18)),"m",IF(ISNUMBER(FIND("K",C18)),"k"))</f>
        <v>0</v>
      </c>
      <c r="X18" s="65" t="n">
        <f aca="false">IF(OR(D18="",V18=""),0,(YEAR(V18)-YEAR(D18)))</f>
        <v>0</v>
      </c>
      <c r="Y18" s="73" t="n">
        <f aca="false">IF(X18&gt;34,1,0)</f>
        <v>0</v>
      </c>
      <c r="Z18" s="67" t="n">
        <f aca="false">IF(Y18=1,LOOKUP(X18,'Meltzer-Faber'!A3:A63,'Meltzer-Faber'!B3:B63))</f>
        <v>0</v>
      </c>
      <c r="AA18" s="68" t="n">
        <f aca="false">IF(Y18=1,LOOKUP(X18,'Meltzer-Faber'!A3:A63,'Meltzer-Faber'!C3:C63))</f>
        <v>0</v>
      </c>
      <c r="AB18" s="69" t="str">
        <f aca="false">IF(W18="m",Z18,IF(W18="k",AA18,""))</f>
        <v/>
      </c>
    </row>
    <row r="19" s="67" customFormat="true" ht="20.1" hidden="false" customHeight="true" outlineLevel="0" collapsed="false">
      <c r="A19" s="46"/>
      <c r="B19" s="47"/>
      <c r="C19" s="48"/>
      <c r="D19" s="49"/>
      <c r="E19" s="50"/>
      <c r="F19" s="74"/>
      <c r="G19" s="51"/>
      <c r="H19" s="52"/>
      <c r="I19" s="53"/>
      <c r="J19" s="54"/>
      <c r="K19" s="55"/>
      <c r="L19" s="56"/>
      <c r="M19" s="56"/>
      <c r="N19" s="57" t="n">
        <f aca="false">IF(MAX(H19:J19)&lt;0,0,TRUNC(MAX(H19:J19)/1)*1)</f>
        <v>0</v>
      </c>
      <c r="O19" s="57" t="n">
        <f aca="false">IF(MAX(K19:M19)&lt;0,0,TRUNC(MAX(K19:M19)/1)*1)</f>
        <v>0</v>
      </c>
      <c r="P19" s="57" t="n">
        <f aca="false">IF(N19=0,0,IF(O19=0,0,SUM(N19:O19)))</f>
        <v>0</v>
      </c>
      <c r="Q19" s="59" t="str">
        <f aca="false">IF(P19="","",IF(B19="","",IF((W19="k"),IF(B19&gt;153.655,P19,IF(B19&lt;28,10^(0.783497476*LOG10(28/153.655)^2)*P19,10^(0.783497476*LOG10(B19/153.655)^2)*P19)),IF(B19&gt;175.508,P19,IF(B19&lt;32,10^(0.75194503*LOG10(32/175.508)^2)*P19,10^(0.75194503*LOG10(B19/175.508)^2)*P19)))))</f>
        <v/>
      </c>
      <c r="R19" s="59" t="str">
        <f aca="false">IF(Y19=1,Q19*AB19,"")</f>
        <v/>
      </c>
      <c r="S19" s="70"/>
      <c r="T19" s="71"/>
      <c r="U19" s="62" t="str">
        <f aca="false">IF(P19="","",IF(B19="","",IF((W19="k"),IF(B19&gt;153.655,1,IF(B19&lt;28,10^(0.783497476*LOG10(28/153.655)^2),10^(0.783497476*LOG10(B19/153.655)^2))),IF(B19&gt;175.508,1,IF(B19&lt;32,10^(0.75194503*LOG10(32/175.508)^2),10^(0.75194503*LOG10(B19/175.508)^2))))))</f>
        <v/>
      </c>
      <c r="V19" s="63" t="n">
        <f aca="false">R5</f>
        <v>44483</v>
      </c>
      <c r="W19" s="64" t="n">
        <f aca="false">IF(ISNUMBER(FIND("M",C19)),"m",IF(ISNUMBER(FIND("K",C19)),"k"))</f>
        <v>0</v>
      </c>
      <c r="X19" s="65" t="n">
        <f aca="false">IF(OR(D19="",V19=""),0,(YEAR(V19)-YEAR(D19)))</f>
        <v>0</v>
      </c>
      <c r="Y19" s="73" t="n">
        <f aca="false">IF(X19&gt;34,1,0)</f>
        <v>0</v>
      </c>
      <c r="Z19" s="67" t="n">
        <f aca="false">IF(Y19=1,LOOKUP(X19,'Meltzer-Faber'!A3:A63,'Meltzer-Faber'!B3:B63))</f>
        <v>0</v>
      </c>
      <c r="AA19" s="68" t="n">
        <f aca="false">IF(Y19=1,LOOKUP(X19,'Meltzer-Faber'!A3:A63,'Meltzer-Faber'!C3:C63))</f>
        <v>0</v>
      </c>
      <c r="AB19" s="69" t="str">
        <f aca="false">IF(W19="m",Z19,IF(W19="k",AA19,""))</f>
        <v/>
      </c>
    </row>
    <row r="20" s="67" customFormat="true" ht="20.1" hidden="false" customHeight="true" outlineLevel="0" collapsed="false">
      <c r="A20" s="46"/>
      <c r="B20" s="47"/>
      <c r="C20" s="48"/>
      <c r="D20" s="49"/>
      <c r="E20" s="50"/>
      <c r="F20" s="74"/>
      <c r="G20" s="51"/>
      <c r="H20" s="52"/>
      <c r="I20" s="53"/>
      <c r="J20" s="54"/>
      <c r="K20" s="55"/>
      <c r="L20" s="56"/>
      <c r="M20" s="56"/>
      <c r="N20" s="57" t="n">
        <f aca="false">IF(MAX(H20:J20)&lt;0,0,TRUNC(MAX(H20:J20)/1)*1)</f>
        <v>0</v>
      </c>
      <c r="O20" s="57" t="n">
        <f aca="false">IF(MAX(K20:M20)&lt;0,0,TRUNC(MAX(K20:M20)/1)*1)</f>
        <v>0</v>
      </c>
      <c r="P20" s="57" t="n">
        <f aca="false">IF(N20=0,0,IF(O20=0,0,SUM(N20:O20)))</f>
        <v>0</v>
      </c>
      <c r="Q20" s="59" t="str">
        <f aca="false">IF(P20="","",IF(B20="","",IF((W20="k"),IF(B20&gt;153.655,P20,IF(B20&lt;28,10^(0.783497476*LOG10(28/153.655)^2)*P20,10^(0.783497476*LOG10(B20/153.655)^2)*P20)),IF(B20&gt;175.508,P20,IF(B20&lt;32,10^(0.75194503*LOG10(32/175.508)^2)*P20,10^(0.75194503*LOG10(B20/175.508)^2)*P20)))))</f>
        <v/>
      </c>
      <c r="R20" s="59" t="str">
        <f aca="false">IF(Y20=1,Q20*AB20,"")</f>
        <v/>
      </c>
      <c r="S20" s="70"/>
      <c r="T20" s="71"/>
      <c r="U20" s="62" t="str">
        <f aca="false">IF(P20="","",IF(B20="","",IF((W20="k"),IF(B20&gt;153.655,1,IF(B20&lt;28,10^(0.783497476*LOG10(28/153.655)^2),10^(0.783497476*LOG10(B20/153.655)^2))),IF(B20&gt;175.508,1,IF(B20&lt;32,10^(0.75194503*LOG10(32/175.508)^2),10^(0.75194503*LOG10(B20/175.508)^2))))))</f>
        <v/>
      </c>
      <c r="V20" s="63" t="n">
        <f aca="false">R5</f>
        <v>44483</v>
      </c>
      <c r="W20" s="64" t="n">
        <f aca="false">IF(ISNUMBER(FIND("M",C20)),"m",IF(ISNUMBER(FIND("K",C20)),"k"))</f>
        <v>0</v>
      </c>
      <c r="X20" s="65" t="n">
        <f aca="false">IF(OR(D20="",V20=""),0,(YEAR(V20)-YEAR(D20)))</f>
        <v>0</v>
      </c>
      <c r="Y20" s="73" t="n">
        <f aca="false">IF(X20&gt;34,1,0)</f>
        <v>0</v>
      </c>
      <c r="Z20" s="67" t="n">
        <f aca="false">IF(Y20=1,LOOKUP(X20,'Meltzer-Faber'!A3:A63,'Meltzer-Faber'!B3:B63))</f>
        <v>0</v>
      </c>
      <c r="AA20" s="68" t="n">
        <f aca="false">IF(Y20=1,LOOKUP(X20,'Meltzer-Faber'!A3:A63,'Meltzer-Faber'!C3:C63))</f>
        <v>0</v>
      </c>
      <c r="AB20" s="69" t="str">
        <f aca="false">IF(W20="m",Z20,IF(W20="k",AA20,""))</f>
        <v/>
      </c>
    </row>
    <row r="21" s="67" customFormat="true" ht="20.1" hidden="false" customHeight="true" outlineLevel="0" collapsed="false">
      <c r="A21" s="46"/>
      <c r="B21" s="47"/>
      <c r="C21" s="48"/>
      <c r="D21" s="49"/>
      <c r="E21" s="50"/>
      <c r="F21" s="74"/>
      <c r="G21" s="51"/>
      <c r="H21" s="52"/>
      <c r="I21" s="53"/>
      <c r="J21" s="54"/>
      <c r="K21" s="55"/>
      <c r="L21" s="56"/>
      <c r="M21" s="56"/>
      <c r="N21" s="57" t="n">
        <f aca="false">IF(MAX(H21:J21)&lt;0,0,TRUNC(MAX(H21:J21)/1)*1)</f>
        <v>0</v>
      </c>
      <c r="O21" s="57" t="n">
        <f aca="false">IF(MAX(K21:M21)&lt;0,0,TRUNC(MAX(K21:M21)/1)*1)</f>
        <v>0</v>
      </c>
      <c r="P21" s="57" t="n">
        <f aca="false">IF(N21=0,0,IF(O21=0,0,SUM(N21:O21)))</f>
        <v>0</v>
      </c>
      <c r="Q21" s="59" t="str">
        <f aca="false">IF(P21="","",IF(B21="","",IF((W21="k"),IF(B21&gt;153.655,P21,IF(B21&lt;28,10^(0.783497476*LOG10(28/153.655)^2)*P21,10^(0.783497476*LOG10(B21/153.655)^2)*P21)),IF(B21&gt;175.508,P21,IF(B21&lt;32,10^(0.75194503*LOG10(32/175.508)^2)*P21,10^(0.75194503*LOG10(B21/175.508)^2)*P21)))))</f>
        <v/>
      </c>
      <c r="R21" s="59" t="str">
        <f aca="false">IF(Y21=1,Q21*AB21,"")</f>
        <v/>
      </c>
      <c r="S21" s="70"/>
      <c r="T21" s="71"/>
      <c r="U21" s="62" t="str">
        <f aca="false">IF(P21="","",IF(B21="","",IF((W21="k"),IF(B21&gt;153.655,1,IF(B21&lt;28,10^(0.783497476*LOG10(28/153.655)^2),10^(0.783497476*LOG10(B21/153.655)^2))),IF(B21&gt;175.508,1,IF(B21&lt;32,10^(0.75194503*LOG10(32/175.508)^2),10^(0.75194503*LOG10(B21/175.508)^2))))))</f>
        <v/>
      </c>
      <c r="V21" s="63" t="n">
        <f aca="false">R5</f>
        <v>44483</v>
      </c>
      <c r="W21" s="64" t="n">
        <f aca="false">IF(ISNUMBER(FIND("M",C21)),"m",IF(ISNUMBER(FIND("K",C21)),"k"))</f>
        <v>0</v>
      </c>
      <c r="X21" s="65" t="n">
        <f aca="false">IF(OR(D21="",V21=""),0,(YEAR(V21)-YEAR(D21)))</f>
        <v>0</v>
      </c>
      <c r="Y21" s="73" t="n">
        <f aca="false">IF(X21&gt;34,1,0)</f>
        <v>0</v>
      </c>
      <c r="Z21" s="67" t="n">
        <f aca="false">IF(Y21=1,LOOKUP(X21,'Meltzer-Faber'!A3:A63,'Meltzer-Faber'!B3:B63))</f>
        <v>0</v>
      </c>
      <c r="AA21" s="68" t="n">
        <f aca="false">IF(Y21=1,LOOKUP(X21,'Meltzer-Faber'!A3:A63,'Meltzer-Faber'!C3:C63))</f>
        <v>0</v>
      </c>
      <c r="AB21" s="69" t="str">
        <f aca="false">IF(W21="m",Z21,IF(W21="k",AA21,""))</f>
        <v/>
      </c>
    </row>
    <row r="22" s="67" customFormat="true" ht="20.1" hidden="false" customHeight="true" outlineLevel="0" collapsed="false">
      <c r="A22" s="46"/>
      <c r="B22" s="47"/>
      <c r="C22" s="48"/>
      <c r="D22" s="49"/>
      <c r="E22" s="50"/>
      <c r="F22" s="74"/>
      <c r="G22" s="51"/>
      <c r="H22" s="52"/>
      <c r="I22" s="53"/>
      <c r="J22" s="54"/>
      <c r="K22" s="55"/>
      <c r="L22" s="56"/>
      <c r="M22" s="56"/>
      <c r="N22" s="57" t="n">
        <f aca="false">IF(MAX(H22:J22)&lt;0,0,TRUNC(MAX(H22:J22)/1)*1)</f>
        <v>0</v>
      </c>
      <c r="O22" s="57" t="n">
        <f aca="false">IF(MAX(K22:M22)&lt;0,0,TRUNC(MAX(K22:M22)/1)*1)</f>
        <v>0</v>
      </c>
      <c r="P22" s="57" t="n">
        <f aca="false">IF(N22=0,0,IF(O22=0,0,SUM(N22:O22)))</f>
        <v>0</v>
      </c>
      <c r="Q22" s="59" t="str">
        <f aca="false">IF(P22="","",IF(B22="","",IF((W22="k"),IF(B22&gt;153.655,P22,IF(B22&lt;28,10^(0.783497476*LOG10(28/153.655)^2)*P22,10^(0.783497476*LOG10(B22/153.655)^2)*P22)),IF(B22&gt;175.508,P22,IF(B22&lt;32,10^(0.75194503*LOG10(32/175.508)^2)*P22,10^(0.75194503*LOG10(B22/175.508)^2)*P22)))))</f>
        <v/>
      </c>
      <c r="R22" s="59" t="str">
        <f aca="false">IF(Y22=1,Q22*AB22,"")</f>
        <v/>
      </c>
      <c r="S22" s="70"/>
      <c r="T22" s="71"/>
      <c r="U22" s="62" t="str">
        <f aca="false">IF(P22="","",IF(B22="","",IF((W22="k"),IF(B22&gt;153.655,1,IF(B22&lt;28,10^(0.783497476*LOG10(28/153.655)^2),10^(0.783497476*LOG10(B22/153.655)^2))),IF(B22&gt;175.508,1,IF(B22&lt;32,10^(0.75194503*LOG10(32/175.508)^2),10^(0.75194503*LOG10(B22/175.508)^2))))))</f>
        <v/>
      </c>
      <c r="V22" s="63" t="n">
        <f aca="false">R5</f>
        <v>44483</v>
      </c>
      <c r="W22" s="64" t="n">
        <f aca="false">IF(ISNUMBER(FIND("M",C22)),"m",IF(ISNUMBER(FIND("K",C22)),"k"))</f>
        <v>0</v>
      </c>
      <c r="X22" s="65" t="n">
        <f aca="false">IF(OR(D22="",V22=""),0,(YEAR(V22)-YEAR(D22)))</f>
        <v>0</v>
      </c>
      <c r="Y22" s="73" t="n">
        <f aca="false">IF(X22&gt;34,1,0)</f>
        <v>0</v>
      </c>
      <c r="Z22" s="67" t="n">
        <f aca="false">IF(Y22=1,LOOKUP(X22,'Meltzer-Faber'!A3:A63,'Meltzer-Faber'!B3:B63))</f>
        <v>0</v>
      </c>
      <c r="AA22" s="68" t="n">
        <f aca="false">IF(Y22=1,LOOKUP(X22,'Meltzer-Faber'!A3:A63,'Meltzer-Faber'!C3:C63))</f>
        <v>0</v>
      </c>
      <c r="AB22" s="69" t="str">
        <f aca="false">IF(W22="m",Z22,IF(W22="k",AA22,""))</f>
        <v/>
      </c>
    </row>
    <row r="23" s="67" customFormat="true" ht="20.1" hidden="false" customHeight="true" outlineLevel="0" collapsed="false">
      <c r="A23" s="46"/>
      <c r="B23" s="47"/>
      <c r="C23" s="48"/>
      <c r="D23" s="49"/>
      <c r="E23" s="50"/>
      <c r="F23" s="74"/>
      <c r="G23" s="51"/>
      <c r="H23" s="52"/>
      <c r="I23" s="53"/>
      <c r="J23" s="54"/>
      <c r="K23" s="55"/>
      <c r="L23" s="56"/>
      <c r="M23" s="56"/>
      <c r="N23" s="57" t="n">
        <f aca="false">IF(MAX(H23:J23)&lt;0,0,TRUNC(MAX(H23:J23)/1)*1)</f>
        <v>0</v>
      </c>
      <c r="O23" s="57" t="n">
        <f aca="false">IF(MAX(K23:M23)&lt;0,0,TRUNC(MAX(K23:M23)/1)*1)</f>
        <v>0</v>
      </c>
      <c r="P23" s="57" t="n">
        <f aca="false">IF(N23=0,0,IF(O23=0,0,SUM(N23:O23)))</f>
        <v>0</v>
      </c>
      <c r="Q23" s="59" t="str">
        <f aca="false">IF(P23="","",IF(B23="","",IF((W23="k"),IF(B23&gt;153.655,P23,IF(B23&lt;28,10^(0.783497476*LOG10(28/153.655)^2)*P23,10^(0.783497476*LOG10(B23/153.655)^2)*P23)),IF(B23&gt;175.508,P23,IF(B23&lt;32,10^(0.75194503*LOG10(32/175.508)^2)*P23,10^(0.75194503*LOG10(B23/175.508)^2)*P23)))))</f>
        <v/>
      </c>
      <c r="R23" s="59" t="str">
        <f aca="false">IF(Y23=1,Q23*AB23,"")</f>
        <v/>
      </c>
      <c r="S23" s="70"/>
      <c r="T23" s="71"/>
      <c r="U23" s="62" t="str">
        <f aca="false">IF(P23="","",IF(B23="","",IF((W23="k"),IF(B23&gt;153.655,1,IF(B23&lt;28,10^(0.783497476*LOG10(28/153.655)^2),10^(0.783497476*LOG10(B23/153.655)^2))),IF(B23&gt;175.508,1,IF(B23&lt;32,10^(0.75194503*LOG10(32/175.508)^2),10^(0.75194503*LOG10(B23/175.508)^2))))))</f>
        <v/>
      </c>
      <c r="V23" s="63" t="n">
        <f aca="false">R5</f>
        <v>44483</v>
      </c>
      <c r="W23" s="64" t="n">
        <f aca="false">IF(ISNUMBER(FIND("M",C23)),"m",IF(ISNUMBER(FIND("K",C23)),"k"))</f>
        <v>0</v>
      </c>
      <c r="X23" s="65" t="n">
        <f aca="false">IF(OR(D23="",V23=""),0,(YEAR(V23)-YEAR(D23)))</f>
        <v>0</v>
      </c>
      <c r="Y23" s="73" t="n">
        <f aca="false">IF(X23&gt;34,1,0)</f>
        <v>0</v>
      </c>
      <c r="Z23" s="67" t="n">
        <f aca="false">IF(Y23=1,LOOKUP(X23,'Meltzer-Faber'!A3:A63,'Meltzer-Faber'!B3:B63))</f>
        <v>0</v>
      </c>
      <c r="AA23" s="68" t="n">
        <f aca="false">IF(Y23=1,LOOKUP(X23,'Meltzer-Faber'!A3:A63,'Meltzer-Faber'!C3:C63))</f>
        <v>0</v>
      </c>
      <c r="AB23" s="69" t="str">
        <f aca="false">IF(W23="m",Z23,IF(W23="k",AA23,""))</f>
        <v/>
      </c>
    </row>
    <row r="24" s="67" customFormat="true" ht="20.1" hidden="false" customHeight="true" outlineLevel="0" collapsed="false">
      <c r="A24" s="46"/>
      <c r="B24" s="47"/>
      <c r="C24" s="48"/>
      <c r="D24" s="49"/>
      <c r="E24" s="50"/>
      <c r="F24" s="74"/>
      <c r="G24" s="51"/>
      <c r="H24" s="52"/>
      <c r="I24" s="53"/>
      <c r="J24" s="54"/>
      <c r="K24" s="55"/>
      <c r="L24" s="56"/>
      <c r="M24" s="56"/>
      <c r="N24" s="57" t="n">
        <f aca="false">IF(MAX(H24:J24)&lt;0,0,TRUNC(MAX(H24:J24)/1)*1)</f>
        <v>0</v>
      </c>
      <c r="O24" s="57" t="n">
        <f aca="false">IF(MAX(K24:M24)&lt;0,0,TRUNC(MAX(K24:M24)/1)*1)</f>
        <v>0</v>
      </c>
      <c r="P24" s="75" t="n">
        <f aca="false">IF(N24=0,0,IF(O24=0,0,SUM(N24:O24)))</f>
        <v>0</v>
      </c>
      <c r="Q24" s="76" t="str">
        <f aca="false">IF(P24="","",IF(B24="","",IF((W24="k"),IF(B24&gt;153.655,P24,IF(B24&lt;28,10^(0.783497476*LOG10(28/153.655)^2)*P24,10^(0.783497476*LOG10(B24/153.655)^2)*P24)),IF(B24&gt;175.508,P24,IF(B24&lt;32,10^(0.75194503*LOG10(32/175.508)^2)*P24,10^(0.75194503*LOG10(B24/175.508)^2)*P24)))))</f>
        <v/>
      </c>
      <c r="R24" s="59" t="str">
        <f aca="false">IF(Y24=1,Q24*AB24,"")</f>
        <v/>
      </c>
      <c r="S24" s="77"/>
      <c r="T24" s="78"/>
      <c r="U24" s="62" t="str">
        <f aca="false">IF(P24="","",IF(B24="","",IF((W24="k"),IF(B24&gt;153.655,1,IF(B24&lt;28,10^(0.783497476*LOG10(28/153.655)^2),10^(0.783497476*LOG10(B24/153.655)^2))),IF(B24&gt;175.508,1,IF(B24&lt;32,10^(0.75194503*LOG10(32/175.508)^2),10^(0.75194503*LOG10(B24/175.508)^2))))))</f>
        <v/>
      </c>
      <c r="V24" s="63" t="n">
        <f aca="false">R5</f>
        <v>44483</v>
      </c>
      <c r="W24" s="64" t="n">
        <f aca="false">IF(ISNUMBER(FIND("M",C24)),"m",IF(ISNUMBER(FIND("K",C24)),"k"))</f>
        <v>0</v>
      </c>
      <c r="X24" s="65" t="n">
        <f aca="false">IF(OR(D24="",V24=""),0,(YEAR(V24)-YEAR(D24)))</f>
        <v>0</v>
      </c>
      <c r="Y24" s="73" t="n">
        <f aca="false">IF(X24&gt;34,1,0)</f>
        <v>0</v>
      </c>
      <c r="Z24" s="67" t="n">
        <f aca="false">IF(Y24=1,LOOKUP(X24,'Meltzer-Faber'!A3:A63,'Meltzer-Faber'!B3:B63))</f>
        <v>0</v>
      </c>
      <c r="AA24" s="68" t="n">
        <f aca="false">IF(Y24=1,LOOKUP(X24,'Meltzer-Faber'!A3:A63,'Meltzer-Faber'!C3:C63))</f>
        <v>0</v>
      </c>
      <c r="AB24" s="69" t="str">
        <f aca="false">IF(W24="m",Z24,IF(W24="k",AA24,""))</f>
        <v/>
      </c>
    </row>
    <row r="25" s="89" customFormat="true" ht="9" hidden="false" customHeight="true" outlineLevel="0" collapsed="false">
      <c r="A25" s="79"/>
      <c r="B25" s="80"/>
      <c r="C25" s="81"/>
      <c r="D25" s="82"/>
      <c r="E25" s="82"/>
      <c r="F25" s="79"/>
      <c r="G25" s="79"/>
      <c r="H25" s="83"/>
      <c r="I25" s="84"/>
      <c r="J25" s="83"/>
      <c r="K25" s="83" t="s">
        <v>47</v>
      </c>
      <c r="L25" s="83"/>
      <c r="M25" s="83"/>
      <c r="N25" s="81"/>
      <c r="O25" s="81"/>
      <c r="P25" s="81"/>
      <c r="Q25" s="85"/>
      <c r="R25" s="85"/>
      <c r="S25" s="85"/>
      <c r="T25" s="86"/>
      <c r="U25" s="87"/>
      <c r="V25" s="32"/>
      <c r="W25" s="88"/>
      <c r="X25" s="65" t="n">
        <f aca="false">(YEAR(V25)-YEAR(D25))</f>
        <v>0</v>
      </c>
      <c r="Y25" s="73" t="n">
        <f aca="false">IF(X26&gt;34,1,0)</f>
        <v>0</v>
      </c>
      <c r="AA25" s="90"/>
      <c r="AB25" s="90"/>
    </row>
    <row r="26" customFormat="false" ht="12.75" hidden="false" customHeight="false" outlineLevel="0" collapsed="false">
      <c r="H26" s="10"/>
      <c r="I26" s="91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Y26" s="32"/>
      <c r="AA26" s="92"/>
      <c r="AB26" s="92"/>
    </row>
    <row r="27" s="19" customFormat="true" ht="15" hidden="false" customHeight="false" outlineLevel="0" collapsed="false">
      <c r="A27" s="93" t="s">
        <v>48</v>
      </c>
      <c r="C27" s="94" t="s">
        <v>49</v>
      </c>
      <c r="D27" s="94"/>
      <c r="E27" s="94"/>
      <c r="F27" s="94"/>
      <c r="G27" s="95" t="s">
        <v>50</v>
      </c>
      <c r="H27" s="96" t="n">
        <v>1</v>
      </c>
      <c r="I27" s="94" t="s">
        <v>49</v>
      </c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Y27" s="32"/>
      <c r="AA27" s="20"/>
      <c r="AB27" s="20"/>
    </row>
    <row r="28" s="19" customFormat="true" ht="15" hidden="false" customHeight="false" outlineLevel="0" collapsed="false">
      <c r="C28" s="97" t="s">
        <v>47</v>
      </c>
      <c r="D28" s="97"/>
      <c r="E28" s="97"/>
      <c r="F28" s="97"/>
      <c r="G28" s="98" t="s">
        <v>47</v>
      </c>
      <c r="H28" s="96" t="n">
        <v>2</v>
      </c>
      <c r="I28" s="94" t="s">
        <v>51</v>
      </c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AA28" s="20"/>
      <c r="AB28" s="20"/>
    </row>
    <row r="29" s="19" customFormat="true" ht="15.75" hidden="false" customHeight="false" outlineLevel="0" collapsed="false">
      <c r="A29" s="93" t="s">
        <v>52</v>
      </c>
      <c r="C29" s="97"/>
      <c r="D29" s="97"/>
      <c r="E29" s="97"/>
      <c r="F29" s="97"/>
      <c r="G29" s="99"/>
      <c r="H29" s="96" t="n">
        <v>3</v>
      </c>
      <c r="I29" s="94" t="s">
        <v>53</v>
      </c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AA29" s="20"/>
      <c r="AB29" s="20"/>
    </row>
    <row r="30" s="19" customFormat="true" ht="15" hidden="false" customHeight="false" outlineLevel="0" collapsed="false">
      <c r="C30" s="97"/>
      <c r="D30" s="97"/>
      <c r="E30" s="97"/>
      <c r="F30" s="97"/>
      <c r="G30" s="99"/>
      <c r="H30" s="96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W30" s="19" t="s">
        <v>47</v>
      </c>
      <c r="AA30" s="20"/>
      <c r="AB30" s="20"/>
    </row>
    <row r="31" s="19" customFormat="true" ht="15" hidden="false" customHeight="false" outlineLevel="0" collapsed="false">
      <c r="C31" s="97"/>
      <c r="D31" s="97"/>
      <c r="E31" s="97"/>
      <c r="F31" s="97"/>
      <c r="G31" s="99"/>
      <c r="H31" s="96"/>
      <c r="I31" s="96"/>
      <c r="J31" s="100"/>
      <c r="K31" s="100"/>
      <c r="L31" s="100"/>
      <c r="M31" s="100"/>
      <c r="N31" s="100"/>
      <c r="O31" s="100"/>
      <c r="P31" s="100"/>
      <c r="Q31" s="101"/>
      <c r="R31" s="101"/>
      <c r="S31" s="101"/>
      <c r="T31" s="101"/>
      <c r="AA31" s="20"/>
      <c r="AB31" s="20"/>
    </row>
    <row r="32" customFormat="false" ht="15.75" hidden="false" customHeight="false" outlineLevel="0" collapsed="false">
      <c r="A32" s="19"/>
      <c r="C32" s="96"/>
      <c r="D32" s="96"/>
      <c r="E32" s="96"/>
      <c r="F32" s="96"/>
      <c r="G32" s="102" t="s">
        <v>54</v>
      </c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</row>
    <row r="33" customFormat="false" ht="15.75" hidden="false" customHeight="false" outlineLevel="0" collapsed="false">
      <c r="C33" s="103"/>
      <c r="D33" s="104"/>
      <c r="E33" s="104"/>
      <c r="F33" s="105"/>
      <c r="G33" s="102" t="s">
        <v>55</v>
      </c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</row>
    <row r="34" customFormat="false" ht="15.75" hidden="false" customHeight="false" outlineLevel="0" collapsed="false">
      <c r="A34" s="93" t="s">
        <v>56</v>
      </c>
      <c r="C34" s="94"/>
      <c r="D34" s="94"/>
      <c r="E34" s="94"/>
      <c r="F34" s="94"/>
      <c r="G34" s="102" t="s">
        <v>57</v>
      </c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</row>
    <row r="35" customFormat="false" ht="15" hidden="false" customHeight="false" outlineLevel="0" collapsed="false">
      <c r="C35" s="94"/>
      <c r="D35" s="94"/>
      <c r="E35" s="94"/>
      <c r="F35" s="94"/>
      <c r="G35" s="106"/>
      <c r="H35" s="96"/>
      <c r="I35" s="107"/>
    </row>
    <row r="36" customFormat="false" ht="15.75" hidden="false" customHeight="false" outlineLevel="0" collapsed="false">
      <c r="A36" s="108" t="s">
        <v>58</v>
      </c>
      <c r="B36" s="109"/>
      <c r="C36" s="94"/>
      <c r="D36" s="94"/>
      <c r="E36" s="94"/>
      <c r="F36" s="94"/>
      <c r="G36" s="102" t="s">
        <v>59</v>
      </c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</row>
    <row r="37" customFormat="false" ht="15" hidden="false" customHeight="false" outlineLevel="0" collapsed="false">
      <c r="C37" s="94"/>
      <c r="D37" s="94"/>
      <c r="E37" s="94"/>
      <c r="F37" s="94"/>
      <c r="G37" s="106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</row>
    <row r="38" customFormat="false" ht="15" hidden="false" customHeight="false" outlineLevel="0" collapsed="false">
      <c r="A38" s="109" t="s">
        <v>60</v>
      </c>
      <c r="B38" s="109"/>
      <c r="C38" s="110" t="s">
        <v>61</v>
      </c>
      <c r="D38" s="111"/>
      <c r="E38" s="111"/>
      <c r="F38" s="112"/>
      <c r="G38" s="6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</row>
    <row r="39" customFormat="false" ht="15" hidden="false" customHeight="false" outlineLevel="0" collapsed="false"/>
    <row r="40" customFormat="false" ht="15" hidden="false" customHeight="false" outlineLevel="0" collapsed="false"/>
  </sheetData>
  <mergeCells count="24">
    <mergeCell ref="F1:P1"/>
    <mergeCell ref="F2:P2"/>
    <mergeCell ref="C5:F5"/>
    <mergeCell ref="H5:K5"/>
    <mergeCell ref="M5:P5"/>
    <mergeCell ref="C27:F27"/>
    <mergeCell ref="I27:T27"/>
    <mergeCell ref="C28:F28"/>
    <mergeCell ref="I28:T28"/>
    <mergeCell ref="C29:F29"/>
    <mergeCell ref="I29:T29"/>
    <mergeCell ref="C30:F30"/>
    <mergeCell ref="I30:T30"/>
    <mergeCell ref="C31:F31"/>
    <mergeCell ref="H32:T32"/>
    <mergeCell ref="H33:T33"/>
    <mergeCell ref="C34:F34"/>
    <mergeCell ref="H34:T34"/>
    <mergeCell ref="C35:F35"/>
    <mergeCell ref="C36:F36"/>
    <mergeCell ref="H36:T36"/>
    <mergeCell ref="C37:F37"/>
    <mergeCell ref="H37:T37"/>
    <mergeCell ref="H38:T38"/>
  </mergeCells>
  <conditionalFormatting sqref="L9:M9">
    <cfRule type="cellIs" priority="2" operator="between" aboveAverage="0" equalAverage="0" bottom="0" percent="0" rank="0" text="" dxfId="0">
      <formula>1</formula>
      <formula>300</formula>
    </cfRule>
    <cfRule type="cellIs" priority="3" operator="lessThanOrEqual" aboveAverage="0" equalAverage="0" bottom="0" percent="0" rank="0" text="" dxfId="1">
      <formula>0</formula>
    </cfRule>
  </conditionalFormatting>
  <conditionalFormatting sqref="H9:K9">
    <cfRule type="cellIs" priority="4" operator="between" aboveAverage="0" equalAverage="0" bottom="0" percent="0" rank="0" text="" dxfId="2">
      <formula>1</formula>
      <formula>300</formula>
    </cfRule>
    <cfRule type="cellIs" priority="5" operator="lessThanOrEqual" aboveAverage="0" equalAverage="0" bottom="0" percent="0" rank="0" text="" dxfId="3">
      <formula>0</formula>
    </cfRule>
  </conditionalFormatting>
  <conditionalFormatting sqref="L10:M10">
    <cfRule type="cellIs" priority="6" operator="between" aboveAverage="0" equalAverage="0" bottom="0" percent="0" rank="0" text="" dxfId="4">
      <formula>1</formula>
      <formula>300</formula>
    </cfRule>
    <cfRule type="cellIs" priority="7" operator="lessThanOrEqual" aboveAverage="0" equalAverage="0" bottom="0" percent="0" rank="0" text="" dxfId="5">
      <formula>0</formula>
    </cfRule>
  </conditionalFormatting>
  <conditionalFormatting sqref="H10:K10">
    <cfRule type="cellIs" priority="8" operator="between" aboveAverage="0" equalAverage="0" bottom="0" percent="0" rank="0" text="" dxfId="6">
      <formula>1</formula>
      <formula>300</formula>
    </cfRule>
    <cfRule type="cellIs" priority="9" operator="lessThanOrEqual" aboveAverage="0" equalAverage="0" bottom="0" percent="0" rank="0" text="" dxfId="7">
      <formula>0</formula>
    </cfRule>
  </conditionalFormatting>
  <conditionalFormatting sqref="L11:M11">
    <cfRule type="cellIs" priority="10" operator="between" aboveAverage="0" equalAverage="0" bottom="0" percent="0" rank="0" text="" dxfId="8">
      <formula>1</formula>
      <formula>300</formula>
    </cfRule>
    <cfRule type="cellIs" priority="11" operator="lessThanOrEqual" aboveAverage="0" equalAverage="0" bottom="0" percent="0" rank="0" text="" dxfId="9">
      <formula>0</formula>
    </cfRule>
  </conditionalFormatting>
  <conditionalFormatting sqref="H11:K11">
    <cfRule type="cellIs" priority="12" operator="between" aboveAverage="0" equalAverage="0" bottom="0" percent="0" rank="0" text="" dxfId="10">
      <formula>1</formula>
      <formula>300</formula>
    </cfRule>
    <cfRule type="cellIs" priority="13" operator="lessThanOrEqual" aboveAverage="0" equalAverage="0" bottom="0" percent="0" rank="0" text="" dxfId="11">
      <formula>0</formula>
    </cfRule>
  </conditionalFormatting>
  <conditionalFormatting sqref="L12:M12">
    <cfRule type="cellIs" priority="14" operator="between" aboveAverage="0" equalAverage="0" bottom="0" percent="0" rank="0" text="" dxfId="12">
      <formula>1</formula>
      <formula>300</formula>
    </cfRule>
    <cfRule type="cellIs" priority="15" operator="lessThanOrEqual" aboveAverage="0" equalAverage="0" bottom="0" percent="0" rank="0" text="" dxfId="13">
      <formula>0</formula>
    </cfRule>
  </conditionalFormatting>
  <conditionalFormatting sqref="H12:K12">
    <cfRule type="cellIs" priority="16" operator="between" aboveAverage="0" equalAverage="0" bottom="0" percent="0" rank="0" text="" dxfId="14">
      <formula>1</formula>
      <formula>300</formula>
    </cfRule>
    <cfRule type="cellIs" priority="17" operator="lessThanOrEqual" aboveAverage="0" equalAverage="0" bottom="0" percent="0" rank="0" text="" dxfId="15">
      <formula>0</formula>
    </cfRule>
  </conditionalFormatting>
  <conditionalFormatting sqref="L13:M13">
    <cfRule type="cellIs" priority="18" operator="between" aboveAverage="0" equalAverage="0" bottom="0" percent="0" rank="0" text="" dxfId="16">
      <formula>1</formula>
      <formula>300</formula>
    </cfRule>
    <cfRule type="cellIs" priority="19" operator="lessThanOrEqual" aboveAverage="0" equalAverage="0" bottom="0" percent="0" rank="0" text="" dxfId="17">
      <formula>0</formula>
    </cfRule>
  </conditionalFormatting>
  <conditionalFormatting sqref="H13:K13">
    <cfRule type="cellIs" priority="20" operator="between" aboveAverage="0" equalAverage="0" bottom="0" percent="0" rank="0" text="" dxfId="18">
      <formula>1</formula>
      <formula>300</formula>
    </cfRule>
    <cfRule type="cellIs" priority="21" operator="lessThanOrEqual" aboveAverage="0" equalAverage="0" bottom="0" percent="0" rank="0" text="" dxfId="19">
      <formula>0</formula>
    </cfRule>
  </conditionalFormatting>
  <conditionalFormatting sqref="L14:M14">
    <cfRule type="cellIs" priority="22" operator="between" aboveAverage="0" equalAverage="0" bottom="0" percent="0" rank="0" text="" dxfId="20">
      <formula>1</formula>
      <formula>300</formula>
    </cfRule>
    <cfRule type="cellIs" priority="23" operator="lessThanOrEqual" aboveAverage="0" equalAverage="0" bottom="0" percent="0" rank="0" text="" dxfId="21">
      <formula>0</formula>
    </cfRule>
  </conditionalFormatting>
  <conditionalFormatting sqref="H14:K14">
    <cfRule type="cellIs" priority="24" operator="between" aboveAverage="0" equalAverage="0" bottom="0" percent="0" rank="0" text="" dxfId="22">
      <formula>1</formula>
      <formula>300</formula>
    </cfRule>
    <cfRule type="cellIs" priority="25" operator="lessThanOrEqual" aboveAverage="0" equalAverage="0" bottom="0" percent="0" rank="0" text="" dxfId="23">
      <formula>0</formula>
    </cfRule>
  </conditionalFormatting>
  <conditionalFormatting sqref="L15:M15">
    <cfRule type="cellIs" priority="26" operator="between" aboveAverage="0" equalAverage="0" bottom="0" percent="0" rank="0" text="" dxfId="24">
      <formula>1</formula>
      <formula>300</formula>
    </cfRule>
    <cfRule type="cellIs" priority="27" operator="lessThanOrEqual" aboveAverage="0" equalAverage="0" bottom="0" percent="0" rank="0" text="" dxfId="25">
      <formula>0</formula>
    </cfRule>
  </conditionalFormatting>
  <conditionalFormatting sqref="H15:K15">
    <cfRule type="cellIs" priority="28" operator="between" aboveAverage="0" equalAverage="0" bottom="0" percent="0" rank="0" text="" dxfId="26">
      <formula>1</formula>
      <formula>300</formula>
    </cfRule>
    <cfRule type="cellIs" priority="29" operator="lessThanOrEqual" aboveAverage="0" equalAverage="0" bottom="0" percent="0" rank="0" text="" dxfId="27">
      <formula>0</formula>
    </cfRule>
  </conditionalFormatting>
  <conditionalFormatting sqref="L16:M16">
    <cfRule type="cellIs" priority="30" operator="between" aboveAverage="0" equalAverage="0" bottom="0" percent="0" rank="0" text="" dxfId="28">
      <formula>1</formula>
      <formula>300</formula>
    </cfRule>
    <cfRule type="cellIs" priority="31" operator="lessThanOrEqual" aboveAverage="0" equalAverage="0" bottom="0" percent="0" rank="0" text="" dxfId="29">
      <formula>0</formula>
    </cfRule>
  </conditionalFormatting>
  <conditionalFormatting sqref="H16:K16">
    <cfRule type="cellIs" priority="32" operator="between" aboveAverage="0" equalAverage="0" bottom="0" percent="0" rank="0" text="" dxfId="30">
      <formula>1</formula>
      <formula>300</formula>
    </cfRule>
    <cfRule type="cellIs" priority="33" operator="lessThanOrEqual" aboveAverage="0" equalAverage="0" bottom="0" percent="0" rank="0" text="" dxfId="31">
      <formula>0</formula>
    </cfRule>
  </conditionalFormatting>
  <conditionalFormatting sqref="L17:M17">
    <cfRule type="cellIs" priority="34" operator="between" aboveAverage="0" equalAverage="0" bottom="0" percent="0" rank="0" text="" dxfId="32">
      <formula>1</formula>
      <formula>300</formula>
    </cfRule>
    <cfRule type="cellIs" priority="35" operator="lessThanOrEqual" aboveAverage="0" equalAverage="0" bottom="0" percent="0" rank="0" text="" dxfId="33">
      <formula>0</formula>
    </cfRule>
  </conditionalFormatting>
  <conditionalFormatting sqref="H17:K17">
    <cfRule type="cellIs" priority="36" operator="between" aboveAverage="0" equalAverage="0" bottom="0" percent="0" rank="0" text="" dxfId="34">
      <formula>1</formula>
      <formula>300</formula>
    </cfRule>
    <cfRule type="cellIs" priority="37" operator="lessThanOrEqual" aboveAverage="0" equalAverage="0" bottom="0" percent="0" rank="0" text="" dxfId="35">
      <formula>0</formula>
    </cfRule>
  </conditionalFormatting>
  <conditionalFormatting sqref="L18:M18">
    <cfRule type="cellIs" priority="38" operator="between" aboveAverage="0" equalAverage="0" bottom="0" percent="0" rank="0" text="" dxfId="36">
      <formula>1</formula>
      <formula>300</formula>
    </cfRule>
    <cfRule type="cellIs" priority="39" operator="lessThanOrEqual" aboveAverage="0" equalAverage="0" bottom="0" percent="0" rank="0" text="" dxfId="37">
      <formula>0</formula>
    </cfRule>
  </conditionalFormatting>
  <conditionalFormatting sqref="H18:K18">
    <cfRule type="cellIs" priority="40" operator="between" aboveAverage="0" equalAverage="0" bottom="0" percent="0" rank="0" text="" dxfId="38">
      <formula>1</formula>
      <formula>300</formula>
    </cfRule>
    <cfRule type="cellIs" priority="41" operator="lessThanOrEqual" aboveAverage="0" equalAverage="0" bottom="0" percent="0" rank="0" text="" dxfId="39">
      <formula>0</formula>
    </cfRule>
  </conditionalFormatting>
  <conditionalFormatting sqref="L19:M19">
    <cfRule type="cellIs" priority="42" operator="between" aboveAverage="0" equalAverage="0" bottom="0" percent="0" rank="0" text="" dxfId="40">
      <formula>1</formula>
      <formula>300</formula>
    </cfRule>
    <cfRule type="cellIs" priority="43" operator="lessThanOrEqual" aboveAverage="0" equalAverage="0" bottom="0" percent="0" rank="0" text="" dxfId="41">
      <formula>0</formula>
    </cfRule>
  </conditionalFormatting>
  <conditionalFormatting sqref="H19:K19">
    <cfRule type="cellIs" priority="44" operator="between" aboveAverage="0" equalAverage="0" bottom="0" percent="0" rank="0" text="" dxfId="42">
      <formula>1</formula>
      <formula>300</formula>
    </cfRule>
    <cfRule type="cellIs" priority="45" operator="lessThanOrEqual" aboveAverage="0" equalAverage="0" bottom="0" percent="0" rank="0" text="" dxfId="43">
      <formula>0</formula>
    </cfRule>
  </conditionalFormatting>
  <conditionalFormatting sqref="L20:M20">
    <cfRule type="cellIs" priority="46" operator="between" aboveAverage="0" equalAverage="0" bottom="0" percent="0" rank="0" text="" dxfId="44">
      <formula>1</formula>
      <formula>300</formula>
    </cfRule>
    <cfRule type="cellIs" priority="47" operator="lessThanOrEqual" aboveAverage="0" equalAverage="0" bottom="0" percent="0" rank="0" text="" dxfId="45">
      <formula>0</formula>
    </cfRule>
  </conditionalFormatting>
  <conditionalFormatting sqref="H20:K20">
    <cfRule type="cellIs" priority="48" operator="between" aboveAverage="0" equalAverage="0" bottom="0" percent="0" rank="0" text="" dxfId="46">
      <formula>1</formula>
      <formula>300</formula>
    </cfRule>
    <cfRule type="cellIs" priority="49" operator="lessThanOrEqual" aboveAverage="0" equalAverage="0" bottom="0" percent="0" rank="0" text="" dxfId="47">
      <formula>0</formula>
    </cfRule>
  </conditionalFormatting>
  <conditionalFormatting sqref="L21:M21">
    <cfRule type="cellIs" priority="50" operator="between" aboveAverage="0" equalAverage="0" bottom="0" percent="0" rank="0" text="" dxfId="48">
      <formula>1</formula>
      <formula>300</formula>
    </cfRule>
    <cfRule type="cellIs" priority="51" operator="lessThanOrEqual" aboveAverage="0" equalAverage="0" bottom="0" percent="0" rank="0" text="" dxfId="49">
      <formula>0</formula>
    </cfRule>
  </conditionalFormatting>
  <conditionalFormatting sqref="H21:K21">
    <cfRule type="cellIs" priority="52" operator="between" aboveAverage="0" equalAverage="0" bottom="0" percent="0" rank="0" text="" dxfId="50">
      <formula>1</formula>
      <formula>300</formula>
    </cfRule>
    <cfRule type="cellIs" priority="53" operator="lessThanOrEqual" aboveAverage="0" equalAverage="0" bottom="0" percent="0" rank="0" text="" dxfId="51">
      <formula>0</formula>
    </cfRule>
  </conditionalFormatting>
  <conditionalFormatting sqref="L22:M22">
    <cfRule type="cellIs" priority="54" operator="between" aboveAverage="0" equalAverage="0" bottom="0" percent="0" rank="0" text="" dxfId="52">
      <formula>1</formula>
      <formula>300</formula>
    </cfRule>
    <cfRule type="cellIs" priority="55" operator="lessThanOrEqual" aboveAverage="0" equalAverage="0" bottom="0" percent="0" rank="0" text="" dxfId="53">
      <formula>0</formula>
    </cfRule>
  </conditionalFormatting>
  <conditionalFormatting sqref="H22:K22">
    <cfRule type="cellIs" priority="56" operator="between" aboveAverage="0" equalAverage="0" bottom="0" percent="0" rank="0" text="" dxfId="54">
      <formula>1</formula>
      <formula>300</formula>
    </cfRule>
    <cfRule type="cellIs" priority="57" operator="lessThanOrEqual" aboveAverage="0" equalAverage="0" bottom="0" percent="0" rank="0" text="" dxfId="55">
      <formula>0</formula>
    </cfRule>
  </conditionalFormatting>
  <conditionalFormatting sqref="L23:M23">
    <cfRule type="cellIs" priority="58" operator="between" aboveAverage="0" equalAverage="0" bottom="0" percent="0" rank="0" text="" dxfId="56">
      <formula>1</formula>
      <formula>300</formula>
    </cfRule>
    <cfRule type="cellIs" priority="59" operator="lessThanOrEqual" aboveAverage="0" equalAverage="0" bottom="0" percent="0" rank="0" text="" dxfId="57">
      <formula>0</formula>
    </cfRule>
  </conditionalFormatting>
  <conditionalFormatting sqref="H23:K23">
    <cfRule type="cellIs" priority="60" operator="between" aboveAverage="0" equalAverage="0" bottom="0" percent="0" rank="0" text="" dxfId="58">
      <formula>1</formula>
      <formula>300</formula>
    </cfRule>
    <cfRule type="cellIs" priority="61" operator="lessThanOrEqual" aboveAverage="0" equalAverage="0" bottom="0" percent="0" rank="0" text="" dxfId="59">
      <formula>0</formula>
    </cfRule>
  </conditionalFormatting>
  <conditionalFormatting sqref="L24:M24">
    <cfRule type="cellIs" priority="62" operator="between" aboveAverage="0" equalAverage="0" bottom="0" percent="0" rank="0" text="" dxfId="60">
      <formula>1</formula>
      <formula>300</formula>
    </cfRule>
    <cfRule type="cellIs" priority="63" operator="lessThanOrEqual" aboveAverage="0" equalAverage="0" bottom="0" percent="0" rank="0" text="" dxfId="61">
      <formula>0</formula>
    </cfRule>
  </conditionalFormatting>
  <conditionalFormatting sqref="H24:K24">
    <cfRule type="cellIs" priority="64" operator="between" aboveAverage="0" equalAverage="0" bottom="0" percent="0" rank="0" text="" dxfId="62">
      <formula>1</formula>
      <formula>300</formula>
    </cfRule>
    <cfRule type="cellIs" priority="65" operator="lessThanOrEqual" aboveAverage="0" equalAverage="0" bottom="0" percent="0" rank="0" text="" dxfId="63">
      <formula>0</formula>
    </cfRule>
  </conditionalFormatting>
  <dataValidations count="2">
    <dataValidation allowBlank="true" error="Feil verdi i vektklasse" errorTitle="Feil_i_vektklasse" operator="between" showDropDown="false" showErrorMessage="true" showInputMessage="true" sqref="A9:A24" type="list">
      <formula1>"40,45,49,55,59,64,71,76,81,+81,81+,87,+87,87+,49,55,61,67,73,81,89,96,102,+102,102+,109,+109,109+"</formula1>
      <formula2>0</formula2>
    </dataValidation>
    <dataValidation allowBlank="true" error="Feil verdi i kategori" errorTitle="Feil_i_kategori" operator="between" showDropDown="false" showErrorMessage="true" showInputMessage="true" sqref="C9:C13" type="list">
      <formula1>"UM,JM,SM,UK,JK,SK,M1,M2,M3,M4,M5,M6,M7,M8,M9,M10,K1,K2,K3,K4,K5,K6,K7,K8,K9,K10"</formula1>
      <formula2>0</formula2>
    </dataValidation>
  </dataValidations>
  <printOptions headings="false" gridLines="false" gridLinesSet="true" horizontalCentered="false" verticalCentered="false"/>
  <pageMargins left="0.275694444444444" right="0.354166666666667" top="0.275694444444444" bottom="0.275694444444444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B39"/>
  <sheetViews>
    <sheetView showFormulas="false" showGridLines="false" showRowColHeaders="false" showZeros="false" rightToLeft="false" tabSelected="false" showOutlineSymbols="false" defaultGridColor="true" view="normal" topLeftCell="A1" colorId="64" zoomScale="100" zoomScaleNormal="100" zoomScalePageLayoutView="75" workbookViewId="0">
      <selection pane="topLeft" activeCell="H32" activeCellId="0" sqref="H32"/>
    </sheetView>
  </sheetViews>
  <sheetFormatPr defaultRowHeight="12.75" zeroHeight="false" outlineLevelRow="0" outlineLevelCol="0"/>
  <cols>
    <col collapsed="false" customWidth="true" hidden="false" outlineLevel="0" max="1" min="1" style="1" width="6.28"/>
    <col collapsed="false" customWidth="true" hidden="false" outlineLevel="0" max="2" min="2" style="1" width="8.71"/>
    <col collapsed="false" customWidth="true" hidden="false" outlineLevel="0" max="3" min="3" style="2" width="6.28"/>
    <col collapsed="false" customWidth="true" hidden="false" outlineLevel="0" max="4" min="4" style="1" width="10.71"/>
    <col collapsed="false" customWidth="true" hidden="false" outlineLevel="0" max="5" min="5" style="1" width="3.86"/>
    <col collapsed="false" customWidth="true" hidden="false" outlineLevel="0" max="6" min="6" style="3" width="27.71"/>
    <col collapsed="false" customWidth="true" hidden="false" outlineLevel="0" max="7" min="7" style="3" width="20.29"/>
    <col collapsed="false" customWidth="true" hidden="false" outlineLevel="0" max="8" min="8" style="1" width="7.15"/>
    <col collapsed="false" customWidth="true" hidden="false" outlineLevel="0" max="9" min="9" style="4" width="7.15"/>
    <col collapsed="false" customWidth="true" hidden="false" outlineLevel="0" max="13" min="10" style="1" width="7.15"/>
    <col collapsed="false" customWidth="true" hidden="false" outlineLevel="0" max="16" min="14" style="1" width="7.71"/>
    <col collapsed="false" customWidth="true" hidden="false" outlineLevel="0" max="17" min="17" style="5" width="10.71"/>
    <col collapsed="false" customWidth="true" hidden="false" outlineLevel="0" max="18" min="18" style="5" width="11.29"/>
    <col collapsed="false" customWidth="true" hidden="false" outlineLevel="0" max="20" min="19" style="5" width="5.7"/>
    <col collapsed="false" customWidth="true" hidden="false" outlineLevel="0" max="21" min="21" style="6" width="14.15"/>
    <col collapsed="false" customWidth="true" hidden="true" outlineLevel="0" max="24" min="22" style="6" width="9.14"/>
    <col collapsed="false" customWidth="true" hidden="true" outlineLevel="0" max="25" min="25" style="6" width="7.86"/>
    <col collapsed="false" customWidth="true" hidden="true" outlineLevel="0" max="26" min="26" style="6" width="9.14"/>
    <col collapsed="false" customWidth="true" hidden="true" outlineLevel="0" max="28" min="27" style="7" width="9.14"/>
    <col collapsed="false" customWidth="true" hidden="false" outlineLevel="0" max="1025" min="29" style="6" width="9.14"/>
  </cols>
  <sheetData>
    <row r="1" customFormat="false" ht="53.25" hidden="false" customHeight="true" outlineLevel="0" collapsed="false">
      <c r="F1" s="8" t="s">
        <v>62</v>
      </c>
      <c r="G1" s="8"/>
      <c r="H1" s="8"/>
      <c r="I1" s="8"/>
      <c r="J1" s="8"/>
      <c r="K1" s="8"/>
      <c r="L1" s="8"/>
      <c r="M1" s="8"/>
      <c r="N1" s="8"/>
      <c r="O1" s="8"/>
      <c r="P1" s="8"/>
    </row>
    <row r="2" customFormat="false" ht="24.75" hidden="false" customHeight="true" outlineLevel="0" collapsed="false">
      <c r="F2" s="9" t="s">
        <v>1</v>
      </c>
      <c r="G2" s="9"/>
      <c r="H2" s="9"/>
      <c r="I2" s="9"/>
      <c r="J2" s="9"/>
      <c r="K2" s="9"/>
      <c r="L2" s="9"/>
      <c r="M2" s="9"/>
      <c r="N2" s="9"/>
      <c r="O2" s="9"/>
      <c r="P2" s="9"/>
    </row>
    <row r="4" customFormat="false" ht="12" hidden="false" customHeight="true" outlineLevel="0" collapsed="false"/>
    <row r="5" s="19" customFormat="true" ht="15.75" hidden="false" customHeight="false" outlineLevel="0" collapsed="false">
      <c r="A5" s="10"/>
      <c r="B5" s="11" t="s">
        <v>2</v>
      </c>
      <c r="C5" s="12" t="s">
        <v>47</v>
      </c>
      <c r="D5" s="12"/>
      <c r="E5" s="12"/>
      <c r="F5" s="12"/>
      <c r="G5" s="13" t="s">
        <v>4</v>
      </c>
      <c r="H5" s="14"/>
      <c r="I5" s="14"/>
      <c r="J5" s="14"/>
      <c r="K5" s="14"/>
      <c r="L5" s="11" t="s">
        <v>6</v>
      </c>
      <c r="M5" s="15"/>
      <c r="N5" s="15"/>
      <c r="O5" s="15"/>
      <c r="P5" s="15"/>
      <c r="Q5" s="11" t="s">
        <v>8</v>
      </c>
      <c r="R5" s="16"/>
      <c r="S5" s="17" t="s">
        <v>9</v>
      </c>
      <c r="T5" s="18" t="n">
        <v>2</v>
      </c>
      <c r="AA5" s="20"/>
      <c r="AB5" s="20"/>
    </row>
    <row r="6" customFormat="false" ht="12.75" hidden="false" customHeight="false" outlineLevel="0" collapsed="false">
      <c r="Z6" s="21" t="s">
        <v>10</v>
      </c>
      <c r="AA6" s="21" t="s">
        <v>10</v>
      </c>
      <c r="AB6" s="21" t="s">
        <v>10</v>
      </c>
    </row>
    <row r="7" s="32" customFormat="true" ht="12.75" hidden="false" customHeight="false" outlineLevel="0" collapsed="false">
      <c r="A7" s="22" t="s">
        <v>11</v>
      </c>
      <c r="B7" s="23" t="s">
        <v>12</v>
      </c>
      <c r="C7" s="24" t="s">
        <v>13</v>
      </c>
      <c r="D7" s="23" t="s">
        <v>14</v>
      </c>
      <c r="E7" s="23" t="s">
        <v>15</v>
      </c>
      <c r="F7" s="23" t="s">
        <v>16</v>
      </c>
      <c r="G7" s="23" t="s">
        <v>17</v>
      </c>
      <c r="H7" s="23"/>
      <c r="I7" s="25" t="s">
        <v>18</v>
      </c>
      <c r="J7" s="26"/>
      <c r="K7" s="23"/>
      <c r="L7" s="26" t="s">
        <v>19</v>
      </c>
      <c r="M7" s="26"/>
      <c r="N7" s="27" t="s">
        <v>20</v>
      </c>
      <c r="O7" s="26"/>
      <c r="P7" s="23" t="s">
        <v>21</v>
      </c>
      <c r="Q7" s="28" t="s">
        <v>22</v>
      </c>
      <c r="R7" s="29" t="s">
        <v>22</v>
      </c>
      <c r="S7" s="28" t="s">
        <v>23</v>
      </c>
      <c r="T7" s="30" t="s">
        <v>24</v>
      </c>
      <c r="U7" s="30" t="s">
        <v>25</v>
      </c>
      <c r="V7" s="31"/>
      <c r="Z7" s="33" t="s">
        <v>26</v>
      </c>
      <c r="AA7" s="33" t="s">
        <v>26</v>
      </c>
      <c r="AB7" s="33" t="s">
        <v>26</v>
      </c>
    </row>
    <row r="8" s="32" customFormat="true" ht="12.75" hidden="false" customHeight="false" outlineLevel="0" collapsed="false">
      <c r="A8" s="34" t="s">
        <v>27</v>
      </c>
      <c r="B8" s="35" t="s">
        <v>28</v>
      </c>
      <c r="C8" s="36" t="s">
        <v>29</v>
      </c>
      <c r="D8" s="35" t="s">
        <v>30</v>
      </c>
      <c r="E8" s="35" t="s">
        <v>31</v>
      </c>
      <c r="F8" s="35"/>
      <c r="G8" s="35"/>
      <c r="H8" s="37" t="n">
        <v>1</v>
      </c>
      <c r="I8" s="38" t="n">
        <v>2</v>
      </c>
      <c r="J8" s="39" t="n">
        <v>3</v>
      </c>
      <c r="K8" s="37" t="n">
        <v>1</v>
      </c>
      <c r="L8" s="40" t="n">
        <v>2</v>
      </c>
      <c r="M8" s="39" t="n">
        <v>3</v>
      </c>
      <c r="N8" s="41" t="s">
        <v>32</v>
      </c>
      <c r="O8" s="42"/>
      <c r="P8" s="35" t="s">
        <v>33</v>
      </c>
      <c r="Q8" s="43"/>
      <c r="R8" s="43" t="s">
        <v>34</v>
      </c>
      <c r="S8" s="43"/>
      <c r="T8" s="44"/>
      <c r="U8" s="44"/>
      <c r="W8" s="32" t="s">
        <v>35</v>
      </c>
      <c r="X8" s="32" t="s">
        <v>36</v>
      </c>
      <c r="Y8" s="45" t="s">
        <v>34</v>
      </c>
      <c r="Z8" s="33" t="s">
        <v>37</v>
      </c>
      <c r="AA8" s="33" t="s">
        <v>38</v>
      </c>
      <c r="AB8" s="33" t="s">
        <v>39</v>
      </c>
    </row>
    <row r="9" s="67" customFormat="true" ht="20.1" hidden="false" customHeight="true" outlineLevel="0" collapsed="false">
      <c r="A9" s="46"/>
      <c r="B9" s="47"/>
      <c r="C9" s="48"/>
      <c r="D9" s="49"/>
      <c r="E9" s="50"/>
      <c r="F9" s="51"/>
      <c r="G9" s="51"/>
      <c r="H9" s="52"/>
      <c r="I9" s="53"/>
      <c r="J9" s="54"/>
      <c r="K9" s="55"/>
      <c r="L9" s="56"/>
      <c r="M9" s="56"/>
      <c r="N9" s="57" t="n">
        <f aca="false">IF(MAX(H9:J9)&lt;0,0,TRUNC(MAX(H9:J9)/1)*1)</f>
        <v>0</v>
      </c>
      <c r="O9" s="57" t="n">
        <f aca="false">IF(MAX(K9:M9)&lt;0,0,TRUNC(MAX(K9:M9)/1)*1)</f>
        <v>0</v>
      </c>
      <c r="P9" s="57" t="n">
        <f aca="false">IF(N9=0,0,IF(O9=0,0,SUM(N9:O9)))</f>
        <v>0</v>
      </c>
      <c r="Q9" s="58" t="str">
        <f aca="false">IF(P9="","",IF(B9="","",IF((W9="k"),IF(B9&gt;153.655,P9,IF(B9&lt;28,10^(0.783497476*LOG10(28/153.655)^2)*P9,10^(0.783497476*LOG10(B9/153.655)^2)*P9)),IF(B9&gt;175.508,P9,IF(B9&lt;32,10^(0.75194503*LOG10(32/175.508)^2)*P9,10^(0.75194503*LOG10(B9/175.508)^2)*P9)))))</f>
        <v/>
      </c>
      <c r="R9" s="59" t="str">
        <f aca="false">IF(Y9=1,Q9*AB9,"")</f>
        <v/>
      </c>
      <c r="S9" s="60"/>
      <c r="T9" s="61"/>
      <c r="U9" s="62" t="str">
        <f aca="false">IF(P9="","",IF(B9="","",IF((W9="k"),IF(B9&gt;153.655,1,IF(B9&lt;28,10^(0.783497476*LOG10(28/153.655)^2),10^(0.783497476*LOG10(B9/153.655)^2))),IF(B9&gt;175.508,1,IF(B9&lt;32,10^(0.75194503*LOG10(32/175.508)^2),10^(0.75194503*LOG10(B9/175.508)^2))))))</f>
        <v/>
      </c>
      <c r="V9" s="63" t="n">
        <f aca="false">R5</f>
        <v>0</v>
      </c>
      <c r="W9" s="88" t="n">
        <f aca="false">IF(ISNUMBER(FIND("M",C9)),"m",IF(ISNUMBER(FIND("K",C9)),"k"))</f>
        <v>0</v>
      </c>
      <c r="X9" s="65" t="n">
        <f aca="false">IF(OR(D9="",V9=""),0,(YEAR(V9)-YEAR(D9)))</f>
        <v>0</v>
      </c>
      <c r="Y9" s="66" t="n">
        <f aca="false">IF(X9&gt;34,1,0)</f>
        <v>0</v>
      </c>
      <c r="Z9" s="67" t="n">
        <f aca="false">IF(Y9=1,LOOKUP(X9,'Meltzer-Faber'!A3:A63,'Meltzer-Faber'!B3:B63))</f>
        <v>0</v>
      </c>
      <c r="AA9" s="68" t="n">
        <f aca="false">IF(Y9=1,LOOKUP(X9,'Meltzer-Faber'!A3:A63,'Meltzer-Faber'!C3:C63))</f>
        <v>0</v>
      </c>
      <c r="AB9" s="69" t="str">
        <f aca="false">IF(W9="m",Z9,IF(W9="k",AA9,""))</f>
        <v/>
      </c>
    </row>
    <row r="10" s="67" customFormat="true" ht="20.1" hidden="false" customHeight="true" outlineLevel="0" collapsed="false">
      <c r="A10" s="46"/>
      <c r="B10" s="47"/>
      <c r="C10" s="48"/>
      <c r="D10" s="49"/>
      <c r="E10" s="50"/>
      <c r="F10" s="51"/>
      <c r="G10" s="51"/>
      <c r="H10" s="52"/>
      <c r="I10" s="53"/>
      <c r="J10" s="54"/>
      <c r="K10" s="55"/>
      <c r="L10" s="56"/>
      <c r="M10" s="56"/>
      <c r="N10" s="57" t="n">
        <f aca="false">IF(MAX(H10:J10)&lt;0,0,TRUNC(MAX(H10:J10)/1)*1)</f>
        <v>0</v>
      </c>
      <c r="O10" s="57" t="n">
        <f aca="false">IF(MAX(K10:M10)&lt;0,0,TRUNC(MAX(K10:M10)/1)*1)</f>
        <v>0</v>
      </c>
      <c r="P10" s="57" t="n">
        <f aca="false">IF(N10=0,0,IF(O10=0,0,SUM(N10:O10)))</f>
        <v>0</v>
      </c>
      <c r="Q10" s="59" t="str">
        <f aca="false">IF(P10="","",IF(B10="","",IF((W10="k"),IF(B10&gt;153.655,P10,IF(B10&lt;28,10^(0.783497476*LOG10(28/153.655)^2)*P10,10^(0.783497476*LOG10(B10/153.655)^2)*P10)),IF(B10&gt;175.508,P10,IF(B10&lt;32,10^(0.75194503*LOG10(32/175.508)^2)*P10,10^(0.75194503*LOG10(B10/175.508)^2)*P10)))))</f>
        <v/>
      </c>
      <c r="R10" s="59" t="str">
        <f aca="false">IF(Y10=1,Q10*AB10,"")</f>
        <v/>
      </c>
      <c r="S10" s="70"/>
      <c r="T10" s="71"/>
      <c r="U10" s="62" t="str">
        <f aca="false">IF(P10="","",IF(B10="","",IF((W10="k"),IF(B10&gt;153.655,1,IF(B10&lt;28,10^(0.783497476*LOG10(28/153.655)^2),10^(0.783497476*LOG10(B10/153.655)^2))),IF(B10&gt;175.508,1,IF(B10&lt;32,10^(0.75194503*LOG10(32/175.508)^2),10^(0.75194503*LOG10(B10/175.508)^2))))))</f>
        <v/>
      </c>
      <c r="V10" s="63" t="n">
        <f aca="false">R5</f>
        <v>0</v>
      </c>
      <c r="W10" s="88" t="n">
        <f aca="false">IF(ISNUMBER(FIND("M",C10)),"m",IF(ISNUMBER(FIND("K",C10)),"k"))</f>
        <v>0</v>
      </c>
      <c r="X10" s="65" t="n">
        <f aca="false">IF(OR(D10="",V10=""),0,(YEAR(V10)-YEAR(D10)))</f>
        <v>0</v>
      </c>
      <c r="Y10" s="72" t="n">
        <f aca="false">IF(X10&gt;34,1,0)</f>
        <v>0</v>
      </c>
      <c r="Z10" s="67" t="n">
        <f aca="false">IF(Y10=1,LOOKUP(X10,'Meltzer-Faber'!A3:A63,'Meltzer-Faber'!B3:B63))</f>
        <v>0</v>
      </c>
      <c r="AA10" s="68" t="n">
        <f aca="false">IF(Y10=1,LOOKUP(X10,'Meltzer-Faber'!A3:A63,'Meltzer-Faber'!C3:C63))</f>
        <v>0</v>
      </c>
      <c r="AB10" s="69" t="str">
        <f aca="false">IF(W10="m",Z10,IF(W10="k",AA10,""))</f>
        <v/>
      </c>
    </row>
    <row r="11" s="67" customFormat="true" ht="20.1" hidden="false" customHeight="true" outlineLevel="0" collapsed="false">
      <c r="A11" s="46"/>
      <c r="B11" s="47"/>
      <c r="C11" s="48"/>
      <c r="D11" s="49"/>
      <c r="E11" s="50"/>
      <c r="F11" s="51"/>
      <c r="G11" s="51"/>
      <c r="H11" s="52"/>
      <c r="I11" s="53"/>
      <c r="J11" s="54"/>
      <c r="K11" s="55"/>
      <c r="L11" s="56"/>
      <c r="M11" s="56"/>
      <c r="N11" s="57" t="n">
        <f aca="false">IF(MAX(H11:J11)&lt;0,0,TRUNC(MAX(H11:J11)/1)*1)</f>
        <v>0</v>
      </c>
      <c r="O11" s="57" t="n">
        <f aca="false">IF(MAX(K11:M11)&lt;0,0,TRUNC(MAX(K11:M11)/1)*1)</f>
        <v>0</v>
      </c>
      <c r="P11" s="57" t="n">
        <f aca="false">IF(N11=0,0,IF(O11=0,0,SUM(N11:O11)))</f>
        <v>0</v>
      </c>
      <c r="Q11" s="59" t="str">
        <f aca="false">IF(P11="","",IF(B11="","",IF((W11="k"),IF(B11&gt;153.655,P11,IF(B11&lt;28,10^(0.783497476*LOG10(28/153.655)^2)*P11,10^(0.783497476*LOG10(B11/153.655)^2)*P11)),IF(B11&gt;175.508,P11,IF(B11&lt;32,10^(0.75194503*LOG10(32/175.508)^2)*P11,10^(0.75194503*LOG10(B11/175.508)^2)*P11)))))</f>
        <v/>
      </c>
      <c r="R11" s="59" t="str">
        <f aca="false">IF(Y11=1,Q11*AB11,"")</f>
        <v/>
      </c>
      <c r="S11" s="70"/>
      <c r="T11" s="71"/>
      <c r="U11" s="62" t="str">
        <f aca="false">IF(P11="","",IF(B11="","",IF((W11="k"),IF(B11&gt;153.655,1,IF(B11&lt;28,10^(0.783497476*LOG10(28/153.655)^2),10^(0.783497476*LOG10(B11/153.655)^2))),IF(B11&gt;175.508,1,IF(B11&lt;32,10^(0.75194503*LOG10(32/175.508)^2),10^(0.75194503*LOG10(B11/175.508)^2))))))</f>
        <v/>
      </c>
      <c r="V11" s="63" t="n">
        <f aca="false">R5</f>
        <v>0</v>
      </c>
      <c r="W11" s="88" t="n">
        <f aca="false">IF(ISNUMBER(FIND("M",C11)),"m",IF(ISNUMBER(FIND("K",C11)),"k"))</f>
        <v>0</v>
      </c>
      <c r="X11" s="65" t="n">
        <f aca="false">IF(OR(D11="",V11=""),0,(YEAR(V11)-YEAR(D11)))</f>
        <v>0</v>
      </c>
      <c r="Y11" s="73" t="n">
        <f aca="false">IF(X11&gt;34,1,0)</f>
        <v>0</v>
      </c>
      <c r="Z11" s="67" t="n">
        <f aca="false">IF(Y11=1,LOOKUP(X11,'Meltzer-Faber'!A3:A63,'Meltzer-Faber'!B3:B63))</f>
        <v>0</v>
      </c>
      <c r="AA11" s="68" t="n">
        <f aca="false">IF(Y11=1,LOOKUP(X11,'Meltzer-Faber'!A3:A63,'Meltzer-Faber'!C3:C63))</f>
        <v>0</v>
      </c>
      <c r="AB11" s="69" t="str">
        <f aca="false">IF(W11="m",Z11,IF(W11="k",AA11,""))</f>
        <v/>
      </c>
    </row>
    <row r="12" s="67" customFormat="true" ht="20.1" hidden="false" customHeight="true" outlineLevel="0" collapsed="false">
      <c r="A12" s="46"/>
      <c r="B12" s="47"/>
      <c r="C12" s="48"/>
      <c r="D12" s="49"/>
      <c r="E12" s="50"/>
      <c r="F12" s="51"/>
      <c r="G12" s="51"/>
      <c r="H12" s="52"/>
      <c r="I12" s="53"/>
      <c r="J12" s="54"/>
      <c r="K12" s="55"/>
      <c r="L12" s="56"/>
      <c r="M12" s="56"/>
      <c r="N12" s="57" t="n">
        <f aca="false">IF(MAX(H12:J12)&lt;0,0,TRUNC(MAX(H12:J12)/1)*1)</f>
        <v>0</v>
      </c>
      <c r="O12" s="57" t="n">
        <f aca="false">IF(MAX(K12:M12)&lt;0,0,TRUNC(MAX(K12:M12)/1)*1)</f>
        <v>0</v>
      </c>
      <c r="P12" s="57" t="n">
        <f aca="false">IF(N12=0,0,IF(O12=0,0,SUM(N12:O12)))</f>
        <v>0</v>
      </c>
      <c r="Q12" s="59" t="str">
        <f aca="false">IF(P12="","",IF(B12="","",IF((W12="k"),IF(B12&gt;153.655,P12,IF(B12&lt;28,10^(0.783497476*LOG10(28/153.655)^2)*P12,10^(0.783497476*LOG10(B12/153.655)^2)*P12)),IF(B12&gt;175.508,P12,IF(B12&lt;32,10^(0.75194503*LOG10(32/175.508)^2)*P12,10^(0.75194503*LOG10(B12/175.508)^2)*P12)))))</f>
        <v/>
      </c>
      <c r="R12" s="59" t="str">
        <f aca="false">IF(Y12=1,Q12*AB12,"")</f>
        <v/>
      </c>
      <c r="S12" s="70"/>
      <c r="T12" s="71" t="s">
        <v>47</v>
      </c>
      <c r="U12" s="62" t="str">
        <f aca="false">IF(P12="","",IF(B12="","",IF((W12="k"),IF(B12&gt;153.655,1,IF(B12&lt;28,10^(0.783497476*LOG10(28/153.655)^2),10^(0.783497476*LOG10(B12/153.655)^2))),IF(B12&gt;175.508,1,IF(B12&lt;32,10^(0.75194503*LOG10(32/175.508)^2),10^(0.75194503*LOG10(B12/175.508)^2))))))</f>
        <v/>
      </c>
      <c r="V12" s="63" t="n">
        <f aca="false">R5</f>
        <v>0</v>
      </c>
      <c r="W12" s="88" t="n">
        <f aca="false">IF(ISNUMBER(FIND("M",C12)),"m",IF(ISNUMBER(FIND("K",C12)),"k"))</f>
        <v>0</v>
      </c>
      <c r="X12" s="65" t="n">
        <f aca="false">IF(OR(D12="",V12=""),0,(YEAR(V12)-YEAR(D12)))</f>
        <v>0</v>
      </c>
      <c r="Y12" s="73" t="n">
        <f aca="false">IF(X12&gt;34,1,0)</f>
        <v>0</v>
      </c>
      <c r="Z12" s="67" t="n">
        <f aca="false">IF(Y12=1,LOOKUP(X12,'Meltzer-Faber'!A3:A63,'Meltzer-Faber'!B3:B63))</f>
        <v>0</v>
      </c>
      <c r="AA12" s="68" t="n">
        <f aca="false">IF(Y12=1,LOOKUP(X12,'Meltzer-Faber'!A3:A63,'Meltzer-Faber'!C3:C63))</f>
        <v>0</v>
      </c>
      <c r="AB12" s="69" t="str">
        <f aca="false">IF(W12="m",Z12,IF(W12="k",AA12,""))</f>
        <v/>
      </c>
    </row>
    <row r="13" s="67" customFormat="true" ht="20.1" hidden="false" customHeight="true" outlineLevel="0" collapsed="false">
      <c r="A13" s="46"/>
      <c r="B13" s="47"/>
      <c r="C13" s="48"/>
      <c r="D13" s="49"/>
      <c r="E13" s="50"/>
      <c r="F13" s="51"/>
      <c r="G13" s="51"/>
      <c r="H13" s="52"/>
      <c r="I13" s="53"/>
      <c r="J13" s="54"/>
      <c r="K13" s="55"/>
      <c r="L13" s="56"/>
      <c r="M13" s="56"/>
      <c r="N13" s="57" t="n">
        <f aca="false">IF(MAX(H13:J13)&lt;0,0,TRUNC(MAX(H13:J13)/1)*1)</f>
        <v>0</v>
      </c>
      <c r="O13" s="57" t="n">
        <f aca="false">IF(MAX(K13:M13)&lt;0,0,TRUNC(MAX(K13:M13)/1)*1)</f>
        <v>0</v>
      </c>
      <c r="P13" s="57" t="n">
        <f aca="false">IF(N13=0,0,IF(O13=0,0,SUM(N13:O13)))</f>
        <v>0</v>
      </c>
      <c r="Q13" s="59" t="str">
        <f aca="false">IF(P13="","",IF(B13="","",IF((W13="k"),IF(B13&gt;153.655,P13,IF(B13&lt;28,10^(0.783497476*LOG10(28/153.655)^2)*P13,10^(0.783497476*LOG10(B13/153.655)^2)*P13)),IF(B13&gt;175.508,P13,IF(B13&lt;32,10^(0.75194503*LOG10(32/175.508)^2)*P13,10^(0.75194503*LOG10(B13/175.508)^2)*P13)))))</f>
        <v/>
      </c>
      <c r="R13" s="59" t="str">
        <f aca="false">IF(Y13=1,Q13*AB13,"")</f>
        <v/>
      </c>
      <c r="S13" s="70"/>
      <c r="T13" s="71" t="s">
        <v>47</v>
      </c>
      <c r="U13" s="62" t="str">
        <f aca="false">IF(P13="","",IF(B13="","",IF((W13="k"),IF(B13&gt;153.655,1,IF(B13&lt;28,10^(0.783497476*LOG10(28/153.655)^2),10^(0.783497476*LOG10(B13/153.655)^2))),IF(B13&gt;175.508,1,IF(B13&lt;32,10^(0.75194503*LOG10(32/175.508)^2),10^(0.75194503*LOG10(B13/175.508)^2))))))</f>
        <v/>
      </c>
      <c r="V13" s="63" t="n">
        <f aca="false">R5</f>
        <v>0</v>
      </c>
      <c r="W13" s="88" t="n">
        <f aca="false">IF(ISNUMBER(FIND("M",C13)),"m",IF(ISNUMBER(FIND("K",C13)),"k"))</f>
        <v>0</v>
      </c>
      <c r="X13" s="65" t="n">
        <f aca="false">IF(OR(D13="",V13=""),0,(YEAR(V13)-YEAR(D13)))</f>
        <v>0</v>
      </c>
      <c r="Y13" s="73" t="n">
        <f aca="false">IF(X13&gt;34,1,0)</f>
        <v>0</v>
      </c>
      <c r="Z13" s="67" t="n">
        <f aca="false">IF(Y13=1,LOOKUP(X13,'Meltzer-Faber'!A3:A63,'Meltzer-Faber'!B3:B63))</f>
        <v>0</v>
      </c>
      <c r="AA13" s="68" t="n">
        <f aca="false">IF(Y13=1,LOOKUP(X13,'Meltzer-Faber'!A3:A63,'Meltzer-Faber'!C3:C63))</f>
        <v>0</v>
      </c>
      <c r="AB13" s="69" t="str">
        <f aca="false">IF(W13="m",Z13,IF(W13="k",AA13,""))</f>
        <v/>
      </c>
    </row>
    <row r="14" s="67" customFormat="true" ht="20.1" hidden="false" customHeight="true" outlineLevel="0" collapsed="false">
      <c r="A14" s="46"/>
      <c r="B14" s="47"/>
      <c r="C14" s="48"/>
      <c r="D14" s="49"/>
      <c r="E14" s="50"/>
      <c r="F14" s="74"/>
      <c r="G14" s="51"/>
      <c r="H14" s="52"/>
      <c r="I14" s="53"/>
      <c r="J14" s="54"/>
      <c r="K14" s="55"/>
      <c r="L14" s="56"/>
      <c r="M14" s="56"/>
      <c r="N14" s="57" t="n">
        <f aca="false">IF(MAX(H14:J14)&lt;0,0,TRUNC(MAX(H14:J14)/1)*1)</f>
        <v>0</v>
      </c>
      <c r="O14" s="57" t="n">
        <f aca="false">IF(MAX(K14:M14)&lt;0,0,TRUNC(MAX(K14:M14)/1)*1)</f>
        <v>0</v>
      </c>
      <c r="P14" s="57" t="n">
        <f aca="false">IF(N14=0,0,IF(O14=0,0,SUM(N14:O14)))</f>
        <v>0</v>
      </c>
      <c r="Q14" s="59" t="str">
        <f aca="false">IF(P14="","",IF(B14="","",IF((W14="k"),IF(B14&gt;153.655,P14,IF(B14&lt;28,10^(0.783497476*LOG10(28/153.655)^2)*P14,10^(0.783497476*LOG10(B14/153.655)^2)*P14)),IF(B14&gt;175.508,P14,IF(B14&lt;32,10^(0.75194503*LOG10(32/175.508)^2)*P14,10^(0.75194503*LOG10(B14/175.508)^2)*P14)))))</f>
        <v/>
      </c>
      <c r="R14" s="59" t="str">
        <f aca="false">IF(Y14=1,Q14*AB14,"")</f>
        <v/>
      </c>
      <c r="S14" s="70"/>
      <c r="T14" s="71" t="s">
        <v>47</v>
      </c>
      <c r="U14" s="62" t="str">
        <f aca="false">IF(P14="","",IF(B14="","",IF((W14="k"),IF(B14&gt;153.655,1,IF(B14&lt;28,10^(0.783497476*LOG10(28/153.655)^2),10^(0.783497476*LOG10(B14/153.655)^2))),IF(B14&gt;175.508,1,IF(B14&lt;32,10^(0.75194503*LOG10(32/175.508)^2),10^(0.75194503*LOG10(B14/175.508)^2))))))</f>
        <v/>
      </c>
      <c r="V14" s="63" t="n">
        <f aca="false">R5</f>
        <v>0</v>
      </c>
      <c r="W14" s="88" t="n">
        <f aca="false">IF(ISNUMBER(FIND("M",C14)),"m",IF(ISNUMBER(FIND("K",C14)),"k"))</f>
        <v>0</v>
      </c>
      <c r="X14" s="65" t="n">
        <f aca="false">IF(OR(D14="",V14=""),0,(YEAR(V14)-YEAR(D14)))</f>
        <v>0</v>
      </c>
      <c r="Y14" s="73" t="n">
        <f aca="false">IF(X14&gt;34,1,0)</f>
        <v>0</v>
      </c>
      <c r="Z14" s="67" t="n">
        <f aca="false">IF(Y14=1,LOOKUP(X14,'Meltzer-Faber'!A3:A63,'Meltzer-Faber'!B3:B63))</f>
        <v>0</v>
      </c>
      <c r="AA14" s="68" t="n">
        <f aca="false">IF(Y14=1,LOOKUP(X14,'Meltzer-Faber'!A3:A63,'Meltzer-Faber'!C3:C63))</f>
        <v>0</v>
      </c>
      <c r="AB14" s="69" t="str">
        <f aca="false">IF(W14="m",Z14,IF(W14="k",AA14,""))</f>
        <v/>
      </c>
    </row>
    <row r="15" s="67" customFormat="true" ht="20.1" hidden="false" customHeight="true" outlineLevel="0" collapsed="false">
      <c r="A15" s="46"/>
      <c r="B15" s="47"/>
      <c r="C15" s="48"/>
      <c r="D15" s="49"/>
      <c r="E15" s="50"/>
      <c r="F15" s="74"/>
      <c r="G15" s="51"/>
      <c r="H15" s="52"/>
      <c r="I15" s="53"/>
      <c r="J15" s="54"/>
      <c r="K15" s="55"/>
      <c r="L15" s="56"/>
      <c r="M15" s="56"/>
      <c r="N15" s="57" t="n">
        <f aca="false">IF(MAX(H15:J15)&lt;0,0,TRUNC(MAX(H15:J15)/1)*1)</f>
        <v>0</v>
      </c>
      <c r="O15" s="57" t="n">
        <f aca="false">IF(MAX(K15:M15)&lt;0,0,TRUNC(MAX(K15:M15)/1)*1)</f>
        <v>0</v>
      </c>
      <c r="P15" s="57" t="n">
        <f aca="false">IF(N15=0,0,IF(O15=0,0,SUM(N15:O15)))</f>
        <v>0</v>
      </c>
      <c r="Q15" s="59" t="str">
        <f aca="false">IF(P15="","",IF(B15="","",IF((W15="k"),IF(B15&gt;153.655,P15,IF(B15&lt;28,10^(0.783497476*LOG10(28/153.655)^2)*P15,10^(0.783497476*LOG10(B15/153.655)^2)*P15)),IF(B15&gt;175.508,P15,IF(B15&lt;32,10^(0.75194503*LOG10(32/175.508)^2)*P15,10^(0.75194503*LOG10(B15/175.508)^2)*P15)))))</f>
        <v/>
      </c>
      <c r="R15" s="59" t="str">
        <f aca="false">IF(Y15=1,Q15*AB15,"")</f>
        <v/>
      </c>
      <c r="S15" s="70"/>
      <c r="T15" s="71"/>
      <c r="U15" s="62" t="str">
        <f aca="false">IF(P15="","",IF(B15="","",IF((W15="k"),IF(B15&gt;153.655,1,IF(B15&lt;28,10^(0.783497476*LOG10(28/153.655)^2),10^(0.783497476*LOG10(B15/153.655)^2))),IF(B15&gt;175.508,1,IF(B15&lt;32,10^(0.75194503*LOG10(32/175.508)^2),10^(0.75194503*LOG10(B15/175.508)^2))))))</f>
        <v/>
      </c>
      <c r="V15" s="63" t="n">
        <f aca="false">R5</f>
        <v>0</v>
      </c>
      <c r="W15" s="88" t="n">
        <f aca="false">IF(ISNUMBER(FIND("M",C15)),"m",IF(ISNUMBER(FIND("K",C15)),"k"))</f>
        <v>0</v>
      </c>
      <c r="X15" s="65" t="n">
        <f aca="false">IF(OR(D15="",V15=""),0,(YEAR(V15)-YEAR(D15)))</f>
        <v>0</v>
      </c>
      <c r="Y15" s="73" t="n">
        <f aca="false">IF(X15&gt;34,1,0)</f>
        <v>0</v>
      </c>
      <c r="Z15" s="67" t="n">
        <f aca="false">IF(Y15=1,LOOKUP(X15,'Meltzer-Faber'!A3:A63,'Meltzer-Faber'!B3:B63))</f>
        <v>0</v>
      </c>
      <c r="AA15" s="68" t="n">
        <f aca="false">IF(Y15=1,LOOKUP(X15,'Meltzer-Faber'!A3:A63,'Meltzer-Faber'!C3:C63))</f>
        <v>0</v>
      </c>
      <c r="AB15" s="69" t="str">
        <f aca="false">IF(W15="m",Z15,IF(W15="k",AA15,""))</f>
        <v/>
      </c>
    </row>
    <row r="16" s="67" customFormat="true" ht="20.1" hidden="false" customHeight="true" outlineLevel="0" collapsed="false">
      <c r="A16" s="46"/>
      <c r="B16" s="47"/>
      <c r="C16" s="48"/>
      <c r="D16" s="49"/>
      <c r="E16" s="50"/>
      <c r="F16" s="74"/>
      <c r="G16" s="51"/>
      <c r="H16" s="52"/>
      <c r="I16" s="53"/>
      <c r="J16" s="54"/>
      <c r="K16" s="55"/>
      <c r="L16" s="56"/>
      <c r="M16" s="56"/>
      <c r="N16" s="57" t="n">
        <f aca="false">IF(MAX(H16:J16)&lt;0,0,TRUNC(MAX(H16:J16)/1)*1)</f>
        <v>0</v>
      </c>
      <c r="O16" s="57" t="n">
        <f aca="false">IF(MAX(K16:M16)&lt;0,0,TRUNC(MAX(K16:M16)/1)*1)</f>
        <v>0</v>
      </c>
      <c r="P16" s="57" t="n">
        <f aca="false">IF(N16=0,0,IF(O16=0,0,SUM(N16:O16)))</f>
        <v>0</v>
      </c>
      <c r="Q16" s="59" t="str">
        <f aca="false">IF(P16="","",IF(B16="","",IF((W16="k"),IF(B16&gt;153.655,P16,IF(B16&lt;28,10^(0.783497476*LOG10(28/153.655)^2)*P16,10^(0.783497476*LOG10(B16/153.655)^2)*P16)),IF(B16&gt;175.508,P16,IF(B16&lt;32,10^(0.75194503*LOG10(32/175.508)^2)*P16,10^(0.75194503*LOG10(B16/175.508)^2)*P16)))))</f>
        <v/>
      </c>
      <c r="R16" s="59" t="str">
        <f aca="false">IF(Y16=1,Q16*AB16,"")</f>
        <v/>
      </c>
      <c r="S16" s="70"/>
      <c r="T16" s="71"/>
      <c r="U16" s="62" t="str">
        <f aca="false">IF(P16="","",IF(B16="","",IF((W16="k"),IF(B16&gt;153.655,1,IF(B16&lt;28,10^(0.783497476*LOG10(28/153.655)^2),10^(0.783497476*LOG10(B16/153.655)^2))),IF(B16&gt;175.508,1,IF(B16&lt;32,10^(0.75194503*LOG10(32/175.508)^2),10^(0.75194503*LOG10(B16/175.508)^2))))))</f>
        <v/>
      </c>
      <c r="V16" s="63" t="n">
        <f aca="false">R5</f>
        <v>0</v>
      </c>
      <c r="W16" s="88" t="n">
        <f aca="false">IF(ISNUMBER(FIND("M",C16)),"m",IF(ISNUMBER(FIND("K",C16)),"k"))</f>
        <v>0</v>
      </c>
      <c r="X16" s="65" t="n">
        <f aca="false">IF(OR(D16="",V16=""),0,(YEAR(V16)-YEAR(D16)))</f>
        <v>0</v>
      </c>
      <c r="Y16" s="73" t="n">
        <f aca="false">IF(X16&gt;34,1,0)</f>
        <v>0</v>
      </c>
      <c r="Z16" s="67" t="n">
        <f aca="false">IF(Y16=1,LOOKUP(X16,'Meltzer-Faber'!A3:A63,'Meltzer-Faber'!B3:B63))</f>
        <v>0</v>
      </c>
      <c r="AA16" s="68" t="n">
        <f aca="false">IF(Y16=1,LOOKUP(X16,'Meltzer-Faber'!A3:A63,'Meltzer-Faber'!C3:C63))</f>
        <v>0</v>
      </c>
      <c r="AB16" s="69" t="str">
        <f aca="false">IF(W16="m",Z16,IF(W16="k",AA16,""))</f>
        <v/>
      </c>
    </row>
    <row r="17" s="67" customFormat="true" ht="20.1" hidden="false" customHeight="true" outlineLevel="0" collapsed="false">
      <c r="A17" s="46"/>
      <c r="B17" s="47"/>
      <c r="C17" s="48"/>
      <c r="D17" s="49"/>
      <c r="E17" s="50"/>
      <c r="F17" s="74"/>
      <c r="G17" s="51"/>
      <c r="H17" s="52"/>
      <c r="I17" s="53"/>
      <c r="J17" s="54"/>
      <c r="K17" s="55"/>
      <c r="L17" s="56"/>
      <c r="M17" s="56"/>
      <c r="N17" s="57" t="n">
        <f aca="false">IF(MAX(H17:J17)&lt;0,0,TRUNC(MAX(H17:J17)/1)*1)</f>
        <v>0</v>
      </c>
      <c r="O17" s="57" t="n">
        <f aca="false">IF(MAX(K17:M17)&lt;0,0,TRUNC(MAX(K17:M17)/1)*1)</f>
        <v>0</v>
      </c>
      <c r="P17" s="57" t="n">
        <f aca="false">IF(N17=0,0,IF(O17=0,0,SUM(N17:O17)))</f>
        <v>0</v>
      </c>
      <c r="Q17" s="59" t="str">
        <f aca="false">IF(P17="","",IF(B17="","",IF((W17="k"),IF(B17&gt;153.655,P17,IF(B17&lt;28,10^(0.783497476*LOG10(28/153.655)^2)*P17,10^(0.783497476*LOG10(B17/153.655)^2)*P17)),IF(B17&gt;175.508,P17,IF(B17&lt;32,10^(0.75194503*LOG10(32/175.508)^2)*P17,10^(0.75194503*LOG10(B17/175.508)^2)*P17)))))</f>
        <v/>
      </c>
      <c r="R17" s="59" t="str">
        <f aca="false">IF(Y17=1,Q17*AB17,"")</f>
        <v/>
      </c>
      <c r="S17" s="70"/>
      <c r="T17" s="71"/>
      <c r="U17" s="62" t="str">
        <f aca="false">IF(P17="","",IF(B17="","",IF((W17="k"),IF(B17&gt;153.655,1,IF(B17&lt;28,10^(0.783497476*LOG10(28/153.655)^2),10^(0.783497476*LOG10(B17/153.655)^2))),IF(B17&gt;175.508,1,IF(B17&lt;32,10^(0.75194503*LOG10(32/175.508)^2),10^(0.75194503*LOG10(B17/175.508)^2))))))</f>
        <v/>
      </c>
      <c r="V17" s="63" t="n">
        <f aca="false">R5</f>
        <v>0</v>
      </c>
      <c r="W17" s="88" t="n">
        <f aca="false">IF(ISNUMBER(FIND("M",C17)),"m",IF(ISNUMBER(FIND("K",C17)),"k"))</f>
        <v>0</v>
      </c>
      <c r="X17" s="65" t="n">
        <f aca="false">IF(OR(D17="",V17=""),0,(YEAR(V17)-YEAR(D17)))</f>
        <v>0</v>
      </c>
      <c r="Y17" s="73" t="n">
        <f aca="false">IF(X17&gt;34,1,0)</f>
        <v>0</v>
      </c>
      <c r="Z17" s="67" t="n">
        <f aca="false">IF(Y17=1,LOOKUP(X17,'Meltzer-Faber'!A3:A63,'Meltzer-Faber'!B3:B63))</f>
        <v>0</v>
      </c>
      <c r="AA17" s="68" t="n">
        <f aca="false">IF(Y17=1,LOOKUP(X17,'Meltzer-Faber'!A3:A63,'Meltzer-Faber'!C3:C63))</f>
        <v>0</v>
      </c>
      <c r="AB17" s="69" t="str">
        <f aca="false">IF(W17="m",Z17,IF(W17="k",AA17,""))</f>
        <v/>
      </c>
    </row>
    <row r="18" s="67" customFormat="true" ht="20.1" hidden="false" customHeight="true" outlineLevel="0" collapsed="false">
      <c r="A18" s="46"/>
      <c r="B18" s="47"/>
      <c r="C18" s="48"/>
      <c r="D18" s="49"/>
      <c r="E18" s="50"/>
      <c r="F18" s="74"/>
      <c r="G18" s="51"/>
      <c r="H18" s="52"/>
      <c r="I18" s="53"/>
      <c r="J18" s="54"/>
      <c r="K18" s="55"/>
      <c r="L18" s="56"/>
      <c r="M18" s="56"/>
      <c r="N18" s="57" t="n">
        <f aca="false">IF(MAX(H18:J18)&lt;0,0,TRUNC(MAX(H18:J18)/1)*1)</f>
        <v>0</v>
      </c>
      <c r="O18" s="57" t="n">
        <f aca="false">IF(MAX(K18:M18)&lt;0,0,TRUNC(MAX(K18:M18)/1)*1)</f>
        <v>0</v>
      </c>
      <c r="P18" s="57" t="n">
        <f aca="false">IF(N18=0,0,IF(O18=0,0,SUM(N18:O18)))</f>
        <v>0</v>
      </c>
      <c r="Q18" s="59" t="str">
        <f aca="false">IF(P18="","",IF(B18="","",IF((W18="k"),IF(B18&gt;153.655,P18,IF(B18&lt;28,10^(0.783497476*LOG10(28/153.655)^2)*P18,10^(0.783497476*LOG10(B18/153.655)^2)*P18)),IF(B18&gt;175.508,P18,IF(B18&lt;32,10^(0.75194503*LOG10(32/175.508)^2)*P18,10^(0.75194503*LOG10(B18/175.508)^2)*P18)))))</f>
        <v/>
      </c>
      <c r="R18" s="59" t="str">
        <f aca="false">IF(Y18=1,Q18*AB18,"")</f>
        <v/>
      </c>
      <c r="S18" s="70"/>
      <c r="T18" s="71" t="s">
        <v>47</v>
      </c>
      <c r="U18" s="62" t="str">
        <f aca="false">IF(P18="","",IF(B18="","",IF((W18="k"),IF(B18&gt;153.655,1,IF(B18&lt;28,10^(0.783497476*LOG10(28/153.655)^2),10^(0.783497476*LOG10(B18/153.655)^2))),IF(B18&gt;175.508,1,IF(B18&lt;32,10^(0.75194503*LOG10(32/175.508)^2),10^(0.75194503*LOG10(B18/175.508)^2))))))</f>
        <v/>
      </c>
      <c r="V18" s="63" t="n">
        <f aca="false">R5</f>
        <v>0</v>
      </c>
      <c r="W18" s="88" t="n">
        <f aca="false">IF(ISNUMBER(FIND("M",C18)),"m",IF(ISNUMBER(FIND("K",C18)),"k"))</f>
        <v>0</v>
      </c>
      <c r="X18" s="65" t="n">
        <f aca="false">IF(OR(D18="",V18=""),0,(YEAR(V18)-YEAR(D18)))</f>
        <v>0</v>
      </c>
      <c r="Y18" s="73" t="n">
        <f aca="false">IF(X18&gt;34,1,0)</f>
        <v>0</v>
      </c>
      <c r="Z18" s="67" t="n">
        <f aca="false">IF(Y18=1,LOOKUP(X18,'Meltzer-Faber'!A3:A63,'Meltzer-Faber'!B3:B63))</f>
        <v>0</v>
      </c>
      <c r="AA18" s="68" t="n">
        <f aca="false">IF(Y18=1,LOOKUP(X18,'Meltzer-Faber'!A3:A63,'Meltzer-Faber'!C3:C63))</f>
        <v>0</v>
      </c>
      <c r="AB18" s="69" t="str">
        <f aca="false">IF(W18="m",Z18,IF(W18="k",AA18,""))</f>
        <v/>
      </c>
    </row>
    <row r="19" s="67" customFormat="true" ht="20.1" hidden="false" customHeight="true" outlineLevel="0" collapsed="false">
      <c r="A19" s="46"/>
      <c r="B19" s="47"/>
      <c r="C19" s="48"/>
      <c r="D19" s="49"/>
      <c r="E19" s="50"/>
      <c r="F19" s="74"/>
      <c r="G19" s="51"/>
      <c r="H19" s="52"/>
      <c r="I19" s="53"/>
      <c r="J19" s="54"/>
      <c r="K19" s="55"/>
      <c r="L19" s="56"/>
      <c r="M19" s="56"/>
      <c r="N19" s="57" t="n">
        <f aca="false">IF(MAX(H19:J19)&lt;0,0,TRUNC(MAX(H19:J19)/1)*1)</f>
        <v>0</v>
      </c>
      <c r="O19" s="57" t="n">
        <f aca="false">IF(MAX(K19:M19)&lt;0,0,TRUNC(MAX(K19:M19)/1)*1)</f>
        <v>0</v>
      </c>
      <c r="P19" s="57" t="n">
        <f aca="false">IF(N19=0,0,IF(O19=0,0,SUM(N19:O19)))</f>
        <v>0</v>
      </c>
      <c r="Q19" s="59" t="str">
        <f aca="false">IF(P19="","",IF(B19="","",IF((W19="k"),IF(B19&gt;153.655,P19,IF(B19&lt;28,10^(0.783497476*LOG10(28/153.655)^2)*P19,10^(0.783497476*LOG10(B19/153.655)^2)*P19)),IF(B19&gt;175.508,P19,IF(B19&lt;32,10^(0.75194503*LOG10(32/175.508)^2)*P19,10^(0.75194503*LOG10(B19/175.508)^2)*P19)))))</f>
        <v/>
      </c>
      <c r="R19" s="59" t="str">
        <f aca="false">IF(Y19=1,Q19*AB19,"")</f>
        <v/>
      </c>
      <c r="S19" s="70"/>
      <c r="T19" s="71"/>
      <c r="U19" s="62" t="str">
        <f aca="false">IF(P19="","",IF(B19="","",IF((W19="k"),IF(B19&gt;153.655,1,IF(B19&lt;28,10^(0.783497476*LOG10(28/153.655)^2),10^(0.783497476*LOG10(B19/153.655)^2))),IF(B19&gt;175.508,1,IF(B19&lt;32,10^(0.75194503*LOG10(32/175.508)^2),10^(0.75194503*LOG10(B19/175.508)^2))))))</f>
        <v/>
      </c>
      <c r="V19" s="63" t="n">
        <f aca="false">R5</f>
        <v>0</v>
      </c>
      <c r="W19" s="88" t="n">
        <f aca="false">IF(ISNUMBER(FIND("M",C19)),"m",IF(ISNUMBER(FIND("K",C19)),"k"))</f>
        <v>0</v>
      </c>
      <c r="X19" s="65" t="n">
        <f aca="false">IF(OR(D19="",V19=""),0,(YEAR(V19)-YEAR(D19)))</f>
        <v>0</v>
      </c>
      <c r="Y19" s="73" t="n">
        <f aca="false">IF(X19&gt;34,1,0)</f>
        <v>0</v>
      </c>
      <c r="Z19" s="67" t="n">
        <f aca="false">IF(Y19=1,LOOKUP(X19,'Meltzer-Faber'!A3:A63,'Meltzer-Faber'!B3:B63))</f>
        <v>0</v>
      </c>
      <c r="AA19" s="68" t="n">
        <f aca="false">IF(Y19=1,LOOKUP(X19,'Meltzer-Faber'!A3:A63,'Meltzer-Faber'!C3:C63))</f>
        <v>0</v>
      </c>
      <c r="AB19" s="69" t="str">
        <f aca="false">IF(W19="m",Z19,IF(W19="k",AA19,""))</f>
        <v/>
      </c>
    </row>
    <row r="20" s="67" customFormat="true" ht="20.1" hidden="false" customHeight="true" outlineLevel="0" collapsed="false">
      <c r="A20" s="46"/>
      <c r="B20" s="47"/>
      <c r="C20" s="48"/>
      <c r="D20" s="49"/>
      <c r="E20" s="50"/>
      <c r="F20" s="74"/>
      <c r="G20" s="51"/>
      <c r="H20" s="52"/>
      <c r="I20" s="53"/>
      <c r="J20" s="54"/>
      <c r="K20" s="55"/>
      <c r="L20" s="56"/>
      <c r="M20" s="56"/>
      <c r="N20" s="57" t="n">
        <f aca="false">IF(MAX(H20:J20)&lt;0,0,TRUNC(MAX(H20:J20)/1)*1)</f>
        <v>0</v>
      </c>
      <c r="O20" s="57" t="n">
        <f aca="false">IF(MAX(K20:M20)&lt;0,0,TRUNC(MAX(K20:M20)/1)*1)</f>
        <v>0</v>
      </c>
      <c r="P20" s="57" t="n">
        <f aca="false">IF(N20=0,0,IF(O20=0,0,SUM(N20:O20)))</f>
        <v>0</v>
      </c>
      <c r="Q20" s="59" t="str">
        <f aca="false">IF(P20="","",IF(B20="","",IF((W20="k"),IF(B20&gt;153.655,P20,IF(B20&lt;28,10^(0.783497476*LOG10(28/153.655)^2)*P20,10^(0.783497476*LOG10(B20/153.655)^2)*P20)),IF(B20&gt;175.508,P20,IF(B20&lt;32,10^(0.75194503*LOG10(32/175.508)^2)*P20,10^(0.75194503*LOG10(B20/175.508)^2)*P20)))))</f>
        <v/>
      </c>
      <c r="R20" s="59" t="str">
        <f aca="false">IF(Y20=1,Q20*AB20,"")</f>
        <v/>
      </c>
      <c r="S20" s="70"/>
      <c r="T20" s="71"/>
      <c r="U20" s="62" t="str">
        <f aca="false">IF(P20="","",IF(B20="","",IF((W20="k"),IF(B20&gt;153.655,1,IF(B20&lt;28,10^(0.783497476*LOG10(28/153.655)^2),10^(0.783497476*LOG10(B20/153.655)^2))),IF(B20&gt;175.508,1,IF(B20&lt;32,10^(0.75194503*LOG10(32/175.508)^2),10^(0.75194503*LOG10(B20/175.508)^2))))))</f>
        <v/>
      </c>
      <c r="V20" s="63" t="n">
        <f aca="false">R5</f>
        <v>0</v>
      </c>
      <c r="W20" s="88" t="n">
        <f aca="false">IF(ISNUMBER(FIND("M",C20)),"m",IF(ISNUMBER(FIND("K",C20)),"k"))</f>
        <v>0</v>
      </c>
      <c r="X20" s="65" t="n">
        <f aca="false">IF(OR(D20="",V20=""),0,(YEAR(V20)-YEAR(D20)))</f>
        <v>0</v>
      </c>
      <c r="Y20" s="73" t="n">
        <f aca="false">IF(X20&gt;34,1,0)</f>
        <v>0</v>
      </c>
      <c r="Z20" s="67" t="n">
        <f aca="false">IF(Y20=1,LOOKUP(X20,'Meltzer-Faber'!A3:A63,'Meltzer-Faber'!B3:B63))</f>
        <v>0</v>
      </c>
      <c r="AA20" s="68" t="n">
        <f aca="false">IF(Y20=1,LOOKUP(X20,'Meltzer-Faber'!A3:A63,'Meltzer-Faber'!C3:C63))</f>
        <v>0</v>
      </c>
      <c r="AB20" s="69" t="str">
        <f aca="false">IF(W20="m",Z20,IF(W20="k",AA20,""))</f>
        <v/>
      </c>
    </row>
    <row r="21" s="67" customFormat="true" ht="20.1" hidden="false" customHeight="true" outlineLevel="0" collapsed="false">
      <c r="A21" s="46"/>
      <c r="B21" s="47"/>
      <c r="C21" s="48"/>
      <c r="D21" s="49"/>
      <c r="E21" s="50"/>
      <c r="F21" s="74"/>
      <c r="G21" s="51"/>
      <c r="H21" s="52"/>
      <c r="I21" s="53"/>
      <c r="J21" s="54"/>
      <c r="K21" s="55"/>
      <c r="L21" s="56"/>
      <c r="M21" s="56"/>
      <c r="N21" s="57" t="n">
        <f aca="false">IF(MAX(H21:J21)&lt;0,0,TRUNC(MAX(H21:J21)/1)*1)</f>
        <v>0</v>
      </c>
      <c r="O21" s="57" t="n">
        <f aca="false">IF(MAX(K21:M21)&lt;0,0,TRUNC(MAX(K21:M21)/1)*1)</f>
        <v>0</v>
      </c>
      <c r="P21" s="57" t="n">
        <f aca="false">IF(N21=0,0,IF(O21=0,0,SUM(N21:O21)))</f>
        <v>0</v>
      </c>
      <c r="Q21" s="59" t="str">
        <f aca="false">IF(P21="","",IF(B21="","",IF((W21="k"),IF(B21&gt;153.655,P21,IF(B21&lt;28,10^(0.783497476*LOG10(28/153.655)^2)*P21,10^(0.783497476*LOG10(B21/153.655)^2)*P21)),IF(B21&gt;175.508,P21,IF(B21&lt;32,10^(0.75194503*LOG10(32/175.508)^2)*P21,10^(0.75194503*LOG10(B21/175.508)^2)*P21)))))</f>
        <v/>
      </c>
      <c r="R21" s="59" t="str">
        <f aca="false">IF(Y21=1,Q21*AB21,"")</f>
        <v/>
      </c>
      <c r="S21" s="70"/>
      <c r="T21" s="71"/>
      <c r="U21" s="62" t="str">
        <f aca="false">IF(P21="","",IF(B21="","",IF((W21="k"),IF(B21&gt;153.655,1,IF(B21&lt;28,10^(0.783497476*LOG10(28/153.655)^2),10^(0.783497476*LOG10(B21/153.655)^2))),IF(B21&gt;175.508,1,IF(B21&lt;32,10^(0.75194503*LOG10(32/175.508)^2),10^(0.75194503*LOG10(B21/175.508)^2))))))</f>
        <v/>
      </c>
      <c r="V21" s="63" t="n">
        <f aca="false">R5</f>
        <v>0</v>
      </c>
      <c r="W21" s="88" t="n">
        <f aca="false">IF(ISNUMBER(FIND("M",C21)),"m",IF(ISNUMBER(FIND("K",C21)),"k"))</f>
        <v>0</v>
      </c>
      <c r="X21" s="65" t="n">
        <f aca="false">IF(OR(D21="",V21=""),0,(YEAR(V21)-YEAR(D21)))</f>
        <v>0</v>
      </c>
      <c r="Y21" s="73" t="n">
        <f aca="false">IF(X21&gt;34,1,0)</f>
        <v>0</v>
      </c>
      <c r="Z21" s="67" t="n">
        <f aca="false">IF(Y21=1,LOOKUP(X21,'Meltzer-Faber'!A3:A63,'Meltzer-Faber'!B3:B63))</f>
        <v>0</v>
      </c>
      <c r="AA21" s="68" t="n">
        <f aca="false">IF(Y21=1,LOOKUP(X21,'Meltzer-Faber'!A3:A63,'Meltzer-Faber'!C3:C63))</f>
        <v>0</v>
      </c>
      <c r="AB21" s="69" t="str">
        <f aca="false">IF(W21="m",Z21,IF(W21="k",AA21,""))</f>
        <v/>
      </c>
    </row>
    <row r="22" s="67" customFormat="true" ht="20.1" hidden="false" customHeight="true" outlineLevel="0" collapsed="false">
      <c r="A22" s="46"/>
      <c r="B22" s="47"/>
      <c r="C22" s="48"/>
      <c r="D22" s="49"/>
      <c r="E22" s="50"/>
      <c r="F22" s="74"/>
      <c r="G22" s="51"/>
      <c r="H22" s="52"/>
      <c r="I22" s="53"/>
      <c r="J22" s="54"/>
      <c r="K22" s="55"/>
      <c r="L22" s="56"/>
      <c r="M22" s="56"/>
      <c r="N22" s="57" t="n">
        <f aca="false">IF(MAX(H22:J22)&lt;0,0,TRUNC(MAX(H22:J22)/1)*1)</f>
        <v>0</v>
      </c>
      <c r="O22" s="57" t="n">
        <f aca="false">IF(MAX(K22:M22)&lt;0,0,TRUNC(MAX(K22:M22)/1)*1)</f>
        <v>0</v>
      </c>
      <c r="P22" s="57" t="n">
        <f aca="false">IF(N22=0,0,IF(O22=0,0,SUM(N22:O22)))</f>
        <v>0</v>
      </c>
      <c r="Q22" s="59" t="str">
        <f aca="false">IF(P22="","",IF(B22="","",IF((W22="k"),IF(B22&gt;153.655,P22,IF(B22&lt;28,10^(0.783497476*LOG10(28/153.655)^2)*P22,10^(0.783497476*LOG10(B22/153.655)^2)*P22)),IF(B22&gt;175.508,P22,IF(B22&lt;32,10^(0.75194503*LOG10(32/175.508)^2)*P22,10^(0.75194503*LOG10(B22/175.508)^2)*P22)))))</f>
        <v/>
      </c>
      <c r="R22" s="59" t="str">
        <f aca="false">IF(Y22=1,Q22*AB22,"")</f>
        <v/>
      </c>
      <c r="S22" s="70"/>
      <c r="T22" s="71"/>
      <c r="U22" s="62" t="str">
        <f aca="false">IF(P22="","",IF(B22="","",IF((W22="k"),IF(B22&gt;153.655,1,IF(B22&lt;28,10^(0.783497476*LOG10(28/153.655)^2),10^(0.783497476*LOG10(B22/153.655)^2))),IF(B22&gt;175.508,1,IF(B22&lt;32,10^(0.75194503*LOG10(32/175.508)^2),10^(0.75194503*LOG10(B22/175.508)^2))))))</f>
        <v/>
      </c>
      <c r="V22" s="63" t="n">
        <f aca="false">R5</f>
        <v>0</v>
      </c>
      <c r="W22" s="88" t="n">
        <f aca="false">IF(ISNUMBER(FIND("M",C22)),"m",IF(ISNUMBER(FIND("K",C22)),"k"))</f>
        <v>0</v>
      </c>
      <c r="X22" s="65" t="n">
        <f aca="false">IF(OR(D22="",V22=""),0,(YEAR(V22)-YEAR(D22)))</f>
        <v>0</v>
      </c>
      <c r="Y22" s="73" t="n">
        <f aca="false">IF(X22&gt;34,1,0)</f>
        <v>0</v>
      </c>
      <c r="Z22" s="67" t="n">
        <f aca="false">IF(Y22=1,LOOKUP(X22,'Meltzer-Faber'!A3:A63,'Meltzer-Faber'!B3:B63))</f>
        <v>0</v>
      </c>
      <c r="AA22" s="68" t="n">
        <f aca="false">IF(Y22=1,LOOKUP(X22,'Meltzer-Faber'!A3:A63,'Meltzer-Faber'!C3:C63))</f>
        <v>0</v>
      </c>
      <c r="AB22" s="69" t="str">
        <f aca="false">IF(W22="m",Z22,IF(W22="k",AA22,""))</f>
        <v/>
      </c>
    </row>
    <row r="23" s="67" customFormat="true" ht="20.1" hidden="false" customHeight="true" outlineLevel="0" collapsed="false">
      <c r="A23" s="46"/>
      <c r="B23" s="47"/>
      <c r="C23" s="48"/>
      <c r="D23" s="49"/>
      <c r="E23" s="50"/>
      <c r="F23" s="74"/>
      <c r="G23" s="51"/>
      <c r="H23" s="52"/>
      <c r="I23" s="53"/>
      <c r="J23" s="54"/>
      <c r="K23" s="55"/>
      <c r="L23" s="56"/>
      <c r="M23" s="56"/>
      <c r="N23" s="57" t="n">
        <f aca="false">IF(MAX(H23:J23)&lt;0,0,TRUNC(MAX(H23:J23)/1)*1)</f>
        <v>0</v>
      </c>
      <c r="O23" s="57" t="n">
        <f aca="false">IF(MAX(K23:M23)&lt;0,0,TRUNC(MAX(K23:M23)/1)*1)</f>
        <v>0</v>
      </c>
      <c r="P23" s="57" t="n">
        <f aca="false">IF(N23=0,0,IF(O23=0,0,SUM(N23:O23)))</f>
        <v>0</v>
      </c>
      <c r="Q23" s="59" t="str">
        <f aca="false">IF(P23="","",IF(B23="","",IF((W23="k"),IF(B23&gt;153.655,P23,IF(B23&lt;28,10^(0.783497476*LOG10(28/153.655)^2)*P23,10^(0.783497476*LOG10(B23/153.655)^2)*P23)),IF(B23&gt;175.508,P23,IF(B23&lt;32,10^(0.75194503*LOG10(32/175.508)^2)*P23,10^(0.75194503*LOG10(B23/175.508)^2)*P23)))))</f>
        <v/>
      </c>
      <c r="R23" s="59" t="str">
        <f aca="false">IF(Y23=1,Q23*AB23,"")</f>
        <v/>
      </c>
      <c r="S23" s="70"/>
      <c r="T23" s="71"/>
      <c r="U23" s="62" t="str">
        <f aca="false">IF(P23="","",IF(B23="","",IF((W23="k"),IF(B23&gt;153.655,1,IF(B23&lt;28,10^(0.783497476*LOG10(28/153.655)^2),10^(0.783497476*LOG10(B23/153.655)^2))),IF(B23&gt;175.508,1,IF(B23&lt;32,10^(0.75194503*LOG10(32/175.508)^2),10^(0.75194503*LOG10(B23/175.508)^2))))))</f>
        <v/>
      </c>
      <c r="V23" s="63" t="n">
        <f aca="false">R5</f>
        <v>0</v>
      </c>
      <c r="W23" s="88" t="n">
        <f aca="false">IF(ISNUMBER(FIND("M",C23)),"m",IF(ISNUMBER(FIND("K",C23)),"k"))</f>
        <v>0</v>
      </c>
      <c r="X23" s="65" t="n">
        <f aca="false">IF(OR(D23="",V23=""),0,(YEAR(V23)-YEAR(D23)))</f>
        <v>0</v>
      </c>
      <c r="Y23" s="73" t="n">
        <f aca="false">IF(X23&gt;34,1,0)</f>
        <v>0</v>
      </c>
      <c r="Z23" s="67" t="n">
        <f aca="false">IF(Y23=1,LOOKUP(X23,'Meltzer-Faber'!A3:A63,'Meltzer-Faber'!B3:B63))</f>
        <v>0</v>
      </c>
      <c r="AA23" s="68" t="n">
        <f aca="false">IF(Y23=1,LOOKUP(X23,'Meltzer-Faber'!A3:A63,'Meltzer-Faber'!C3:C63))</f>
        <v>0</v>
      </c>
      <c r="AB23" s="69" t="str">
        <f aca="false">IF(W23="m",Z23,IF(W23="k",AA23,""))</f>
        <v/>
      </c>
    </row>
    <row r="24" s="67" customFormat="true" ht="20.1" hidden="false" customHeight="true" outlineLevel="0" collapsed="false">
      <c r="A24" s="46"/>
      <c r="B24" s="47"/>
      <c r="C24" s="48"/>
      <c r="D24" s="49"/>
      <c r="E24" s="50"/>
      <c r="F24" s="74"/>
      <c r="G24" s="51"/>
      <c r="H24" s="52"/>
      <c r="I24" s="53"/>
      <c r="J24" s="54"/>
      <c r="K24" s="55"/>
      <c r="L24" s="56"/>
      <c r="M24" s="56"/>
      <c r="N24" s="57" t="n">
        <f aca="false">IF(MAX(H24:J24)&lt;0,0,TRUNC(MAX(H24:J24)/1)*1)</f>
        <v>0</v>
      </c>
      <c r="O24" s="57" t="n">
        <f aca="false">IF(MAX(K24:M24)&lt;0,0,TRUNC(MAX(K24:M24)/1)*1)</f>
        <v>0</v>
      </c>
      <c r="P24" s="75" t="n">
        <f aca="false">IF(N24=0,0,IF(O24=0,0,SUM(N24:O24)))</f>
        <v>0</v>
      </c>
      <c r="Q24" s="76" t="str">
        <f aca="false">IF(P24="","",IF(B24="","",IF((W24="k"),IF(B24&gt;153.655,P24,IF(B24&lt;28,10^(0.783497476*LOG10(28/153.655)^2)*P24,10^(0.783497476*LOG10(B24/153.655)^2)*P24)),IF(B24&gt;175.508,P24,IF(B24&lt;32,10^(0.75194503*LOG10(32/175.508)^2)*P24,10^(0.75194503*LOG10(B24/175.508)^2)*P24)))))</f>
        <v/>
      </c>
      <c r="R24" s="59" t="str">
        <f aca="false">IF(Y24=1,Q24*AB24,"")</f>
        <v/>
      </c>
      <c r="S24" s="77"/>
      <c r="T24" s="78"/>
      <c r="U24" s="62" t="str">
        <f aca="false">IF(P24="","",IF(B24="","",IF((W24="k"),IF(B24&gt;153.655,1,IF(B24&lt;28,10^(0.783497476*LOG10(28/153.655)^2),10^(0.783497476*LOG10(B24/153.655)^2))),IF(B24&gt;175.508,1,IF(B24&lt;32,10^(0.75194503*LOG10(32/175.508)^2),10^(0.75194503*LOG10(B24/175.508)^2))))))</f>
        <v/>
      </c>
      <c r="V24" s="63" t="n">
        <f aca="false">R5</f>
        <v>0</v>
      </c>
      <c r="W24" s="88" t="n">
        <f aca="false">IF(ISNUMBER(FIND("M",C24)),"m",IF(ISNUMBER(FIND("K",C24)),"k"))</f>
        <v>0</v>
      </c>
      <c r="X24" s="65" t="n">
        <f aca="false">IF(OR(D24="",V24=""),0,(YEAR(V24)-YEAR(D24)))</f>
        <v>0</v>
      </c>
      <c r="Y24" s="73" t="n">
        <f aca="false">IF(X24&gt;34,1,0)</f>
        <v>0</v>
      </c>
      <c r="Z24" s="67" t="n">
        <f aca="false">IF(Y24=1,LOOKUP(X24,'Meltzer-Faber'!A3:A63,'Meltzer-Faber'!B3:B63))</f>
        <v>0</v>
      </c>
      <c r="AA24" s="68" t="n">
        <f aca="false">IF(Y24=1,LOOKUP(X24,'Meltzer-Faber'!A3:A63,'Meltzer-Faber'!C3:C63))</f>
        <v>0</v>
      </c>
      <c r="AB24" s="69" t="str">
        <f aca="false">IF(W24="m",Z24,IF(W24="k",AA24,""))</f>
        <v/>
      </c>
    </row>
    <row r="25" s="89" customFormat="true" ht="9" hidden="false" customHeight="true" outlineLevel="0" collapsed="false">
      <c r="A25" s="79"/>
      <c r="B25" s="80"/>
      <c r="C25" s="81"/>
      <c r="D25" s="82"/>
      <c r="E25" s="82"/>
      <c r="F25" s="79"/>
      <c r="G25" s="79"/>
      <c r="H25" s="83"/>
      <c r="I25" s="84"/>
      <c r="J25" s="83"/>
      <c r="K25" s="83" t="s">
        <v>47</v>
      </c>
      <c r="L25" s="83"/>
      <c r="M25" s="83"/>
      <c r="N25" s="81"/>
      <c r="O25" s="81"/>
      <c r="P25" s="81"/>
      <c r="Q25" s="85"/>
      <c r="R25" s="85"/>
      <c r="S25" s="85"/>
      <c r="T25" s="86"/>
      <c r="U25" s="87"/>
      <c r="V25" s="32"/>
      <c r="W25" s="88"/>
      <c r="X25" s="65" t="n">
        <f aca="false">(YEAR(V25)-YEAR(D25))</f>
        <v>0</v>
      </c>
      <c r="Y25" s="73" t="n">
        <f aca="false">IF(X26&gt;34,1,0)</f>
        <v>0</v>
      </c>
      <c r="AA25" s="90"/>
      <c r="AB25" s="90"/>
    </row>
    <row r="26" customFormat="false" ht="12.75" hidden="false" customHeight="false" outlineLevel="0" collapsed="false">
      <c r="H26" s="10"/>
      <c r="I26" s="91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Y26" s="32"/>
      <c r="AA26" s="92"/>
      <c r="AB26" s="92"/>
    </row>
    <row r="27" s="19" customFormat="true" ht="15.75" hidden="false" customHeight="false" outlineLevel="0" collapsed="false">
      <c r="A27" s="93" t="s">
        <v>48</v>
      </c>
      <c r="C27" s="94"/>
      <c r="D27" s="94"/>
      <c r="E27" s="94"/>
      <c r="F27" s="94"/>
      <c r="G27" s="95" t="s">
        <v>50</v>
      </c>
      <c r="H27" s="96" t="n">
        <v>1</v>
      </c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Y27" s="32"/>
      <c r="AA27" s="20"/>
      <c r="AB27" s="20"/>
    </row>
    <row r="28" s="19" customFormat="true" ht="15" hidden="false" customHeight="false" outlineLevel="0" collapsed="false">
      <c r="C28" s="97" t="s">
        <v>47</v>
      </c>
      <c r="D28" s="97"/>
      <c r="E28" s="97"/>
      <c r="F28" s="97"/>
      <c r="G28" s="98" t="s">
        <v>47</v>
      </c>
      <c r="H28" s="96" t="n">
        <v>2</v>
      </c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AA28" s="20"/>
      <c r="AB28" s="20"/>
    </row>
    <row r="29" s="19" customFormat="true" ht="15.75" hidden="false" customHeight="false" outlineLevel="0" collapsed="false">
      <c r="A29" s="93" t="s">
        <v>52</v>
      </c>
      <c r="C29" s="97"/>
      <c r="D29" s="97"/>
      <c r="E29" s="97"/>
      <c r="F29" s="97"/>
      <c r="G29" s="99"/>
      <c r="H29" s="96" t="n">
        <v>3</v>
      </c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AA29" s="20"/>
      <c r="AB29" s="20"/>
    </row>
    <row r="30" s="19" customFormat="true" ht="15" hidden="false" customHeight="false" outlineLevel="0" collapsed="false">
      <c r="C30" s="97"/>
      <c r="D30" s="97"/>
      <c r="E30" s="97"/>
      <c r="F30" s="97"/>
      <c r="G30" s="99"/>
      <c r="H30" s="96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W30" s="19" t="s">
        <v>47</v>
      </c>
      <c r="AA30" s="20"/>
      <c r="AB30" s="20"/>
    </row>
    <row r="31" s="19" customFormat="true" ht="15" hidden="false" customHeight="false" outlineLevel="0" collapsed="false">
      <c r="C31" s="97"/>
      <c r="D31" s="97"/>
      <c r="E31" s="97"/>
      <c r="F31" s="97"/>
      <c r="G31" s="99"/>
      <c r="H31" s="96"/>
      <c r="I31" s="96"/>
      <c r="J31" s="100"/>
      <c r="K31" s="100"/>
      <c r="L31" s="100"/>
      <c r="M31" s="100"/>
      <c r="N31" s="100"/>
      <c r="O31" s="100"/>
      <c r="P31" s="100"/>
      <c r="Q31" s="101"/>
      <c r="R31" s="101"/>
      <c r="S31" s="101"/>
      <c r="T31" s="101"/>
      <c r="AA31" s="20"/>
      <c r="AB31" s="20"/>
    </row>
    <row r="32" customFormat="false" ht="15.75" hidden="false" customHeight="false" outlineLevel="0" collapsed="false">
      <c r="A32" s="19"/>
      <c r="C32" s="96"/>
      <c r="D32" s="96"/>
      <c r="E32" s="96"/>
      <c r="F32" s="96"/>
      <c r="G32" s="102" t="s">
        <v>54</v>
      </c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</row>
    <row r="33" customFormat="false" ht="15.75" hidden="false" customHeight="false" outlineLevel="0" collapsed="false">
      <c r="C33" s="103"/>
      <c r="D33" s="104"/>
      <c r="E33" s="104"/>
      <c r="F33" s="105"/>
      <c r="G33" s="102" t="s">
        <v>55</v>
      </c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</row>
    <row r="34" customFormat="false" ht="15.75" hidden="false" customHeight="false" outlineLevel="0" collapsed="false">
      <c r="A34" s="93" t="s">
        <v>56</v>
      </c>
      <c r="C34" s="94"/>
      <c r="D34" s="94"/>
      <c r="E34" s="94"/>
      <c r="F34" s="94"/>
      <c r="G34" s="102" t="s">
        <v>57</v>
      </c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</row>
    <row r="35" customFormat="false" ht="15" hidden="false" customHeight="false" outlineLevel="0" collapsed="false">
      <c r="C35" s="94"/>
      <c r="D35" s="94"/>
      <c r="E35" s="94"/>
      <c r="F35" s="94"/>
      <c r="G35" s="106"/>
      <c r="H35" s="96"/>
      <c r="I35" s="107"/>
    </row>
    <row r="36" customFormat="false" ht="15.75" hidden="false" customHeight="false" outlineLevel="0" collapsed="false">
      <c r="A36" s="108" t="s">
        <v>58</v>
      </c>
      <c r="B36" s="109"/>
      <c r="C36" s="94"/>
      <c r="D36" s="94"/>
      <c r="E36" s="94"/>
      <c r="F36" s="94"/>
      <c r="G36" s="102" t="s">
        <v>59</v>
      </c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</row>
    <row r="37" customFormat="false" ht="15" hidden="false" customHeight="false" outlineLevel="0" collapsed="false">
      <c r="C37" s="94"/>
      <c r="D37" s="94"/>
      <c r="E37" s="94"/>
      <c r="F37" s="94"/>
      <c r="G37" s="106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</row>
    <row r="38" customFormat="false" ht="15" hidden="false" customHeight="false" outlineLevel="0" collapsed="false">
      <c r="A38" s="109" t="s">
        <v>60</v>
      </c>
      <c r="B38" s="109"/>
      <c r="C38" s="110" t="s">
        <v>61</v>
      </c>
      <c r="D38" s="111"/>
      <c r="E38" s="111"/>
      <c r="F38" s="112"/>
      <c r="G38" s="6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</row>
    <row r="39" customFormat="false" ht="15" hidden="false" customHeight="false" outlineLevel="0" collapsed="false"/>
    <row r="40" customFormat="false" ht="15" hidden="false" customHeight="false" outlineLevel="0" collapsed="false"/>
  </sheetData>
  <mergeCells count="24">
    <mergeCell ref="F1:P1"/>
    <mergeCell ref="F2:P2"/>
    <mergeCell ref="C5:F5"/>
    <mergeCell ref="H5:K5"/>
    <mergeCell ref="M5:P5"/>
    <mergeCell ref="C27:F27"/>
    <mergeCell ref="I27:T27"/>
    <mergeCell ref="C28:F28"/>
    <mergeCell ref="I28:T28"/>
    <mergeCell ref="C29:F29"/>
    <mergeCell ref="I29:T29"/>
    <mergeCell ref="C30:F30"/>
    <mergeCell ref="I30:T30"/>
    <mergeCell ref="C31:F31"/>
    <mergeCell ref="H32:T32"/>
    <mergeCell ref="H33:T33"/>
    <mergeCell ref="C34:F34"/>
    <mergeCell ref="H34:T34"/>
    <mergeCell ref="C35:F35"/>
    <mergeCell ref="C36:F36"/>
    <mergeCell ref="H36:T36"/>
    <mergeCell ref="C37:F37"/>
    <mergeCell ref="H37:T37"/>
    <mergeCell ref="H38:T38"/>
  </mergeCells>
  <conditionalFormatting sqref="L9:M9">
    <cfRule type="cellIs" priority="2" operator="between" aboveAverage="0" equalAverage="0" bottom="0" percent="0" rank="0" text="" dxfId="0">
      <formula>1</formula>
      <formula>300</formula>
    </cfRule>
    <cfRule type="cellIs" priority="3" operator="lessThanOrEqual" aboveAverage="0" equalAverage="0" bottom="0" percent="0" rank="0" text="" dxfId="1">
      <formula>0</formula>
    </cfRule>
  </conditionalFormatting>
  <conditionalFormatting sqref="H9:K9">
    <cfRule type="cellIs" priority="4" operator="between" aboveAverage="0" equalAverage="0" bottom="0" percent="0" rank="0" text="" dxfId="2">
      <formula>1</formula>
      <formula>300</formula>
    </cfRule>
    <cfRule type="cellIs" priority="5" operator="lessThanOrEqual" aboveAverage="0" equalAverage="0" bottom="0" percent="0" rank="0" text="" dxfId="3">
      <formula>0</formula>
    </cfRule>
  </conditionalFormatting>
  <conditionalFormatting sqref="L10:M10">
    <cfRule type="cellIs" priority="6" operator="between" aboveAverage="0" equalAverage="0" bottom="0" percent="0" rank="0" text="" dxfId="4">
      <formula>1</formula>
      <formula>300</formula>
    </cfRule>
    <cfRule type="cellIs" priority="7" operator="lessThanOrEqual" aboveAverage="0" equalAverage="0" bottom="0" percent="0" rank="0" text="" dxfId="5">
      <formula>0</formula>
    </cfRule>
  </conditionalFormatting>
  <conditionalFormatting sqref="H10:K10">
    <cfRule type="cellIs" priority="8" operator="between" aboveAverage="0" equalAverage="0" bottom="0" percent="0" rank="0" text="" dxfId="6">
      <formula>1</formula>
      <formula>300</formula>
    </cfRule>
    <cfRule type="cellIs" priority="9" operator="lessThanOrEqual" aboveAverage="0" equalAverage="0" bottom="0" percent="0" rank="0" text="" dxfId="7">
      <formula>0</formula>
    </cfRule>
  </conditionalFormatting>
  <conditionalFormatting sqref="L11:M11">
    <cfRule type="cellIs" priority="10" operator="between" aboveAverage="0" equalAverage="0" bottom="0" percent="0" rank="0" text="" dxfId="8">
      <formula>1</formula>
      <formula>300</formula>
    </cfRule>
    <cfRule type="cellIs" priority="11" operator="lessThanOrEqual" aboveAverage="0" equalAverage="0" bottom="0" percent="0" rank="0" text="" dxfId="9">
      <formula>0</formula>
    </cfRule>
  </conditionalFormatting>
  <conditionalFormatting sqref="H11:K11">
    <cfRule type="cellIs" priority="12" operator="between" aboveAverage="0" equalAverage="0" bottom="0" percent="0" rank="0" text="" dxfId="10">
      <formula>1</formula>
      <formula>300</formula>
    </cfRule>
    <cfRule type="cellIs" priority="13" operator="lessThanOrEqual" aboveAverage="0" equalAverage="0" bottom="0" percent="0" rank="0" text="" dxfId="11">
      <formula>0</formula>
    </cfRule>
  </conditionalFormatting>
  <conditionalFormatting sqref="L12:M12">
    <cfRule type="cellIs" priority="14" operator="between" aboveAverage="0" equalAverage="0" bottom="0" percent="0" rank="0" text="" dxfId="12">
      <formula>1</formula>
      <formula>300</formula>
    </cfRule>
    <cfRule type="cellIs" priority="15" operator="lessThanOrEqual" aboveAverage="0" equalAverage="0" bottom="0" percent="0" rank="0" text="" dxfId="13">
      <formula>0</formula>
    </cfRule>
  </conditionalFormatting>
  <conditionalFormatting sqref="H12:K12">
    <cfRule type="cellIs" priority="16" operator="between" aboveAverage="0" equalAverage="0" bottom="0" percent="0" rank="0" text="" dxfId="14">
      <formula>1</formula>
      <formula>300</formula>
    </cfRule>
    <cfRule type="cellIs" priority="17" operator="lessThanOrEqual" aboveAverage="0" equalAverage="0" bottom="0" percent="0" rank="0" text="" dxfId="15">
      <formula>0</formula>
    </cfRule>
  </conditionalFormatting>
  <conditionalFormatting sqref="L13:M13">
    <cfRule type="cellIs" priority="18" operator="between" aboveAverage="0" equalAverage="0" bottom="0" percent="0" rank="0" text="" dxfId="16">
      <formula>1</formula>
      <formula>300</formula>
    </cfRule>
    <cfRule type="cellIs" priority="19" operator="lessThanOrEqual" aboveAverage="0" equalAverage="0" bottom="0" percent="0" rank="0" text="" dxfId="17">
      <formula>0</formula>
    </cfRule>
  </conditionalFormatting>
  <conditionalFormatting sqref="H13:K13">
    <cfRule type="cellIs" priority="20" operator="between" aboveAverage="0" equalAverage="0" bottom="0" percent="0" rank="0" text="" dxfId="18">
      <formula>1</formula>
      <formula>300</formula>
    </cfRule>
    <cfRule type="cellIs" priority="21" operator="lessThanOrEqual" aboveAverage="0" equalAverage="0" bottom="0" percent="0" rank="0" text="" dxfId="19">
      <formula>0</formula>
    </cfRule>
  </conditionalFormatting>
  <conditionalFormatting sqref="L14:M14">
    <cfRule type="cellIs" priority="22" operator="between" aboveAverage="0" equalAverage="0" bottom="0" percent="0" rank="0" text="" dxfId="20">
      <formula>1</formula>
      <formula>300</formula>
    </cfRule>
    <cfRule type="cellIs" priority="23" operator="lessThanOrEqual" aboveAverage="0" equalAverage="0" bottom="0" percent="0" rank="0" text="" dxfId="21">
      <formula>0</formula>
    </cfRule>
  </conditionalFormatting>
  <conditionalFormatting sqref="H14:K14">
    <cfRule type="cellIs" priority="24" operator="between" aboveAverage="0" equalAverage="0" bottom="0" percent="0" rank="0" text="" dxfId="22">
      <formula>1</formula>
      <formula>300</formula>
    </cfRule>
    <cfRule type="cellIs" priority="25" operator="lessThanOrEqual" aboveAverage="0" equalAverage="0" bottom="0" percent="0" rank="0" text="" dxfId="23">
      <formula>0</formula>
    </cfRule>
  </conditionalFormatting>
  <conditionalFormatting sqref="L15:M15">
    <cfRule type="cellIs" priority="26" operator="between" aboveAverage="0" equalAverage="0" bottom="0" percent="0" rank="0" text="" dxfId="24">
      <formula>1</formula>
      <formula>300</formula>
    </cfRule>
    <cfRule type="cellIs" priority="27" operator="lessThanOrEqual" aboveAverage="0" equalAverage="0" bottom="0" percent="0" rank="0" text="" dxfId="25">
      <formula>0</formula>
    </cfRule>
  </conditionalFormatting>
  <conditionalFormatting sqref="H15:K15">
    <cfRule type="cellIs" priority="28" operator="between" aboveAverage="0" equalAverage="0" bottom="0" percent="0" rank="0" text="" dxfId="26">
      <formula>1</formula>
      <formula>300</formula>
    </cfRule>
    <cfRule type="cellIs" priority="29" operator="lessThanOrEqual" aboveAverage="0" equalAverage="0" bottom="0" percent="0" rank="0" text="" dxfId="27">
      <formula>0</formula>
    </cfRule>
  </conditionalFormatting>
  <conditionalFormatting sqref="L16:M16">
    <cfRule type="cellIs" priority="30" operator="between" aboveAverage="0" equalAverage="0" bottom="0" percent="0" rank="0" text="" dxfId="28">
      <formula>1</formula>
      <formula>300</formula>
    </cfRule>
    <cfRule type="cellIs" priority="31" operator="lessThanOrEqual" aboveAverage="0" equalAverage="0" bottom="0" percent="0" rank="0" text="" dxfId="29">
      <formula>0</formula>
    </cfRule>
  </conditionalFormatting>
  <conditionalFormatting sqref="H16:K16">
    <cfRule type="cellIs" priority="32" operator="between" aboveAverage="0" equalAverage="0" bottom="0" percent="0" rank="0" text="" dxfId="30">
      <formula>1</formula>
      <formula>300</formula>
    </cfRule>
    <cfRule type="cellIs" priority="33" operator="lessThanOrEqual" aboveAverage="0" equalAverage="0" bottom="0" percent="0" rank="0" text="" dxfId="31">
      <formula>0</formula>
    </cfRule>
  </conditionalFormatting>
  <conditionalFormatting sqref="L17:M17">
    <cfRule type="cellIs" priority="34" operator="between" aboveAverage="0" equalAverage="0" bottom="0" percent="0" rank="0" text="" dxfId="32">
      <formula>1</formula>
      <formula>300</formula>
    </cfRule>
    <cfRule type="cellIs" priority="35" operator="lessThanOrEqual" aboveAverage="0" equalAverage="0" bottom="0" percent="0" rank="0" text="" dxfId="33">
      <formula>0</formula>
    </cfRule>
  </conditionalFormatting>
  <conditionalFormatting sqref="H17:K17">
    <cfRule type="cellIs" priority="36" operator="between" aboveAverage="0" equalAverage="0" bottom="0" percent="0" rank="0" text="" dxfId="34">
      <formula>1</formula>
      <formula>300</formula>
    </cfRule>
    <cfRule type="cellIs" priority="37" operator="lessThanOrEqual" aboveAverage="0" equalAverage="0" bottom="0" percent="0" rank="0" text="" dxfId="35">
      <formula>0</formula>
    </cfRule>
  </conditionalFormatting>
  <conditionalFormatting sqref="L18:M18">
    <cfRule type="cellIs" priority="38" operator="between" aboveAverage="0" equalAverage="0" bottom="0" percent="0" rank="0" text="" dxfId="36">
      <formula>1</formula>
      <formula>300</formula>
    </cfRule>
    <cfRule type="cellIs" priority="39" operator="lessThanOrEqual" aboveAverage="0" equalAverage="0" bottom="0" percent="0" rank="0" text="" dxfId="37">
      <formula>0</formula>
    </cfRule>
  </conditionalFormatting>
  <conditionalFormatting sqref="H18:K18">
    <cfRule type="cellIs" priority="40" operator="between" aboveAverage="0" equalAverage="0" bottom="0" percent="0" rank="0" text="" dxfId="38">
      <formula>1</formula>
      <formula>300</formula>
    </cfRule>
    <cfRule type="cellIs" priority="41" operator="lessThanOrEqual" aboveAverage="0" equalAverage="0" bottom="0" percent="0" rank="0" text="" dxfId="39">
      <formula>0</formula>
    </cfRule>
  </conditionalFormatting>
  <conditionalFormatting sqref="L19:M19">
    <cfRule type="cellIs" priority="42" operator="between" aboveAverage="0" equalAverage="0" bottom="0" percent="0" rank="0" text="" dxfId="40">
      <formula>1</formula>
      <formula>300</formula>
    </cfRule>
    <cfRule type="cellIs" priority="43" operator="lessThanOrEqual" aboveAverage="0" equalAverage="0" bottom="0" percent="0" rank="0" text="" dxfId="41">
      <formula>0</formula>
    </cfRule>
  </conditionalFormatting>
  <conditionalFormatting sqref="H19:K19">
    <cfRule type="cellIs" priority="44" operator="between" aboveAverage="0" equalAverage="0" bottom="0" percent="0" rank="0" text="" dxfId="42">
      <formula>1</formula>
      <formula>300</formula>
    </cfRule>
    <cfRule type="cellIs" priority="45" operator="lessThanOrEqual" aboveAverage="0" equalAverage="0" bottom="0" percent="0" rank="0" text="" dxfId="43">
      <formula>0</formula>
    </cfRule>
  </conditionalFormatting>
  <conditionalFormatting sqref="L20:M20">
    <cfRule type="cellIs" priority="46" operator="between" aboveAverage="0" equalAverage="0" bottom="0" percent="0" rank="0" text="" dxfId="44">
      <formula>1</formula>
      <formula>300</formula>
    </cfRule>
    <cfRule type="cellIs" priority="47" operator="lessThanOrEqual" aboveAverage="0" equalAverage="0" bottom="0" percent="0" rank="0" text="" dxfId="45">
      <formula>0</formula>
    </cfRule>
  </conditionalFormatting>
  <conditionalFormatting sqref="H20:K20">
    <cfRule type="cellIs" priority="48" operator="between" aboveAverage="0" equalAverage="0" bottom="0" percent="0" rank="0" text="" dxfId="46">
      <formula>1</formula>
      <formula>300</formula>
    </cfRule>
    <cfRule type="cellIs" priority="49" operator="lessThanOrEqual" aboveAverage="0" equalAverage="0" bottom="0" percent="0" rank="0" text="" dxfId="47">
      <formula>0</formula>
    </cfRule>
  </conditionalFormatting>
  <conditionalFormatting sqref="L21:M21">
    <cfRule type="cellIs" priority="50" operator="between" aboveAverage="0" equalAverage="0" bottom="0" percent="0" rank="0" text="" dxfId="48">
      <formula>1</formula>
      <formula>300</formula>
    </cfRule>
    <cfRule type="cellIs" priority="51" operator="lessThanOrEqual" aboveAverage="0" equalAverage="0" bottom="0" percent="0" rank="0" text="" dxfId="49">
      <formula>0</formula>
    </cfRule>
  </conditionalFormatting>
  <conditionalFormatting sqref="H21:K21">
    <cfRule type="cellIs" priority="52" operator="between" aboveAverage="0" equalAverage="0" bottom="0" percent="0" rank="0" text="" dxfId="50">
      <formula>1</formula>
      <formula>300</formula>
    </cfRule>
    <cfRule type="cellIs" priority="53" operator="lessThanOrEqual" aboveAverage="0" equalAverage="0" bottom="0" percent="0" rank="0" text="" dxfId="51">
      <formula>0</formula>
    </cfRule>
  </conditionalFormatting>
  <conditionalFormatting sqref="L22:M22">
    <cfRule type="cellIs" priority="54" operator="between" aboveAverage="0" equalAverage="0" bottom="0" percent="0" rank="0" text="" dxfId="52">
      <formula>1</formula>
      <formula>300</formula>
    </cfRule>
    <cfRule type="cellIs" priority="55" operator="lessThanOrEqual" aboveAverage="0" equalAverage="0" bottom="0" percent="0" rank="0" text="" dxfId="53">
      <formula>0</formula>
    </cfRule>
  </conditionalFormatting>
  <conditionalFormatting sqref="H22:K22">
    <cfRule type="cellIs" priority="56" operator="between" aboveAverage="0" equalAverage="0" bottom="0" percent="0" rank="0" text="" dxfId="54">
      <formula>1</formula>
      <formula>300</formula>
    </cfRule>
    <cfRule type="cellIs" priority="57" operator="lessThanOrEqual" aboveAverage="0" equalAverage="0" bottom="0" percent="0" rank="0" text="" dxfId="55">
      <formula>0</formula>
    </cfRule>
  </conditionalFormatting>
  <conditionalFormatting sqref="L23:M23">
    <cfRule type="cellIs" priority="58" operator="between" aboveAverage="0" equalAverage="0" bottom="0" percent="0" rank="0" text="" dxfId="56">
      <formula>1</formula>
      <formula>300</formula>
    </cfRule>
    <cfRule type="cellIs" priority="59" operator="lessThanOrEqual" aboveAverage="0" equalAverage="0" bottom="0" percent="0" rank="0" text="" dxfId="57">
      <formula>0</formula>
    </cfRule>
  </conditionalFormatting>
  <conditionalFormatting sqref="H23:K23">
    <cfRule type="cellIs" priority="60" operator="between" aboveAverage="0" equalAverage="0" bottom="0" percent="0" rank="0" text="" dxfId="58">
      <formula>1</formula>
      <formula>300</formula>
    </cfRule>
    <cfRule type="cellIs" priority="61" operator="lessThanOrEqual" aboveAverage="0" equalAverage="0" bottom="0" percent="0" rank="0" text="" dxfId="59">
      <formula>0</formula>
    </cfRule>
  </conditionalFormatting>
  <conditionalFormatting sqref="L24:M24">
    <cfRule type="cellIs" priority="62" operator="between" aboveAverage="0" equalAverage="0" bottom="0" percent="0" rank="0" text="" dxfId="60">
      <formula>1</formula>
      <formula>300</formula>
    </cfRule>
    <cfRule type="cellIs" priority="63" operator="lessThanOrEqual" aboveAverage="0" equalAverage="0" bottom="0" percent="0" rank="0" text="" dxfId="61">
      <formula>0</formula>
    </cfRule>
  </conditionalFormatting>
  <conditionalFormatting sqref="H24:K24">
    <cfRule type="cellIs" priority="64" operator="between" aboveAverage="0" equalAverage="0" bottom="0" percent="0" rank="0" text="" dxfId="62">
      <formula>1</formula>
      <formula>300</formula>
    </cfRule>
    <cfRule type="cellIs" priority="65" operator="lessThanOrEqual" aboveAverage="0" equalAverage="0" bottom="0" percent="0" rank="0" text="" dxfId="63">
      <formula>0</formula>
    </cfRule>
  </conditionalFormatting>
  <dataValidations count="2">
    <dataValidation allowBlank="true" error="Feil verdi i kategori" errorTitle="Feil_i_kategori" operator="between" showDropDown="false" showErrorMessage="true" showInputMessage="true" sqref="C9:C13" type="list">
      <formula1>"UM,JM,SM,UK,JK,SK,M1,M2,M3,M4,M5,M6,M7,M8,M9,M10,K1,K2,K3,K4,K5,K6,K7,K8,K9,K10"</formula1>
      <formula2>0</formula2>
    </dataValidation>
    <dataValidation allowBlank="true" error="Feil verdi i vektklasse" errorTitle="Feil_i_vektklasse" operator="between" showDropDown="false" showErrorMessage="true" showInputMessage="true" sqref="A9:A24" type="list">
      <formula1>"40,45,49,55,59,64,71,76,81,+81,81+,87,+87,87+,49,55,61,67,73,81,89,96,102,+102,102+,109,+109,109+"</formula1>
      <formula2>0</formula2>
    </dataValidation>
  </dataValidations>
  <printOptions headings="false" gridLines="false" gridLinesSet="true" horizontalCentered="false" verticalCentered="false"/>
  <pageMargins left="0.275694444444444" right="0.354166666666667" top="0.275694444444444" bottom="0.275694444444444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"/>
  <sheetViews>
    <sheetView showFormulas="false" showGridLines="true" showRowColHeaders="false" showZeros="false" rightToLeft="false" tabSelected="false" showOutlineSymbols="false" defaultGridColor="true" view="normal" topLeftCell="A1" colorId="64" zoomScale="100" zoomScaleNormal="100" zoomScalePageLayoutView="100" workbookViewId="0">
      <selection pane="topLeft" activeCell="E57" activeCellId="0" sqref="E57"/>
    </sheetView>
  </sheetViews>
  <sheetFormatPr defaultRowHeight="12.75" zeroHeight="false" outlineLevelRow="0" outlineLevelCol="0"/>
  <cols>
    <col collapsed="false" customWidth="true" hidden="false" outlineLevel="0" max="1" min="1" style="0" width="11.29"/>
    <col collapsed="false" customWidth="true" hidden="false" outlineLevel="0" max="2" min="2" style="113" width="11.71"/>
    <col collapsed="false" customWidth="true" hidden="false" outlineLevel="0" max="3" min="3" style="0" width="12.29"/>
    <col collapsed="false" customWidth="true" hidden="false" outlineLevel="0" max="1025" min="4" style="0" width="9.14"/>
  </cols>
  <sheetData>
    <row r="1" customFormat="false" ht="12.75" hidden="false" customHeight="false" outlineLevel="0" collapsed="false">
      <c r="A1" s="114" t="s">
        <v>63</v>
      </c>
      <c r="B1" s="114"/>
      <c r="C1" s="114"/>
    </row>
    <row r="2" customFormat="false" ht="12.75" hidden="false" customHeight="false" outlineLevel="0" collapsed="false">
      <c r="A2" s="115" t="s">
        <v>36</v>
      </c>
      <c r="B2" s="116" t="s">
        <v>64</v>
      </c>
      <c r="C2" s="0" t="s">
        <v>65</v>
      </c>
    </row>
    <row r="3" customFormat="false" ht="12.75" hidden="false" customHeight="false" outlineLevel="0" collapsed="false">
      <c r="A3" s="117" t="n">
        <v>30</v>
      </c>
      <c r="B3" s="116" t="n">
        <v>1</v>
      </c>
      <c r="C3" s="118" t="n">
        <v>1</v>
      </c>
    </row>
    <row r="4" customFormat="false" ht="12.75" hidden="false" customHeight="false" outlineLevel="0" collapsed="false">
      <c r="A4" s="117" t="n">
        <v>31</v>
      </c>
      <c r="B4" s="116" t="n">
        <v>1.016</v>
      </c>
      <c r="C4" s="116" t="n">
        <v>1.016</v>
      </c>
    </row>
    <row r="5" customFormat="false" ht="12.75" hidden="false" customHeight="false" outlineLevel="0" collapsed="false">
      <c r="A5" s="117" t="n">
        <v>32</v>
      </c>
      <c r="B5" s="116" t="n">
        <v>1.031</v>
      </c>
      <c r="C5" s="116" t="n">
        <v>1.017</v>
      </c>
    </row>
    <row r="6" customFormat="false" ht="12.75" hidden="false" customHeight="false" outlineLevel="0" collapsed="false">
      <c r="A6" s="117" t="n">
        <v>33</v>
      </c>
      <c r="B6" s="116" t="n">
        <v>1.046</v>
      </c>
      <c r="C6" s="116" t="n">
        <v>1.046</v>
      </c>
    </row>
    <row r="7" customFormat="false" ht="12.75" hidden="false" customHeight="false" outlineLevel="0" collapsed="false">
      <c r="A7" s="117" t="n">
        <v>34</v>
      </c>
      <c r="B7" s="116" t="n">
        <v>1.059</v>
      </c>
      <c r="C7" s="116" t="n">
        <v>1.059</v>
      </c>
    </row>
    <row r="8" customFormat="false" ht="12.75" hidden="false" customHeight="false" outlineLevel="0" collapsed="false">
      <c r="A8" s="117" t="n">
        <v>35</v>
      </c>
      <c r="B8" s="116" t="n">
        <v>1.072</v>
      </c>
      <c r="C8" s="116" t="n">
        <v>1.072</v>
      </c>
    </row>
    <row r="9" customFormat="false" ht="12.75" hidden="false" customHeight="false" outlineLevel="0" collapsed="false">
      <c r="A9" s="117" t="n">
        <v>36</v>
      </c>
      <c r="B9" s="116" t="n">
        <v>1.083</v>
      </c>
      <c r="C9" s="116" t="n">
        <v>1.084</v>
      </c>
    </row>
    <row r="10" customFormat="false" ht="12.75" hidden="false" customHeight="false" outlineLevel="0" collapsed="false">
      <c r="A10" s="117" t="n">
        <v>37</v>
      </c>
      <c r="B10" s="116" t="n">
        <v>1.096</v>
      </c>
      <c r="C10" s="116" t="n">
        <v>1.097</v>
      </c>
    </row>
    <row r="11" customFormat="false" ht="12.75" hidden="false" customHeight="false" outlineLevel="0" collapsed="false">
      <c r="A11" s="117" t="n">
        <v>38</v>
      </c>
      <c r="B11" s="116" t="n">
        <v>1.109</v>
      </c>
      <c r="C11" s="116" t="n">
        <v>1.11</v>
      </c>
    </row>
    <row r="12" customFormat="false" ht="12.75" hidden="false" customHeight="false" outlineLevel="0" collapsed="false">
      <c r="A12" s="117" t="n">
        <v>39</v>
      </c>
      <c r="B12" s="116" t="n">
        <v>1.122</v>
      </c>
      <c r="C12" s="116" t="n">
        <v>1.124</v>
      </c>
    </row>
    <row r="13" customFormat="false" ht="12.75" hidden="false" customHeight="false" outlineLevel="0" collapsed="false">
      <c r="A13" s="117" t="n">
        <v>40</v>
      </c>
      <c r="B13" s="116" t="n">
        <v>1.135</v>
      </c>
      <c r="C13" s="116" t="n">
        <v>1.138</v>
      </c>
    </row>
    <row r="14" customFormat="false" ht="12.75" hidden="false" customHeight="false" outlineLevel="0" collapsed="false">
      <c r="A14" s="117" t="n">
        <v>41</v>
      </c>
      <c r="B14" s="116" t="n">
        <v>1.149</v>
      </c>
      <c r="C14" s="116" t="n">
        <v>1.153</v>
      </c>
    </row>
    <row r="15" customFormat="false" ht="12.75" hidden="false" customHeight="false" outlineLevel="0" collapsed="false">
      <c r="A15" s="117" t="n">
        <v>42</v>
      </c>
      <c r="B15" s="116" t="n">
        <v>1.162</v>
      </c>
      <c r="C15" s="116" t="n">
        <v>1.17</v>
      </c>
    </row>
    <row r="16" customFormat="false" ht="12.75" hidden="false" customHeight="false" outlineLevel="0" collapsed="false">
      <c r="A16" s="117" t="n">
        <v>43</v>
      </c>
      <c r="B16" s="116" t="n">
        <v>1.176</v>
      </c>
      <c r="C16" s="116" t="n">
        <v>1.187</v>
      </c>
    </row>
    <row r="17" customFormat="false" ht="12.75" hidden="false" customHeight="false" outlineLevel="0" collapsed="false">
      <c r="A17" s="117" t="n">
        <v>44</v>
      </c>
      <c r="B17" s="116" t="n">
        <v>1.189</v>
      </c>
      <c r="C17" s="116" t="n">
        <v>1.205</v>
      </c>
    </row>
    <row r="18" customFormat="false" ht="12.75" hidden="false" customHeight="false" outlineLevel="0" collapsed="false">
      <c r="A18" s="117" t="n">
        <v>45</v>
      </c>
      <c r="B18" s="116" t="n">
        <v>1.203</v>
      </c>
      <c r="C18" s="116" t="n">
        <v>1.223</v>
      </c>
    </row>
    <row r="19" customFormat="false" ht="12.75" hidden="false" customHeight="false" outlineLevel="0" collapsed="false">
      <c r="A19" s="117" t="n">
        <v>46</v>
      </c>
      <c r="B19" s="116" t="n">
        <v>1.218</v>
      </c>
      <c r="C19" s="116" t="n">
        <v>1.244</v>
      </c>
    </row>
    <row r="20" customFormat="false" ht="12.75" hidden="false" customHeight="false" outlineLevel="0" collapsed="false">
      <c r="A20" s="117" t="n">
        <v>47</v>
      </c>
      <c r="B20" s="116" t="n">
        <v>1.233</v>
      </c>
      <c r="C20" s="116" t="n">
        <v>1.265</v>
      </c>
    </row>
    <row r="21" customFormat="false" ht="12.75" hidden="false" customHeight="false" outlineLevel="0" collapsed="false">
      <c r="A21" s="117" t="n">
        <v>48</v>
      </c>
      <c r="B21" s="116" t="n">
        <v>1.248</v>
      </c>
      <c r="C21" s="116" t="n">
        <v>1.288</v>
      </c>
    </row>
    <row r="22" customFormat="false" ht="12.75" hidden="false" customHeight="false" outlineLevel="0" collapsed="false">
      <c r="A22" s="117" t="n">
        <v>49</v>
      </c>
      <c r="B22" s="116" t="n">
        <v>1.263</v>
      </c>
      <c r="C22" s="116" t="n">
        <v>1.313</v>
      </c>
    </row>
    <row r="23" customFormat="false" ht="12.75" hidden="false" customHeight="false" outlineLevel="0" collapsed="false">
      <c r="A23" s="117" t="n">
        <v>50</v>
      </c>
      <c r="B23" s="116" t="n">
        <v>1.279</v>
      </c>
      <c r="C23" s="116" t="n">
        <v>1.34</v>
      </c>
    </row>
    <row r="24" customFormat="false" ht="12.75" hidden="false" customHeight="false" outlineLevel="0" collapsed="false">
      <c r="A24" s="117" t="n">
        <v>51</v>
      </c>
      <c r="B24" s="116" t="n">
        <v>1.297</v>
      </c>
      <c r="C24" s="116" t="n">
        <v>1.369</v>
      </c>
    </row>
    <row r="25" customFormat="false" ht="12.75" hidden="false" customHeight="false" outlineLevel="0" collapsed="false">
      <c r="A25" s="117" t="n">
        <v>52</v>
      </c>
      <c r="B25" s="116" t="n">
        <v>1.316</v>
      </c>
      <c r="C25" s="116" t="n">
        <v>1.401</v>
      </c>
    </row>
    <row r="26" customFormat="false" ht="12.75" hidden="false" customHeight="false" outlineLevel="0" collapsed="false">
      <c r="A26" s="117" t="n">
        <v>53</v>
      </c>
      <c r="B26" s="116" t="n">
        <v>1.338</v>
      </c>
      <c r="C26" s="116" t="n">
        <v>1.435</v>
      </c>
    </row>
    <row r="27" customFormat="false" ht="12.75" hidden="false" customHeight="false" outlineLevel="0" collapsed="false">
      <c r="A27" s="117" t="n">
        <v>54</v>
      </c>
      <c r="B27" s="116" t="n">
        <v>1.361</v>
      </c>
      <c r="C27" s="116" t="n">
        <v>1.47</v>
      </c>
    </row>
    <row r="28" customFormat="false" ht="12.75" hidden="false" customHeight="false" outlineLevel="0" collapsed="false">
      <c r="A28" s="117" t="n">
        <v>55</v>
      </c>
      <c r="B28" s="116" t="n">
        <v>1.385</v>
      </c>
      <c r="C28" s="116" t="n">
        <v>1.507</v>
      </c>
    </row>
    <row r="29" customFormat="false" ht="14.25" hidden="false" customHeight="false" outlineLevel="0" collapsed="false">
      <c r="A29" s="117" t="n">
        <v>56</v>
      </c>
      <c r="B29" s="116" t="n">
        <v>1.411</v>
      </c>
      <c r="C29" s="119" t="n">
        <v>1.545</v>
      </c>
    </row>
    <row r="30" customFormat="false" ht="14.25" hidden="false" customHeight="false" outlineLevel="0" collapsed="false">
      <c r="A30" s="117" t="n">
        <v>57</v>
      </c>
      <c r="B30" s="116" t="n">
        <v>1.437</v>
      </c>
      <c r="C30" s="120" t="n">
        <v>1.585</v>
      </c>
    </row>
    <row r="31" customFormat="false" ht="14.25" hidden="false" customHeight="false" outlineLevel="0" collapsed="false">
      <c r="A31" s="117" t="n">
        <v>58</v>
      </c>
      <c r="B31" s="116" t="n">
        <v>1.462</v>
      </c>
      <c r="C31" s="119" t="n">
        <v>1.625</v>
      </c>
    </row>
    <row r="32" customFormat="false" ht="14.25" hidden="false" customHeight="false" outlineLevel="0" collapsed="false">
      <c r="A32" s="117" t="n">
        <v>59</v>
      </c>
      <c r="B32" s="116" t="n">
        <v>1.488</v>
      </c>
      <c r="C32" s="120" t="n">
        <v>1.665</v>
      </c>
    </row>
    <row r="33" customFormat="false" ht="14.25" hidden="false" customHeight="false" outlineLevel="0" collapsed="false">
      <c r="A33" s="117" t="n">
        <v>60</v>
      </c>
      <c r="B33" s="116" t="n">
        <v>1.514</v>
      </c>
      <c r="C33" s="119" t="n">
        <v>1.705</v>
      </c>
    </row>
    <row r="34" customFormat="false" ht="14.25" hidden="false" customHeight="false" outlineLevel="0" collapsed="false">
      <c r="A34" s="117" t="n">
        <v>61</v>
      </c>
      <c r="B34" s="116" t="n">
        <v>1.541</v>
      </c>
      <c r="C34" s="120" t="n">
        <v>1.744</v>
      </c>
    </row>
    <row r="35" customFormat="false" ht="14.25" hidden="false" customHeight="false" outlineLevel="0" collapsed="false">
      <c r="A35" s="117" t="n">
        <v>62</v>
      </c>
      <c r="B35" s="116" t="n">
        <v>1.568</v>
      </c>
      <c r="C35" s="119" t="n">
        <v>1.778</v>
      </c>
    </row>
    <row r="36" customFormat="false" ht="14.25" hidden="false" customHeight="false" outlineLevel="0" collapsed="false">
      <c r="A36" s="117" t="n">
        <v>63</v>
      </c>
      <c r="B36" s="116" t="n">
        <v>1.598</v>
      </c>
      <c r="C36" s="120" t="n">
        <v>1.808</v>
      </c>
    </row>
    <row r="37" customFormat="false" ht="14.25" hidden="false" customHeight="false" outlineLevel="0" collapsed="false">
      <c r="A37" s="117" t="n">
        <v>64</v>
      </c>
      <c r="B37" s="116" t="n">
        <v>1.629</v>
      </c>
      <c r="C37" s="119" t="n">
        <v>1.839</v>
      </c>
    </row>
    <row r="38" customFormat="false" ht="14.25" hidden="false" customHeight="false" outlineLevel="0" collapsed="false">
      <c r="A38" s="117" t="n">
        <v>65</v>
      </c>
      <c r="B38" s="116" t="n">
        <v>1.663</v>
      </c>
      <c r="C38" s="120" t="n">
        <v>1.873</v>
      </c>
    </row>
    <row r="39" customFormat="false" ht="14.25" hidden="false" customHeight="false" outlineLevel="0" collapsed="false">
      <c r="A39" s="117" t="n">
        <v>66</v>
      </c>
      <c r="B39" s="116" t="n">
        <v>1.699</v>
      </c>
      <c r="C39" s="119" t="n">
        <v>1.909</v>
      </c>
    </row>
    <row r="40" customFormat="false" ht="14.25" hidden="false" customHeight="false" outlineLevel="0" collapsed="false">
      <c r="A40" s="117" t="n">
        <v>67</v>
      </c>
      <c r="B40" s="116" t="n">
        <v>1.738</v>
      </c>
      <c r="C40" s="120" t="n">
        <v>1.948</v>
      </c>
    </row>
    <row r="41" customFormat="false" ht="14.25" hidden="false" customHeight="false" outlineLevel="0" collapsed="false">
      <c r="A41" s="117" t="n">
        <v>68</v>
      </c>
      <c r="B41" s="116" t="n">
        <v>1.779</v>
      </c>
      <c r="C41" s="119" t="n">
        <v>1.989</v>
      </c>
    </row>
    <row r="42" customFormat="false" ht="14.25" hidden="false" customHeight="false" outlineLevel="0" collapsed="false">
      <c r="A42" s="117" t="n">
        <v>69</v>
      </c>
      <c r="B42" s="116" t="n">
        <v>1.823</v>
      </c>
      <c r="C42" s="120" t="n">
        <v>2.033</v>
      </c>
    </row>
    <row r="43" customFormat="false" ht="14.25" hidden="false" customHeight="false" outlineLevel="0" collapsed="false">
      <c r="A43" s="117" t="n">
        <v>70</v>
      </c>
      <c r="B43" s="116" t="n">
        <v>1.867</v>
      </c>
      <c r="C43" s="119" t="n">
        <v>2.077</v>
      </c>
    </row>
    <row r="44" customFormat="false" ht="14.25" hidden="false" customHeight="false" outlineLevel="0" collapsed="false">
      <c r="A44" s="117" t="n">
        <v>71</v>
      </c>
      <c r="B44" s="116" t="n">
        <v>1.91</v>
      </c>
      <c r="C44" s="120" t="n">
        <v>2.12</v>
      </c>
    </row>
    <row r="45" customFormat="false" ht="14.25" hidden="false" customHeight="false" outlineLevel="0" collapsed="false">
      <c r="A45" s="117" t="n">
        <v>72</v>
      </c>
      <c r="B45" s="116" t="n">
        <v>1.953</v>
      </c>
      <c r="C45" s="119" t="n">
        <v>2.163</v>
      </c>
    </row>
    <row r="46" customFormat="false" ht="14.25" hidden="false" customHeight="false" outlineLevel="0" collapsed="false">
      <c r="A46" s="117" t="n">
        <v>73</v>
      </c>
      <c r="B46" s="116" t="n">
        <v>2.004</v>
      </c>
      <c r="C46" s="120" t="n">
        <v>2.214</v>
      </c>
    </row>
    <row r="47" customFormat="false" ht="14.25" hidden="false" customHeight="false" outlineLevel="0" collapsed="false">
      <c r="A47" s="117" t="n">
        <v>74</v>
      </c>
      <c r="B47" s="116" t="n">
        <v>2.06</v>
      </c>
      <c r="C47" s="119" t="n">
        <v>2.27</v>
      </c>
    </row>
    <row r="48" customFormat="false" ht="14.25" hidden="false" customHeight="false" outlineLevel="0" collapsed="false">
      <c r="A48" s="117" t="n">
        <v>75</v>
      </c>
      <c r="B48" s="116" t="n">
        <v>2.117</v>
      </c>
      <c r="C48" s="120" t="n">
        <v>2.327</v>
      </c>
    </row>
    <row r="49" customFormat="false" ht="14.25" hidden="false" customHeight="false" outlineLevel="0" collapsed="false">
      <c r="A49" s="117" t="n">
        <v>76</v>
      </c>
      <c r="B49" s="116" t="n">
        <v>2.181</v>
      </c>
      <c r="C49" s="119" t="n">
        <v>2.391</v>
      </c>
    </row>
    <row r="50" customFormat="false" ht="14.25" hidden="false" customHeight="false" outlineLevel="0" collapsed="false">
      <c r="A50" s="117" t="n">
        <v>77</v>
      </c>
      <c r="B50" s="116" t="n">
        <v>2.255</v>
      </c>
      <c r="C50" s="120" t="n">
        <v>2.465</v>
      </c>
    </row>
    <row r="51" customFormat="false" ht="14.25" hidden="false" customHeight="false" outlineLevel="0" collapsed="false">
      <c r="A51" s="117" t="n">
        <v>78</v>
      </c>
      <c r="B51" s="116" t="n">
        <v>2.336</v>
      </c>
      <c r="C51" s="119" t="n">
        <v>2.546</v>
      </c>
    </row>
    <row r="52" customFormat="false" ht="14.25" hidden="false" customHeight="false" outlineLevel="0" collapsed="false">
      <c r="A52" s="117" t="n">
        <v>79</v>
      </c>
      <c r="B52" s="116" t="n">
        <v>2.419</v>
      </c>
      <c r="C52" s="120" t="n">
        <v>2.629</v>
      </c>
    </row>
    <row r="53" customFormat="false" ht="14.25" hidden="false" customHeight="false" outlineLevel="0" collapsed="false">
      <c r="A53" s="117" t="n">
        <v>80</v>
      </c>
      <c r="B53" s="116" t="n">
        <v>2.504</v>
      </c>
      <c r="C53" s="119" t="n">
        <v>2.714</v>
      </c>
    </row>
    <row r="54" customFormat="false" ht="14.25" hidden="false" customHeight="false" outlineLevel="0" collapsed="false">
      <c r="A54" s="117" t="n">
        <v>81</v>
      </c>
      <c r="B54" s="116" t="n">
        <v>2.597</v>
      </c>
      <c r="C54" s="121"/>
    </row>
    <row r="55" customFormat="false" ht="14.25" hidden="false" customHeight="false" outlineLevel="0" collapsed="false">
      <c r="A55" s="117" t="n">
        <v>82</v>
      </c>
      <c r="B55" s="116" t="n">
        <v>2.702</v>
      </c>
      <c r="C55" s="121"/>
    </row>
    <row r="56" customFormat="false" ht="14.25" hidden="false" customHeight="false" outlineLevel="0" collapsed="false">
      <c r="A56" s="117" t="n">
        <v>83</v>
      </c>
      <c r="B56" s="116" t="n">
        <v>2.831</v>
      </c>
      <c r="C56" s="121"/>
    </row>
    <row r="57" customFormat="false" ht="14.25" hidden="false" customHeight="false" outlineLevel="0" collapsed="false">
      <c r="A57" s="117" t="n">
        <v>84</v>
      </c>
      <c r="B57" s="116" t="n">
        <v>2.981</v>
      </c>
      <c r="C57" s="121"/>
    </row>
    <row r="58" customFormat="false" ht="14.25" hidden="false" customHeight="false" outlineLevel="0" collapsed="false">
      <c r="A58" s="117" t="n">
        <v>85</v>
      </c>
      <c r="B58" s="116" t="n">
        <v>3.153</v>
      </c>
      <c r="C58" s="121"/>
    </row>
    <row r="59" customFormat="false" ht="14.25" hidden="false" customHeight="false" outlineLevel="0" collapsed="false">
      <c r="A59" s="117" t="n">
        <v>86</v>
      </c>
      <c r="B59" s="116" t="n">
        <v>3.352</v>
      </c>
      <c r="C59" s="121"/>
    </row>
    <row r="60" customFormat="false" ht="14.25" hidden="false" customHeight="false" outlineLevel="0" collapsed="false">
      <c r="A60" s="117" t="n">
        <v>87</v>
      </c>
      <c r="B60" s="116" t="n">
        <v>3.58</v>
      </c>
      <c r="C60" s="121"/>
    </row>
    <row r="61" customFormat="false" ht="14.25" hidden="false" customHeight="false" outlineLevel="0" collapsed="false">
      <c r="A61" s="117" t="n">
        <v>88</v>
      </c>
      <c r="B61" s="116" t="n">
        <v>3.842</v>
      </c>
      <c r="C61" s="121"/>
    </row>
    <row r="62" customFormat="false" ht="14.25" hidden="false" customHeight="false" outlineLevel="0" collapsed="false">
      <c r="A62" s="117" t="n">
        <v>89</v>
      </c>
      <c r="B62" s="116" t="n">
        <v>4.145</v>
      </c>
      <c r="C62" s="121"/>
    </row>
    <row r="63" customFormat="false" ht="14.25" hidden="false" customHeight="false" outlineLevel="0" collapsed="false">
      <c r="A63" s="117" t="n">
        <v>90</v>
      </c>
      <c r="B63" s="116" t="n">
        <v>4.493</v>
      </c>
      <c r="C63" s="121"/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false" showZeros="fals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10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LibreOffice/5.3.4.2$Windows_x86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2001-08-31T20:44:44Z</dcterms:created>
  <dc:creator>Hans Bj. Hagenes Vigrestad IK</dc:creator>
  <dc:description/>
  <dc:language>nb-NO</dc:language>
  <cp:lastModifiedBy/>
  <cp:lastPrinted>2012-02-12T11:58:53Z</cp:lastPrinted>
  <dcterms:modified xsi:type="dcterms:W3CDTF">2021-10-14T18:55:06Z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NewReviewCycle">
    <vt:lpwstr/>
  </property>
</Properties>
</file>