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Pulje 1" sheetId="1" r:id="rId1"/>
    <sheet name="Pulje 2" sheetId="2" r:id="rId2"/>
    <sheet name="Meltzer-Faber" sheetId="3" state="hidden" r:id="rId3"/>
    <sheet name="Module1" sheetId="4" state="hidden" r:id="rId4"/>
  </sheets>
  <definedNames>
    <definedName name="_xlnm.Print_Area" localSheetId="0">'Pulje 1'!$A$1:$T$41</definedName>
    <definedName name="_xlnm.Print_Area" localSheetId="1">'Pulje 2'!$A$1:$T$41</definedName>
  </definedNames>
  <calcPr calcId="125725" iterate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5" i="2"/>
  <c r="X25"/>
  <c r="W24"/>
  <c r="AB24" s="1"/>
  <c r="V24"/>
  <c r="X24" s="1"/>
  <c r="Y24" s="1"/>
  <c r="O24"/>
  <c r="N24"/>
  <c r="P24" s="1"/>
  <c r="AB23"/>
  <c r="X23"/>
  <c r="Y23" s="1"/>
  <c r="W23"/>
  <c r="V23"/>
  <c r="O23"/>
  <c r="N23"/>
  <c r="P23" s="1"/>
  <c r="W22"/>
  <c r="AB22" s="1"/>
  <c r="V22"/>
  <c r="X22" s="1"/>
  <c r="Y22" s="1"/>
  <c r="O22"/>
  <c r="N22"/>
  <c r="P22" s="1"/>
  <c r="AB21"/>
  <c r="X21"/>
  <c r="Y21" s="1"/>
  <c r="W21"/>
  <c r="V21"/>
  <c r="O21"/>
  <c r="N21"/>
  <c r="P21" s="1"/>
  <c r="Y20"/>
  <c r="AA20" s="1"/>
  <c r="X20"/>
  <c r="W20"/>
  <c r="AB20" s="1"/>
  <c r="V20"/>
  <c r="O20"/>
  <c r="N20"/>
  <c r="P20" s="1"/>
  <c r="AB19"/>
  <c r="W19"/>
  <c r="V19"/>
  <c r="X19" s="1"/>
  <c r="Y19" s="1"/>
  <c r="P19"/>
  <c r="U19" s="1"/>
  <c r="O19"/>
  <c r="N19"/>
  <c r="W18"/>
  <c r="AB18" s="1"/>
  <c r="V18"/>
  <c r="X18" s="1"/>
  <c r="Y18" s="1"/>
  <c r="U18"/>
  <c r="Q18"/>
  <c r="P18"/>
  <c r="O18"/>
  <c r="N18"/>
  <c r="AB17"/>
  <c r="X17"/>
  <c r="Y17" s="1"/>
  <c r="W17"/>
  <c r="V17"/>
  <c r="O17"/>
  <c r="N17"/>
  <c r="P17" s="1"/>
  <c r="Y16"/>
  <c r="AA16" s="1"/>
  <c r="X16"/>
  <c r="W16"/>
  <c r="AB16" s="1"/>
  <c r="V16"/>
  <c r="O16"/>
  <c r="N16"/>
  <c r="P16" s="1"/>
  <c r="AB15"/>
  <c r="W15"/>
  <c r="V15"/>
  <c r="X15" s="1"/>
  <c r="Y15" s="1"/>
  <c r="P15"/>
  <c r="U15" s="1"/>
  <c r="O15"/>
  <c r="N15"/>
  <c r="W14"/>
  <c r="AB14" s="1"/>
  <c r="V14"/>
  <c r="X14" s="1"/>
  <c r="Y14" s="1"/>
  <c r="U14"/>
  <c r="Q14"/>
  <c r="P14"/>
  <c r="O14"/>
  <c r="N14"/>
  <c r="AB13"/>
  <c r="X13"/>
  <c r="Y13" s="1"/>
  <c r="W13"/>
  <c r="V13"/>
  <c r="O13"/>
  <c r="N13"/>
  <c r="P13" s="1"/>
  <c r="Y12"/>
  <c r="AA12" s="1"/>
  <c r="X12"/>
  <c r="W12"/>
  <c r="AB12" s="1"/>
  <c r="V12"/>
  <c r="O12"/>
  <c r="N12"/>
  <c r="P12" s="1"/>
  <c r="AB11"/>
  <c r="W11"/>
  <c r="V11"/>
  <c r="X11" s="1"/>
  <c r="Y11" s="1"/>
  <c r="P11"/>
  <c r="U11" s="1"/>
  <c r="O11"/>
  <c r="N11"/>
  <c r="W10"/>
  <c r="AB10" s="1"/>
  <c r="V10"/>
  <c r="X10" s="1"/>
  <c r="Y10" s="1"/>
  <c r="U10"/>
  <c r="Q10"/>
  <c r="P10"/>
  <c r="O10"/>
  <c r="N10"/>
  <c r="AB9"/>
  <c r="X9"/>
  <c r="Y9" s="1"/>
  <c r="W9"/>
  <c r="V9"/>
  <c r="O9"/>
  <c r="N9"/>
  <c r="P9" s="1"/>
  <c r="Y25" i="1"/>
  <c r="X25"/>
  <c r="W24"/>
  <c r="AB24" s="1"/>
  <c r="V24"/>
  <c r="X24" s="1"/>
  <c r="Y24" s="1"/>
  <c r="U24"/>
  <c r="Q24"/>
  <c r="P24"/>
  <c r="O24"/>
  <c r="N24"/>
  <c r="AB23"/>
  <c r="X23"/>
  <c r="Y23" s="1"/>
  <c r="W23"/>
  <c r="V23"/>
  <c r="O23"/>
  <c r="N23"/>
  <c r="P23" s="1"/>
  <c r="W22"/>
  <c r="AB22" s="1"/>
  <c r="V22"/>
  <c r="X22" s="1"/>
  <c r="Y22" s="1"/>
  <c r="AA22" s="1"/>
  <c r="O22"/>
  <c r="N22"/>
  <c r="P22" s="1"/>
  <c r="AB21"/>
  <c r="W21"/>
  <c r="V21"/>
  <c r="X21" s="1"/>
  <c r="Y21" s="1"/>
  <c r="O21"/>
  <c r="N21"/>
  <c r="P21" s="1"/>
  <c r="W20"/>
  <c r="AB20" s="1"/>
  <c r="V20"/>
  <c r="X20" s="1"/>
  <c r="Y20" s="1"/>
  <c r="U20"/>
  <c r="Q20"/>
  <c r="P20"/>
  <c r="O20"/>
  <c r="N20"/>
  <c r="AB19"/>
  <c r="W19"/>
  <c r="V19"/>
  <c r="X19" s="1"/>
  <c r="Y19" s="1"/>
  <c r="O19"/>
  <c r="N19"/>
  <c r="P19" s="1"/>
  <c r="X18"/>
  <c r="Y18" s="1"/>
  <c r="AA18" s="1"/>
  <c r="W18"/>
  <c r="AB18" s="1"/>
  <c r="V18"/>
  <c r="O18"/>
  <c r="N18"/>
  <c r="P18" s="1"/>
  <c r="AB17"/>
  <c r="W17"/>
  <c r="V17"/>
  <c r="X17" s="1"/>
  <c r="Y17" s="1"/>
  <c r="O17"/>
  <c r="N17"/>
  <c r="P17" s="1"/>
  <c r="W16"/>
  <c r="V16"/>
  <c r="X16" s="1"/>
  <c r="Y16" s="1"/>
  <c r="O16"/>
  <c r="N16"/>
  <c r="X15"/>
  <c r="Y15" s="1"/>
  <c r="W15"/>
  <c r="V15"/>
  <c r="O15"/>
  <c r="N15"/>
  <c r="W14"/>
  <c r="V14"/>
  <c r="X14" s="1"/>
  <c r="Y14" s="1"/>
  <c r="AA14" s="1"/>
  <c r="O14"/>
  <c r="N14"/>
  <c r="W13"/>
  <c r="V13"/>
  <c r="X13" s="1"/>
  <c r="Y13" s="1"/>
  <c r="P13"/>
  <c r="O13"/>
  <c r="N13"/>
  <c r="W12"/>
  <c r="V12"/>
  <c r="X12" s="1"/>
  <c r="Y12" s="1"/>
  <c r="O12"/>
  <c r="P12" s="1"/>
  <c r="N12"/>
  <c r="X11"/>
  <c r="Y11" s="1"/>
  <c r="W11"/>
  <c r="V11"/>
  <c r="O11"/>
  <c r="N11"/>
  <c r="W10"/>
  <c r="V10"/>
  <c r="X10" s="1"/>
  <c r="Y10" s="1"/>
  <c r="R10" s="1"/>
  <c r="O10"/>
  <c r="N10"/>
  <c r="W9"/>
  <c r="V9"/>
  <c r="X9" s="1"/>
  <c r="Y9" s="1"/>
  <c r="O9"/>
  <c r="N9"/>
  <c r="P9" l="1"/>
  <c r="U9" s="1"/>
  <c r="P10"/>
  <c r="P11"/>
  <c r="P16"/>
  <c r="P14"/>
  <c r="U14" s="1"/>
  <c r="P15"/>
  <c r="U15" s="1"/>
  <c r="Q16"/>
  <c r="U16"/>
  <c r="U13"/>
  <c r="R9"/>
  <c r="Z9"/>
  <c r="AB9" s="1"/>
  <c r="AA9"/>
  <c r="Q11"/>
  <c r="U11"/>
  <c r="AA11"/>
  <c r="R11"/>
  <c r="Z11"/>
  <c r="AB11" s="1"/>
  <c r="Z12"/>
  <c r="AA12"/>
  <c r="R12"/>
  <c r="Q14"/>
  <c r="Q22"/>
  <c r="U22"/>
  <c r="Z10" i="2"/>
  <c r="AA10"/>
  <c r="R10"/>
  <c r="Q12"/>
  <c r="U12"/>
  <c r="Q21"/>
  <c r="U21"/>
  <c r="Z21"/>
  <c r="AA21"/>
  <c r="R21"/>
  <c r="Z22"/>
  <c r="AA22"/>
  <c r="R22"/>
  <c r="Q24"/>
  <c r="U24"/>
  <c r="R13" i="1"/>
  <c r="Z13"/>
  <c r="AB13" s="1"/>
  <c r="AA13"/>
  <c r="Z16"/>
  <c r="AB16" s="1"/>
  <c r="R16" s="1"/>
  <c r="AA16"/>
  <c r="Q18"/>
  <c r="U18"/>
  <c r="Z19"/>
  <c r="AA19"/>
  <c r="R19"/>
  <c r="Z20"/>
  <c r="AA20"/>
  <c r="R20"/>
  <c r="R21"/>
  <c r="Z21"/>
  <c r="AA21"/>
  <c r="Z24"/>
  <c r="AA24"/>
  <c r="R24"/>
  <c r="Q9" i="2"/>
  <c r="U9"/>
  <c r="Z9"/>
  <c r="AA9"/>
  <c r="R9"/>
  <c r="R11"/>
  <c r="Z11"/>
  <c r="AA11"/>
  <c r="Z14"/>
  <c r="AA14"/>
  <c r="R14"/>
  <c r="Q16"/>
  <c r="U16"/>
  <c r="U10" i="1"/>
  <c r="Q10"/>
  <c r="Q12"/>
  <c r="U12"/>
  <c r="U17"/>
  <c r="Q17"/>
  <c r="R17"/>
  <c r="Z17"/>
  <c r="AA17"/>
  <c r="Q19"/>
  <c r="U19"/>
  <c r="U21"/>
  <c r="Q21"/>
  <c r="Q17" i="2"/>
  <c r="U17"/>
  <c r="Z17"/>
  <c r="AA17"/>
  <c r="R17"/>
  <c r="R19"/>
  <c r="Z19"/>
  <c r="AA19"/>
  <c r="AB12" i="1"/>
  <c r="Q15"/>
  <c r="AA15"/>
  <c r="R15"/>
  <c r="Z15"/>
  <c r="AB15" s="1"/>
  <c r="Q23"/>
  <c r="U23"/>
  <c r="Z23"/>
  <c r="AA23"/>
  <c r="R23"/>
  <c r="Q13" i="2"/>
  <c r="U13"/>
  <c r="Z13"/>
  <c r="AA13"/>
  <c r="R13"/>
  <c r="R15"/>
  <c r="Z15"/>
  <c r="AA15"/>
  <c r="Z18"/>
  <c r="AA18"/>
  <c r="R18"/>
  <c r="Q20"/>
  <c r="U20"/>
  <c r="U22"/>
  <c r="Q22"/>
  <c r="U23"/>
  <c r="Q23"/>
  <c r="R23"/>
  <c r="Z23"/>
  <c r="AA23"/>
  <c r="AA24"/>
  <c r="R24"/>
  <c r="Z24"/>
  <c r="AA10" i="1"/>
  <c r="Q9"/>
  <c r="Z10"/>
  <c r="AB10" s="1"/>
  <c r="Q13"/>
  <c r="Z14"/>
  <c r="AB14" s="1"/>
  <c r="Z18"/>
  <c r="Z22"/>
  <c r="Q11" i="2"/>
  <c r="Z12"/>
  <c r="Q15"/>
  <c r="Z16"/>
  <c r="Q19"/>
  <c r="Z20"/>
  <c r="R14" i="1"/>
  <c r="R18"/>
  <c r="R22"/>
  <c r="R12" i="2"/>
  <c r="R16"/>
  <c r="R20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>I Norge bruke vi kun en desimal, internasjonalt 2, vi bør bruke 2 dersom innveiings vekta tillater det.</t>
        </r>
      </text>
    </comment>
    <comment ref="C7" authorId="0">
      <text>
        <r>
          <rPr>
            <b/>
            <sz val="8"/>
            <color rgb="FF000000"/>
            <rFont val="Tahoma"/>
            <family val="2"/>
            <charset val="1"/>
          </rPr>
          <t>UK,JK,SK og VK blir SinclairTabell for Kvinner brukt.
M0,M1..Kvinner virker ikke.
For ALLE andre kategorier blir tabell for men brukt.</t>
        </r>
      </text>
    </comment>
    <comment ref="I7" authorId="0">
      <text>
        <r>
          <rPr>
            <b/>
            <sz val="8"/>
            <color rgb="FF000000"/>
            <rFont val="Tahoma"/>
            <family val="2"/>
            <charset val="1"/>
          </rPr>
          <t>NVF:
Bruk minus (-) for underkjent. Feks -140
Bruk N og F for neste og første, feks 170F og 175N</t>
        </r>
      </text>
    </comment>
    <comment ref="L7" authorId="0">
      <text>
        <r>
          <rPr>
            <b/>
            <sz val="8"/>
            <color rgb="FF000000"/>
            <rFont val="Tahoma"/>
            <family val="2"/>
            <charset val="1"/>
          </rPr>
          <t>NVF:
Bruk minus (-) for underkjent. Feks -140
Bruk N og F for neste og første, feks 170F og 175N</t>
        </r>
      </text>
    </comment>
    <comment ref="O7" authorId="0">
      <text>
        <r>
          <rPr>
            <b/>
            <sz val="8"/>
            <color rgb="FF000000"/>
            <rFont val="Tahoma"/>
            <family val="2"/>
            <charset val="1"/>
          </rPr>
          <t>Automatisk, ikke skriv I dette feltet</t>
        </r>
      </text>
    </comment>
    <comment ref="P7" authorId="0">
      <text>
        <r>
          <rPr>
            <sz val="8"/>
            <color rgb="FF000000"/>
            <rFont val="Tahoma"/>
            <family val="2"/>
            <charset val="1"/>
          </rPr>
          <t>Automatisk, ikke skriv I dette feltet</t>
        </r>
      </text>
    </comment>
    <comment ref="Q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R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U7" authorId="0">
      <text>
        <r>
          <rPr>
            <b/>
            <sz val="8"/>
            <color rgb="FF000000"/>
            <rFont val="Tahoma"/>
            <family val="2"/>
            <charset val="1"/>
          </rPr>
          <t>Denne kononnen printes ikke</t>
        </r>
      </text>
    </comment>
    <comment ref="C2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30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4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6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>I Norge bruke vi kun en desimal, internasjonalt 2, vi bør bruke 2 dersom innveiings vekta tillater det.</t>
        </r>
      </text>
    </comment>
    <comment ref="C7" authorId="0">
      <text>
        <r>
          <rPr>
            <b/>
            <sz val="8"/>
            <color rgb="FF000000"/>
            <rFont val="Tahoma"/>
            <family val="2"/>
            <charset val="1"/>
          </rPr>
          <t>UK,JK,SK og VK blir SinclairTabell for Kvinner brukt.
M0,M1..Kvinner virker ikke.
For ALLE andre kategorier blir tabell for men brukt.</t>
        </r>
      </text>
    </comment>
    <comment ref="I7" authorId="0">
      <text>
        <r>
          <rPr>
            <b/>
            <sz val="8"/>
            <color rgb="FF000000"/>
            <rFont val="Tahoma"/>
            <family val="2"/>
            <charset val="1"/>
          </rPr>
          <t>NVF:
Bruk minus (-) for underkjent. Feks -140
Bruk N og F for neste og første, feks 170F og 175N</t>
        </r>
      </text>
    </comment>
    <comment ref="L7" authorId="0">
      <text>
        <r>
          <rPr>
            <b/>
            <sz val="8"/>
            <color rgb="FF000000"/>
            <rFont val="Tahoma"/>
            <family val="2"/>
            <charset val="1"/>
          </rPr>
          <t>NVF:
Bruk minus (-) for underkjent. Feks -140
Bruk N og F for neste og første, feks 170F og 175N</t>
        </r>
      </text>
    </comment>
    <comment ref="O7" authorId="0">
      <text>
        <r>
          <rPr>
            <b/>
            <sz val="8"/>
            <color rgb="FF000000"/>
            <rFont val="Tahoma"/>
            <family val="2"/>
            <charset val="1"/>
          </rPr>
          <t>Automatisk, ikke skriv I dette feltet</t>
        </r>
      </text>
    </comment>
    <comment ref="P7" authorId="0">
      <text>
        <r>
          <rPr>
            <sz val="8"/>
            <color rgb="FF000000"/>
            <rFont val="Tahoma"/>
            <family val="2"/>
            <charset val="1"/>
          </rPr>
          <t>Automatisk, ikke skriv I dette feltet</t>
        </r>
      </text>
    </comment>
    <comment ref="Q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R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U7" authorId="0">
      <text>
        <r>
          <rPr>
            <b/>
            <sz val="8"/>
            <color rgb="FF000000"/>
            <rFont val="Tahoma"/>
            <family val="2"/>
            <charset val="1"/>
          </rPr>
          <t>Denne kononnen printes ikke</t>
        </r>
      </text>
    </comment>
    <comment ref="C2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30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4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6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</commentList>
</comments>
</file>

<file path=xl/sharedStrings.xml><?xml version="1.0" encoding="utf-8"?>
<sst xmlns="http://schemas.openxmlformats.org/spreadsheetml/2006/main" count="168" uniqueCount="78">
  <si>
    <t>S t e v n e p r o t o k o l l   fra 2021</t>
  </si>
  <si>
    <t>Norges Vektløfterforbund</t>
  </si>
  <si>
    <t>Stevnekat:</t>
  </si>
  <si>
    <t>Nasjonalt stevne</t>
  </si>
  <si>
    <t>Arrangør:</t>
  </si>
  <si>
    <t>Nidelv IL</t>
  </si>
  <si>
    <t>Sted:</t>
  </si>
  <si>
    <t>Tempebanen</t>
  </si>
  <si>
    <t>Dato:</t>
  </si>
  <si>
    <t>Pulje:</t>
  </si>
  <si>
    <t>meltzer</t>
  </si>
  <si>
    <t>Vekt-</t>
  </si>
  <si>
    <t>Kropps-</t>
  </si>
  <si>
    <t xml:space="preserve"> Kate-</t>
  </si>
  <si>
    <t>Fødsels-</t>
  </si>
  <si>
    <t>St</t>
  </si>
  <si>
    <t>Navn</t>
  </si>
  <si>
    <t>Lag</t>
  </si>
  <si>
    <t>Rykk</t>
  </si>
  <si>
    <t>Støt</t>
  </si>
  <si>
    <t xml:space="preserve">    Beste forsøk i</t>
  </si>
  <si>
    <t>Sammen-</t>
  </si>
  <si>
    <t>Poeng</t>
  </si>
  <si>
    <t>Pl.</t>
  </si>
  <si>
    <t>Rek.</t>
  </si>
  <si>
    <t>Sinclair Coeff.</t>
  </si>
  <si>
    <t>faber</t>
  </si>
  <si>
    <t>klasse</t>
  </si>
  <si>
    <t>vekt</t>
  </si>
  <si>
    <t>gori</t>
  </si>
  <si>
    <t>dato</t>
  </si>
  <si>
    <t>nr</t>
  </si>
  <si>
    <t xml:space="preserve">      hver øvelse</t>
  </si>
  <si>
    <t>lagt</t>
  </si>
  <si>
    <t>Veteran</t>
  </si>
  <si>
    <t>Kjønn</t>
  </si>
  <si>
    <t>Alder</t>
  </si>
  <si>
    <t>menn</t>
  </si>
  <si>
    <t>kvinner</t>
  </si>
  <si>
    <t>gyldig</t>
  </si>
  <si>
    <t>UM</t>
  </si>
  <si>
    <t>73</t>
  </si>
  <si>
    <t>Eivind Balstad</t>
  </si>
  <si>
    <t xml:space="preserve"> </t>
  </si>
  <si>
    <t>Stevnets leder:</t>
  </si>
  <si>
    <t>Jonny Block, Nidelv IL, FD</t>
  </si>
  <si>
    <t xml:space="preserve">Dommere:                                  </t>
  </si>
  <si>
    <t>Jury:</t>
  </si>
  <si>
    <t>Teknisk kontrollør:</t>
  </si>
  <si>
    <t>Chief Marshall:</t>
  </si>
  <si>
    <t>Sekretær:</t>
  </si>
  <si>
    <t>Tidtaker:</t>
  </si>
  <si>
    <t>Speaker:</t>
  </si>
  <si>
    <t>Beskrivelse Rekorder:</t>
  </si>
  <si>
    <t>Notater:</t>
  </si>
  <si>
    <t>Ny Sinclair tablell benyttes fra 1.1.2018</t>
  </si>
  <si>
    <t>S t e v n e p r o t o k o l l</t>
  </si>
  <si>
    <t>Meltzer-Faber</t>
  </si>
  <si>
    <t>Poeng menn</t>
  </si>
  <si>
    <t>Poeng kvinner</t>
  </si>
  <si>
    <t>UK</t>
  </si>
  <si>
    <t>SM</t>
  </si>
  <si>
    <t>M5</t>
  </si>
  <si>
    <t>96</t>
  </si>
  <si>
    <t>81</t>
  </si>
  <si>
    <t>102</t>
  </si>
  <si>
    <t>89</t>
  </si>
  <si>
    <t>49</t>
  </si>
  <si>
    <t>76</t>
  </si>
  <si>
    <t>Marte Walseth</t>
  </si>
  <si>
    <t>Christian Wedø</t>
  </si>
  <si>
    <t>Ruben Vikhals Bjerkan</t>
  </si>
  <si>
    <t>Adrian Rosmæl Skauge</t>
  </si>
  <si>
    <t>Ragnar Dreier</t>
  </si>
  <si>
    <t>Iver Klingenberg</t>
  </si>
  <si>
    <t>William Stormoen</t>
  </si>
  <si>
    <t>Steinar Wedø, Nidelv IL, RD</t>
  </si>
  <si>
    <t>Tore Wisth, Nidelv IL, FD / Iver Klingenberg, Nidelv IL, FD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</si>
</sst>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;[Red]0.0"/>
    <numFmt numFmtId="166" formatCode="dd/mm/yy;@"/>
    <numFmt numFmtId="167" formatCode="0;[Red]0"/>
    <numFmt numFmtId="168" formatCode="0.000000"/>
    <numFmt numFmtId="169" formatCode="General;[Red]\-General"/>
    <numFmt numFmtId="170" formatCode="0.000"/>
  </numFmts>
  <fonts count="20">
    <font>
      <sz val="10"/>
      <name val="MS Sans Serif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sz val="28"/>
      <name val="Arial Black"/>
      <family val="2"/>
      <charset val="1"/>
    </font>
    <font>
      <sz val="18"/>
      <name val="Arial Black"/>
      <family val="2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S Sans Serif"/>
      <family val="2"/>
      <charset val="1"/>
    </font>
    <font>
      <b/>
      <sz val="11"/>
      <name val="Times New Roman"/>
      <family val="1"/>
      <charset val="1"/>
    </font>
    <font>
      <b/>
      <i/>
      <sz val="11"/>
      <name val="Times New Roman"/>
      <family val="1"/>
      <charset val="1"/>
    </font>
    <font>
      <sz val="12"/>
      <name val="Calibri"/>
      <family val="2"/>
      <charset val="1"/>
    </font>
    <font>
      <b/>
      <i/>
      <sz val="10"/>
      <name val="Arial"/>
      <family val="2"/>
      <charset val="1"/>
    </font>
    <font>
      <sz val="9"/>
      <name val="Times New Roman"/>
      <family val="1"/>
      <charset val="1"/>
    </font>
    <font>
      <sz val="8"/>
      <name val="Times New Roman"/>
      <family val="1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120">
    <xf numFmtId="0" fontId="0" fillId="0" borderId="0" xfId="0"/>
    <xf numFmtId="0" fontId="17" fillId="0" borderId="0" xfId="0" applyFont="1" applyBorder="1" applyAlignment="1">
      <alignment horizontal="center"/>
    </xf>
    <xf numFmtId="0" fontId="7" fillId="0" borderId="0" xfId="0" applyFont="1" applyBorder="1" applyAlignment="1" applyProtection="1">
      <alignment horizontal="left"/>
      <protection locked="0"/>
    </xf>
    <xf numFmtId="14" fontId="6" fillId="0" borderId="0" xfId="0" applyNumberFormat="1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right"/>
    </xf>
    <xf numFmtId="166" fontId="6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2" borderId="0" xfId="1" applyFont="1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2" borderId="0" xfId="1" applyFont="1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9" fillId="0" borderId="10" xfId="0" applyNumberFormat="1" applyFont="1" applyBorder="1" applyAlignment="1" applyProtection="1">
      <alignment horizontal="right" vertical="center"/>
      <protection locked="0"/>
    </xf>
    <xf numFmtId="2" fontId="9" fillId="0" borderId="11" xfId="0" applyNumberFormat="1" applyFont="1" applyBorder="1" applyAlignment="1" applyProtection="1">
      <alignment horizontal="right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166" fontId="9" fillId="0" borderId="11" xfId="0" applyNumberFormat="1" applyFont="1" applyBorder="1" applyAlignment="1" applyProtection="1">
      <alignment horizontal="center" vertical="center"/>
      <protection locked="0"/>
    </xf>
    <xf numFmtId="1" fontId="9" fillId="0" borderId="10" xfId="0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left" vertical="center"/>
      <protection locked="0"/>
    </xf>
    <xf numFmtId="167" fontId="7" fillId="0" borderId="11" xfId="0" applyNumberFormat="1" applyFont="1" applyBorder="1" applyAlignment="1" applyProtection="1">
      <alignment horizontal="center" vertical="center"/>
      <protection locked="0"/>
    </xf>
    <xf numFmtId="167" fontId="7" fillId="0" borderId="12" xfId="0" applyNumberFormat="1" applyFont="1" applyBorder="1" applyAlignment="1" applyProtection="1">
      <alignment horizontal="center" vertical="center"/>
      <protection locked="0"/>
    </xf>
    <xf numFmtId="167" fontId="7" fillId="0" borderId="13" xfId="0" applyNumberFormat="1" applyFont="1" applyBorder="1" applyAlignment="1" applyProtection="1">
      <alignment horizontal="center" vertical="center"/>
      <protection locked="0"/>
    </xf>
    <xf numFmtId="167" fontId="7" fillId="0" borderId="14" xfId="0" applyNumberFormat="1" applyFont="1" applyBorder="1" applyAlignment="1" applyProtection="1">
      <alignment horizontal="center" vertical="center"/>
      <protection locked="0"/>
    </xf>
    <xf numFmtId="167" fontId="7" fillId="0" borderId="15" xfId="0" applyNumberFormat="1" applyFont="1" applyBorder="1" applyAlignment="1" applyProtection="1">
      <alignment horizontal="center" vertical="center"/>
      <protection locked="0"/>
    </xf>
    <xf numFmtId="167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168" fontId="10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" fontId="9" fillId="0" borderId="18" xfId="0" applyNumberFormat="1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19" xfId="0" applyFont="1" applyBorder="1" applyAlignment="1" applyProtection="1">
      <alignment horizontal="left" vertical="center"/>
      <protection locked="0"/>
    </xf>
    <xf numFmtId="167" fontId="9" fillId="0" borderId="20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12" fillId="0" borderId="3" xfId="0" applyFont="1" applyBorder="1"/>
    <xf numFmtId="164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right"/>
    </xf>
    <xf numFmtId="169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vertical="top"/>
    </xf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right" vertical="top"/>
    </xf>
    <xf numFmtId="0" fontId="7" fillId="0" borderId="0" xfId="0" applyFont="1" applyAlignment="1" applyProtection="1"/>
    <xf numFmtId="0" fontId="7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5" fillId="0" borderId="0" xfId="0" applyFont="1" applyProtection="1"/>
    <xf numFmtId="0" fontId="13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Protection="1"/>
    <xf numFmtId="0" fontId="7" fillId="0" borderId="0" xfId="0" applyFont="1" applyProtection="1"/>
    <xf numFmtId="165" fontId="7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64" fontId="14" fillId="0" borderId="0" xfId="0" applyNumberFormat="1" applyFont="1" applyAlignment="1" applyProtection="1">
      <alignment horizontal="left"/>
    </xf>
    <xf numFmtId="0" fontId="14" fillId="0" borderId="0" xfId="0" applyFont="1" applyAlignment="1" applyProtection="1">
      <alignment horizontal="right"/>
    </xf>
    <xf numFmtId="0" fontId="14" fillId="0" borderId="0" xfId="0" applyFont="1" applyProtection="1"/>
    <xf numFmtId="170" fontId="0" fillId="0" borderId="0" xfId="0" applyNumberFormat="1"/>
    <xf numFmtId="0" fontId="17" fillId="0" borderId="0" xfId="0" applyFont="1"/>
    <xf numFmtId="170" fontId="17" fillId="0" borderId="0" xfId="0" applyNumberFormat="1" applyFont="1"/>
    <xf numFmtId="1" fontId="17" fillId="0" borderId="0" xfId="0" applyNumberFormat="1" applyFont="1"/>
    <xf numFmtId="0" fontId="17" fillId="0" borderId="0" xfId="0" applyFont="1"/>
    <xf numFmtId="170" fontId="18" fillId="0" borderId="0" xfId="0" applyNumberFormat="1" applyFont="1" applyBorder="1" applyAlignment="1">
      <alignment horizontal="right" vertical="center"/>
    </xf>
    <xf numFmtId="170" fontId="18" fillId="3" borderId="0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right"/>
    </xf>
  </cellXfs>
  <cellStyles count="2">
    <cellStyle name="Forklarende tekst" xfId="1" builtinId="53" customBuiltin="1"/>
    <cellStyle name="Normal" xfId="0" builtinId="0"/>
  </cellStyles>
  <dxfs count="128"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  <dxf>
      <font>
        <b/>
        <i val="0"/>
        <strike/>
        <color rgb="FFFF0000"/>
      </font>
    </dxf>
    <dxf>
      <font>
        <b/>
        <i val="0"/>
        <u/>
        <color rgb="FF00008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122040</xdr:rowOff>
    </xdr:from>
    <xdr:to>
      <xdr:col>2</xdr:col>
      <xdr:colOff>218880</xdr:colOff>
      <xdr:row>3</xdr:row>
      <xdr:rowOff>99000</xdr:rowOff>
    </xdr:to>
    <xdr:pic>
      <xdr:nvPicPr>
        <xdr:cNvPr id="2" name="Picture 19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65760" y="122040"/>
          <a:ext cx="910800" cy="1129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122040</xdr:rowOff>
    </xdr:from>
    <xdr:to>
      <xdr:col>2</xdr:col>
      <xdr:colOff>45360</xdr:colOff>
      <xdr:row>3</xdr:row>
      <xdr:rowOff>99000</xdr:rowOff>
    </xdr:to>
    <xdr:pic>
      <xdr:nvPicPr>
        <xdr:cNvPr id="0" name="Picture 19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65760" y="122040"/>
          <a:ext cx="737280" cy="1129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38"/>
  <sheetViews>
    <sheetView showGridLines="0" showRowColHeaders="0" showZeros="0" tabSelected="1" showOutlineSymbols="0" zoomScaleNormal="100" zoomScalePageLayoutView="75" workbookViewId="0">
      <selection activeCell="I30" sqref="I30:T30"/>
    </sheetView>
  </sheetViews>
  <sheetFormatPr baseColWidth="10" defaultColWidth="9.140625" defaultRowHeight="12.75"/>
  <cols>
    <col min="1" max="1" width="6.28515625" style="7" customWidth="1"/>
    <col min="2" max="2" width="8.7109375" style="7" customWidth="1"/>
    <col min="3" max="3" width="6.28515625" style="8" customWidth="1"/>
    <col min="4" max="4" width="10.7109375" style="7" customWidth="1"/>
    <col min="5" max="5" width="3.85546875" style="7" customWidth="1"/>
    <col min="6" max="6" width="27.7109375" style="9" customWidth="1"/>
    <col min="7" max="7" width="20.28515625" style="9" customWidth="1"/>
    <col min="8" max="8" width="7.140625" style="7" customWidth="1"/>
    <col min="9" max="9" width="7.140625" style="10" customWidth="1"/>
    <col min="10" max="13" width="7.140625" style="7" customWidth="1"/>
    <col min="14" max="16" width="7.7109375" style="7" customWidth="1"/>
    <col min="17" max="17" width="10.7109375" style="11" customWidth="1"/>
    <col min="18" max="18" width="11.28515625" style="11" customWidth="1"/>
    <col min="19" max="20" width="5.7109375" style="11" customWidth="1"/>
    <col min="21" max="21" width="14.140625" style="12" customWidth="1"/>
    <col min="22" max="24" width="9.140625" style="12" hidden="1" customWidth="1"/>
    <col min="25" max="25" width="7.85546875" style="12" hidden="1" customWidth="1"/>
    <col min="26" max="26" width="9.140625" style="12" hidden="1" customWidth="1"/>
    <col min="27" max="28" width="9.140625" style="13" hidden="1" customWidth="1"/>
    <col min="29" max="1025" width="9.140625" style="12" customWidth="1"/>
  </cols>
  <sheetData>
    <row r="1" spans="1:28" ht="53.25" customHeight="1">
      <c r="F1" s="6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spans="1:28" ht="24.75" customHeight="1">
      <c r="F2" s="5" t="s">
        <v>1</v>
      </c>
      <c r="G2" s="5"/>
      <c r="H2" s="5"/>
      <c r="I2" s="5"/>
      <c r="J2" s="5"/>
      <c r="K2" s="5"/>
      <c r="L2" s="5"/>
      <c r="M2" s="5"/>
      <c r="N2" s="5"/>
      <c r="O2" s="5"/>
      <c r="P2" s="5"/>
    </row>
    <row r="4" spans="1:28" ht="12" customHeight="1"/>
    <row r="5" spans="1:28" s="20" customFormat="1" ht="15.75">
      <c r="A5" s="14"/>
      <c r="B5" s="15" t="s">
        <v>2</v>
      </c>
      <c r="C5" s="4" t="s">
        <v>3</v>
      </c>
      <c r="D5" s="4"/>
      <c r="E5" s="4"/>
      <c r="F5" s="4"/>
      <c r="G5" s="16" t="s">
        <v>4</v>
      </c>
      <c r="H5" s="4" t="s">
        <v>5</v>
      </c>
      <c r="I5" s="4"/>
      <c r="J5" s="4"/>
      <c r="K5" s="4"/>
      <c r="L5" s="15" t="s">
        <v>6</v>
      </c>
      <c r="M5" s="3" t="s">
        <v>7</v>
      </c>
      <c r="N5" s="3"/>
      <c r="O5" s="3"/>
      <c r="P5" s="3"/>
      <c r="Q5" s="15" t="s">
        <v>8</v>
      </c>
      <c r="R5" s="17">
        <v>44559</v>
      </c>
      <c r="S5" s="18" t="s">
        <v>9</v>
      </c>
      <c r="T5" s="19">
        <v>1</v>
      </c>
      <c r="AA5" s="21"/>
      <c r="AB5" s="21"/>
    </row>
    <row r="6" spans="1:28">
      <c r="Z6" s="22" t="s">
        <v>10</v>
      </c>
      <c r="AA6" s="22" t="s">
        <v>10</v>
      </c>
      <c r="AB6" s="22" t="s">
        <v>10</v>
      </c>
    </row>
    <row r="7" spans="1:28" s="33" customFormat="1">
      <c r="A7" s="23" t="s">
        <v>11</v>
      </c>
      <c r="B7" s="24" t="s">
        <v>12</v>
      </c>
      <c r="C7" s="25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4"/>
      <c r="I7" s="26" t="s">
        <v>18</v>
      </c>
      <c r="J7" s="27"/>
      <c r="K7" s="24"/>
      <c r="L7" s="27" t="s">
        <v>19</v>
      </c>
      <c r="M7" s="27"/>
      <c r="N7" s="28" t="s">
        <v>20</v>
      </c>
      <c r="O7" s="27"/>
      <c r="P7" s="24" t="s">
        <v>21</v>
      </c>
      <c r="Q7" s="29" t="s">
        <v>22</v>
      </c>
      <c r="R7" s="30" t="s">
        <v>22</v>
      </c>
      <c r="S7" s="29" t="s">
        <v>23</v>
      </c>
      <c r="T7" s="31" t="s">
        <v>24</v>
      </c>
      <c r="U7" s="31" t="s">
        <v>25</v>
      </c>
      <c r="V7" s="32"/>
      <c r="Z7" s="34" t="s">
        <v>26</v>
      </c>
      <c r="AA7" s="34" t="s">
        <v>26</v>
      </c>
      <c r="AB7" s="34" t="s">
        <v>26</v>
      </c>
    </row>
    <row r="8" spans="1:28" s="33" customFormat="1">
      <c r="A8" s="35" t="s">
        <v>27</v>
      </c>
      <c r="B8" s="36" t="s">
        <v>28</v>
      </c>
      <c r="C8" s="37" t="s">
        <v>29</v>
      </c>
      <c r="D8" s="36" t="s">
        <v>30</v>
      </c>
      <c r="E8" s="36" t="s">
        <v>31</v>
      </c>
      <c r="F8" s="36"/>
      <c r="G8" s="36"/>
      <c r="H8" s="38">
        <v>1</v>
      </c>
      <c r="I8" s="39">
        <v>2</v>
      </c>
      <c r="J8" s="40">
        <v>3</v>
      </c>
      <c r="K8" s="38">
        <v>1</v>
      </c>
      <c r="L8" s="41">
        <v>2</v>
      </c>
      <c r="M8" s="40">
        <v>3</v>
      </c>
      <c r="N8" s="42" t="s">
        <v>32</v>
      </c>
      <c r="O8" s="43"/>
      <c r="P8" s="36" t="s">
        <v>33</v>
      </c>
      <c r="Q8" s="44"/>
      <c r="R8" s="44" t="s">
        <v>34</v>
      </c>
      <c r="S8" s="44"/>
      <c r="T8" s="45"/>
      <c r="U8" s="45"/>
      <c r="W8" s="33" t="s">
        <v>35</v>
      </c>
      <c r="X8" s="33" t="s">
        <v>36</v>
      </c>
      <c r="Y8" s="46" t="s">
        <v>34</v>
      </c>
      <c r="Z8" s="34" t="s">
        <v>37</v>
      </c>
      <c r="AA8" s="34" t="s">
        <v>38</v>
      </c>
      <c r="AB8" s="34" t="s">
        <v>39</v>
      </c>
    </row>
    <row r="9" spans="1:28" s="68" customFormat="1" ht="20.100000000000001" customHeight="1">
      <c r="A9" s="47" t="s">
        <v>68</v>
      </c>
      <c r="B9" s="48">
        <v>71.180000000000007</v>
      </c>
      <c r="C9" s="49" t="s">
        <v>60</v>
      </c>
      <c r="D9" s="50">
        <v>38072</v>
      </c>
      <c r="E9" s="51"/>
      <c r="F9" s="52" t="s">
        <v>69</v>
      </c>
      <c r="G9" s="52" t="s">
        <v>5</v>
      </c>
      <c r="H9" s="53">
        <v>53</v>
      </c>
      <c r="I9" s="54">
        <v>57</v>
      </c>
      <c r="J9" s="55">
        <v>-60</v>
      </c>
      <c r="K9" s="56">
        <v>-73</v>
      </c>
      <c r="L9" s="57">
        <v>-73</v>
      </c>
      <c r="M9" s="57">
        <v>73</v>
      </c>
      <c r="N9" s="58">
        <f t="shared" ref="N9:N24" si="0">IF(MAX(H9:J9)&lt;0,0,TRUNC(MAX(H9:J9)/1)*1)</f>
        <v>57</v>
      </c>
      <c r="O9" s="58">
        <f t="shared" ref="O9:O24" si="1">IF(MAX(K9:M9)&lt;0,0,TRUNC(MAX(K9:M9)/1)*1)</f>
        <v>73</v>
      </c>
      <c r="P9" s="58">
        <f t="shared" ref="P9:P24" si="2">IF(N9=0,0,IF(O9=0,0,SUM(N9:O9)))</f>
        <v>130</v>
      </c>
      <c r="Q9" s="59">
        <f t="shared" ref="Q9:Q24" si="3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>159.01789226126388</v>
      </c>
      <c r="R9" s="60" t="str">
        <f t="shared" ref="R9:R24" si="4">IF(Y9=1,Q9*AB9,"")</f>
        <v/>
      </c>
      <c r="S9" s="61"/>
      <c r="T9" s="62"/>
      <c r="U9" s="63">
        <f t="shared" ref="U9:U24" si="5">IF(P9="","",IF(B9="","",IF((W9="k"),IF(B9&gt;153.655,1,IF(B9&lt;28,10^(0.783497476*LOG10(28/153.655)^2),10^(0.783497476*LOG10(B9/153.655)^2))),IF(B9&gt;175.508,1,IF(B9&lt;32,10^(0.75194503*LOG10(32/175.508)^2),10^(0.75194503*LOG10(B9/175.508)^2))))))</f>
        <v>1.223214555855876</v>
      </c>
      <c r="V9" s="64">
        <f>R5</f>
        <v>44559</v>
      </c>
      <c r="W9" s="65" t="str">
        <f t="shared" ref="W9:W24" si="6">IF(ISNUMBER(FIND("M",C9)),"m",IF(ISNUMBER(FIND("K",C9)),"k"))</f>
        <v>k</v>
      </c>
      <c r="X9" s="66">
        <f t="shared" ref="X9:X24" si="7">IF(OR(D9="",V9=""),0,(YEAR(V9)-YEAR(D9)))</f>
        <v>17</v>
      </c>
      <c r="Y9" s="67">
        <f t="shared" ref="Y9:Y24" si="8">IF(X9&gt;34,1,0)</f>
        <v>0</v>
      </c>
      <c r="Z9" s="68" t="b">
        <f>IF(Y9=1,LOOKUP(X9,'Meltzer-Faber'!A3:A63,'Meltzer-Faber'!B3:B63))</f>
        <v>0</v>
      </c>
      <c r="AA9" s="69" t="b">
        <f>IF(Y9=1,LOOKUP(X9,'Meltzer-Faber'!A3:A63,'Meltzer-Faber'!C3:C63))</f>
        <v>0</v>
      </c>
      <c r="AB9" s="70" t="b">
        <f t="shared" ref="AB9:AB24" si="9">IF(W9="m",Z9,IF(W9="k",AA9,""))</f>
        <v>0</v>
      </c>
    </row>
    <row r="10" spans="1:28" s="68" customFormat="1" ht="20.100000000000001" customHeight="1">
      <c r="A10" s="47" t="s">
        <v>67</v>
      </c>
      <c r="B10" s="48">
        <v>43.88</v>
      </c>
      <c r="C10" s="49" t="s">
        <v>40</v>
      </c>
      <c r="D10" s="50">
        <v>40794</v>
      </c>
      <c r="E10" s="51"/>
      <c r="F10" s="52" t="s">
        <v>70</v>
      </c>
      <c r="G10" s="52" t="s">
        <v>5</v>
      </c>
      <c r="H10" s="53">
        <v>11</v>
      </c>
      <c r="I10" s="54">
        <v>-13</v>
      </c>
      <c r="J10" s="55">
        <v>13</v>
      </c>
      <c r="K10" s="56">
        <v>12</v>
      </c>
      <c r="L10" s="57">
        <v>14</v>
      </c>
      <c r="M10" s="57">
        <v>16</v>
      </c>
      <c r="N10" s="58">
        <f t="shared" si="0"/>
        <v>13</v>
      </c>
      <c r="O10" s="58">
        <f t="shared" si="1"/>
        <v>16</v>
      </c>
      <c r="P10" s="58">
        <f t="shared" si="2"/>
        <v>29</v>
      </c>
      <c r="Q10" s="60">
        <f t="shared" si="3"/>
        <v>54.316692370894508</v>
      </c>
      <c r="R10" s="60" t="str">
        <f t="shared" si="4"/>
        <v/>
      </c>
      <c r="S10" s="71"/>
      <c r="T10" s="72"/>
      <c r="U10" s="63">
        <f t="shared" si="5"/>
        <v>1.8729893920998106</v>
      </c>
      <c r="V10" s="64">
        <f>R5</f>
        <v>44559</v>
      </c>
      <c r="W10" s="65" t="str">
        <f t="shared" si="6"/>
        <v>m</v>
      </c>
      <c r="X10" s="66">
        <f t="shared" si="7"/>
        <v>10</v>
      </c>
      <c r="Y10" s="73">
        <f t="shared" si="8"/>
        <v>0</v>
      </c>
      <c r="Z10" s="68" t="b">
        <f>IF(Y10=1,LOOKUP(X10,'Meltzer-Faber'!A3:A63,'Meltzer-Faber'!B3:B63))</f>
        <v>0</v>
      </c>
      <c r="AA10" s="69" t="b">
        <f>IF(Y10=1,LOOKUP(X10,'Meltzer-Faber'!A3:A63,'Meltzer-Faber'!C3:C63))</f>
        <v>0</v>
      </c>
      <c r="AB10" s="70" t="b">
        <f t="shared" si="9"/>
        <v>0</v>
      </c>
    </row>
    <row r="11" spans="1:28" s="68" customFormat="1" ht="20.100000000000001" customHeight="1">
      <c r="A11" s="47" t="s">
        <v>41</v>
      </c>
      <c r="B11" s="48">
        <v>69.44</v>
      </c>
      <c r="C11" s="49" t="s">
        <v>40</v>
      </c>
      <c r="D11" s="50">
        <v>39013</v>
      </c>
      <c r="E11" s="51"/>
      <c r="F11" s="52" t="s">
        <v>71</v>
      </c>
      <c r="G11" s="52" t="s">
        <v>5</v>
      </c>
      <c r="H11" s="53">
        <v>63</v>
      </c>
      <c r="I11" s="54">
        <v>66</v>
      </c>
      <c r="J11" s="55">
        <v>-69</v>
      </c>
      <c r="K11" s="56">
        <v>78</v>
      </c>
      <c r="L11" s="57">
        <v>81</v>
      </c>
      <c r="M11" s="57">
        <v>-84</v>
      </c>
      <c r="N11" s="58">
        <f t="shared" si="0"/>
        <v>66</v>
      </c>
      <c r="O11" s="58">
        <f t="shared" si="1"/>
        <v>81</v>
      </c>
      <c r="P11" s="58">
        <f t="shared" si="2"/>
        <v>147</v>
      </c>
      <c r="Q11" s="60">
        <f t="shared" si="3"/>
        <v>194.64823668299175</v>
      </c>
      <c r="R11" s="60" t="str">
        <f t="shared" si="4"/>
        <v/>
      </c>
      <c r="S11" s="71"/>
      <c r="T11" s="72"/>
      <c r="U11" s="63">
        <f t="shared" si="5"/>
        <v>1.3241376645101479</v>
      </c>
      <c r="V11" s="64">
        <f>R5</f>
        <v>44559</v>
      </c>
      <c r="W11" s="65" t="str">
        <f t="shared" si="6"/>
        <v>m</v>
      </c>
      <c r="X11" s="66">
        <f t="shared" si="7"/>
        <v>15</v>
      </c>
      <c r="Y11" s="74">
        <f t="shared" si="8"/>
        <v>0</v>
      </c>
      <c r="Z11" s="68" t="b">
        <f>IF(Y11=1,LOOKUP(X11,'Meltzer-Faber'!A3:A63,'Meltzer-Faber'!B3:B63))</f>
        <v>0</v>
      </c>
      <c r="AA11" s="69" t="b">
        <f>IF(Y11=1,LOOKUP(X11,'Meltzer-Faber'!A3:A63,'Meltzer-Faber'!C3:C63))</f>
        <v>0</v>
      </c>
      <c r="AB11" s="70" t="b">
        <f t="shared" si="9"/>
        <v>0</v>
      </c>
    </row>
    <row r="12" spans="1:28" s="68" customFormat="1" ht="20.100000000000001" customHeight="1">
      <c r="A12" s="47" t="s">
        <v>64</v>
      </c>
      <c r="B12" s="48">
        <v>75.319999999999993</v>
      </c>
      <c r="C12" s="49" t="s">
        <v>40</v>
      </c>
      <c r="D12" s="50">
        <v>38219</v>
      </c>
      <c r="E12" s="51"/>
      <c r="F12" s="52" t="s">
        <v>42</v>
      </c>
      <c r="G12" s="52" t="s">
        <v>5</v>
      </c>
      <c r="H12" s="53">
        <v>78</v>
      </c>
      <c r="I12" s="54">
        <v>-80</v>
      </c>
      <c r="J12" s="55">
        <v>-82</v>
      </c>
      <c r="K12" s="56">
        <v>90</v>
      </c>
      <c r="L12" s="57">
        <v>93</v>
      </c>
      <c r="M12" s="57">
        <v>95</v>
      </c>
      <c r="N12" s="58">
        <f t="shared" si="0"/>
        <v>78</v>
      </c>
      <c r="O12" s="58">
        <f t="shared" si="1"/>
        <v>95</v>
      </c>
      <c r="P12" s="58">
        <f t="shared" si="2"/>
        <v>173</v>
      </c>
      <c r="Q12" s="60">
        <f t="shared" si="3"/>
        <v>218.54371340306898</v>
      </c>
      <c r="R12" s="60" t="str">
        <f t="shared" si="4"/>
        <v/>
      </c>
      <c r="S12" s="71"/>
      <c r="T12" s="72" t="s">
        <v>43</v>
      </c>
      <c r="U12" s="63">
        <f t="shared" si="5"/>
        <v>1.2632584589772773</v>
      </c>
      <c r="V12" s="64">
        <f>R5</f>
        <v>44559</v>
      </c>
      <c r="W12" s="65" t="str">
        <f t="shared" si="6"/>
        <v>m</v>
      </c>
      <c r="X12" s="66">
        <f t="shared" si="7"/>
        <v>17</v>
      </c>
      <c r="Y12" s="74">
        <f t="shared" si="8"/>
        <v>0</v>
      </c>
      <c r="Z12" s="68" t="b">
        <f>IF(Y12=1,LOOKUP(X12,'Meltzer-Faber'!A3:A63,'Meltzer-Faber'!B3:B63))</f>
        <v>0</v>
      </c>
      <c r="AA12" s="69" t="b">
        <f>IF(Y12=1,LOOKUP(X12,'Meltzer-Faber'!A3:A63,'Meltzer-Faber'!C3:C63))</f>
        <v>0</v>
      </c>
      <c r="AB12" s="70" t="b">
        <f t="shared" si="9"/>
        <v>0</v>
      </c>
    </row>
    <row r="13" spans="1:28" s="68" customFormat="1" ht="20.100000000000001" customHeight="1">
      <c r="A13" s="47" t="s">
        <v>66</v>
      </c>
      <c r="B13" s="48">
        <v>86.34</v>
      </c>
      <c r="C13" s="49" t="s">
        <v>40</v>
      </c>
      <c r="D13" s="50">
        <v>38870</v>
      </c>
      <c r="E13" s="51"/>
      <c r="F13" s="52" t="s">
        <v>72</v>
      </c>
      <c r="G13" s="52" t="s">
        <v>5</v>
      </c>
      <c r="H13" s="53">
        <v>72</v>
      </c>
      <c r="I13" s="54">
        <v>76</v>
      </c>
      <c r="J13" s="55">
        <v>80</v>
      </c>
      <c r="K13" s="56">
        <v>85</v>
      </c>
      <c r="L13" s="57">
        <v>90</v>
      </c>
      <c r="M13" s="57">
        <v>95</v>
      </c>
      <c r="N13" s="58">
        <f t="shared" si="0"/>
        <v>80</v>
      </c>
      <c r="O13" s="58">
        <f t="shared" si="1"/>
        <v>95</v>
      </c>
      <c r="P13" s="58">
        <f t="shared" si="2"/>
        <v>175</v>
      </c>
      <c r="Q13" s="60">
        <f t="shared" si="3"/>
        <v>206.25756219171262</v>
      </c>
      <c r="R13" s="60" t="str">
        <f t="shared" si="4"/>
        <v/>
      </c>
      <c r="S13" s="71"/>
      <c r="T13" s="72" t="s">
        <v>43</v>
      </c>
      <c r="U13" s="63">
        <f t="shared" si="5"/>
        <v>1.1786146410955007</v>
      </c>
      <c r="V13" s="64">
        <f>R5</f>
        <v>44559</v>
      </c>
      <c r="W13" s="65" t="str">
        <f t="shared" si="6"/>
        <v>m</v>
      </c>
      <c r="X13" s="66">
        <f t="shared" si="7"/>
        <v>15</v>
      </c>
      <c r="Y13" s="74">
        <f t="shared" si="8"/>
        <v>0</v>
      </c>
      <c r="Z13" s="68" t="b">
        <f>IF(Y13=1,LOOKUP(X13,'Meltzer-Faber'!A3:A63,'Meltzer-Faber'!B3:B63))</f>
        <v>0</v>
      </c>
      <c r="AA13" s="69" t="b">
        <f>IF(Y13=1,LOOKUP(X13,'Meltzer-Faber'!A3:A63,'Meltzer-Faber'!C3:C63))</f>
        <v>0</v>
      </c>
      <c r="AB13" s="70" t="b">
        <f t="shared" si="9"/>
        <v>0</v>
      </c>
    </row>
    <row r="14" spans="1:28" s="68" customFormat="1" ht="20.100000000000001" customHeight="1">
      <c r="A14" s="47" t="s">
        <v>65</v>
      </c>
      <c r="B14" s="48">
        <v>100.02</v>
      </c>
      <c r="C14" s="49" t="s">
        <v>40</v>
      </c>
      <c r="D14" s="50">
        <v>38227</v>
      </c>
      <c r="E14" s="51"/>
      <c r="F14" s="75" t="s">
        <v>75</v>
      </c>
      <c r="G14" s="52" t="s">
        <v>5</v>
      </c>
      <c r="H14" s="53">
        <v>70</v>
      </c>
      <c r="I14" s="54">
        <v>75</v>
      </c>
      <c r="J14" s="55">
        <v>80</v>
      </c>
      <c r="K14" s="56">
        <v>80</v>
      </c>
      <c r="L14" s="57">
        <v>85</v>
      </c>
      <c r="M14" s="57">
        <v>90</v>
      </c>
      <c r="N14" s="58">
        <f t="shared" si="0"/>
        <v>80</v>
      </c>
      <c r="O14" s="58">
        <f t="shared" si="1"/>
        <v>90</v>
      </c>
      <c r="P14" s="58">
        <f t="shared" si="2"/>
        <v>170</v>
      </c>
      <c r="Q14" s="60">
        <f t="shared" si="3"/>
        <v>188.49239723100456</v>
      </c>
      <c r="R14" s="60" t="str">
        <f t="shared" si="4"/>
        <v/>
      </c>
      <c r="S14" s="71"/>
      <c r="T14" s="72" t="s">
        <v>43</v>
      </c>
      <c r="U14" s="63">
        <f t="shared" si="5"/>
        <v>1.1087788072412033</v>
      </c>
      <c r="V14" s="64">
        <f>R5</f>
        <v>44559</v>
      </c>
      <c r="W14" s="65" t="str">
        <f t="shared" si="6"/>
        <v>m</v>
      </c>
      <c r="X14" s="66">
        <f t="shared" si="7"/>
        <v>17</v>
      </c>
      <c r="Y14" s="74">
        <f t="shared" si="8"/>
        <v>0</v>
      </c>
      <c r="Z14" s="68" t="b">
        <f>IF(Y14=1,LOOKUP(X14,'Meltzer-Faber'!A3:A63,'Meltzer-Faber'!B3:B63))</f>
        <v>0</v>
      </c>
      <c r="AA14" s="69" t="b">
        <f>IF(Y14=1,LOOKUP(X14,'Meltzer-Faber'!A3:A63,'Meltzer-Faber'!C3:C63))</f>
        <v>0</v>
      </c>
      <c r="AB14" s="70" t="b">
        <f t="shared" si="9"/>
        <v>0</v>
      </c>
    </row>
    <row r="15" spans="1:28" s="68" customFormat="1" ht="20.100000000000001" customHeight="1">
      <c r="A15" s="47" t="s">
        <v>64</v>
      </c>
      <c r="B15" s="48">
        <v>79.180000000000007</v>
      </c>
      <c r="C15" s="49" t="s">
        <v>61</v>
      </c>
      <c r="D15" s="50">
        <v>35983</v>
      </c>
      <c r="E15" s="51"/>
      <c r="F15" s="75" t="s">
        <v>73</v>
      </c>
      <c r="G15" s="52" t="s">
        <v>5</v>
      </c>
      <c r="H15" s="53">
        <v>86</v>
      </c>
      <c r="I15" s="54">
        <v>91</v>
      </c>
      <c r="J15" s="55">
        <v>96</v>
      </c>
      <c r="K15" s="56">
        <v>107</v>
      </c>
      <c r="L15" s="57">
        <v>112</v>
      </c>
      <c r="M15" s="57">
        <v>120</v>
      </c>
      <c r="N15" s="58">
        <f t="shared" si="0"/>
        <v>96</v>
      </c>
      <c r="O15" s="58">
        <f t="shared" si="1"/>
        <v>120</v>
      </c>
      <c r="P15" s="58">
        <f t="shared" si="2"/>
        <v>216</v>
      </c>
      <c r="Q15" s="60">
        <f t="shared" si="3"/>
        <v>265.64882956882911</v>
      </c>
      <c r="R15" s="60" t="str">
        <f t="shared" si="4"/>
        <v/>
      </c>
      <c r="S15" s="71"/>
      <c r="T15" s="72"/>
      <c r="U15" s="63">
        <f t="shared" si="5"/>
        <v>1.2298556924482829</v>
      </c>
      <c r="V15" s="64">
        <f>R5</f>
        <v>44559</v>
      </c>
      <c r="W15" s="65" t="str">
        <f t="shared" si="6"/>
        <v>m</v>
      </c>
      <c r="X15" s="66">
        <f t="shared" si="7"/>
        <v>23</v>
      </c>
      <c r="Y15" s="74">
        <f t="shared" si="8"/>
        <v>0</v>
      </c>
      <c r="Z15" s="68" t="b">
        <f>IF(Y15=1,LOOKUP(X15,'Meltzer-Faber'!A3:A63,'Meltzer-Faber'!B3:B63))</f>
        <v>0</v>
      </c>
      <c r="AA15" s="69" t="b">
        <f>IF(Y15=1,LOOKUP(X15,'Meltzer-Faber'!A3:A63,'Meltzer-Faber'!C3:C63))</f>
        <v>0</v>
      </c>
      <c r="AB15" s="70" t="b">
        <f t="shared" si="9"/>
        <v>0</v>
      </c>
    </row>
    <row r="16" spans="1:28" s="68" customFormat="1" ht="20.100000000000001" customHeight="1">
      <c r="A16" s="47" t="s">
        <v>63</v>
      </c>
      <c r="B16" s="48">
        <v>95</v>
      </c>
      <c r="C16" s="49" t="s">
        <v>62</v>
      </c>
      <c r="D16" s="50">
        <v>23538</v>
      </c>
      <c r="E16" s="51"/>
      <c r="F16" s="75" t="s">
        <v>74</v>
      </c>
      <c r="G16" s="52" t="s">
        <v>5</v>
      </c>
      <c r="H16" s="53">
        <v>50</v>
      </c>
      <c r="I16" s="54">
        <v>55</v>
      </c>
      <c r="J16" s="55">
        <v>-60</v>
      </c>
      <c r="K16" s="56">
        <v>65</v>
      </c>
      <c r="L16" s="57">
        <v>70</v>
      </c>
      <c r="M16" s="57">
        <v>73</v>
      </c>
      <c r="N16" s="58">
        <f t="shared" si="0"/>
        <v>55</v>
      </c>
      <c r="O16" s="58">
        <f t="shared" si="1"/>
        <v>73</v>
      </c>
      <c r="P16" s="58">
        <f t="shared" si="2"/>
        <v>128</v>
      </c>
      <c r="Q16" s="60">
        <f t="shared" si="3"/>
        <v>144.75853659591596</v>
      </c>
      <c r="R16" s="60">
        <f t="shared" si="4"/>
        <v>208.01801708833125</v>
      </c>
      <c r="S16" s="71"/>
      <c r="T16" s="72"/>
      <c r="U16" s="63">
        <f t="shared" si="5"/>
        <v>1.1309260671555934</v>
      </c>
      <c r="V16" s="64">
        <f>R5</f>
        <v>44559</v>
      </c>
      <c r="W16" s="65" t="str">
        <f t="shared" si="6"/>
        <v>m</v>
      </c>
      <c r="X16" s="66">
        <f t="shared" si="7"/>
        <v>57</v>
      </c>
      <c r="Y16" s="74">
        <f t="shared" si="8"/>
        <v>1</v>
      </c>
      <c r="Z16" s="68">
        <f>IF(Y16=1,LOOKUP(X16,'Meltzer-Faber'!A3:A63,'Meltzer-Faber'!B3:B63))</f>
        <v>1.4370000000000001</v>
      </c>
      <c r="AA16" s="69">
        <f>IF(Y16=1,LOOKUP(X16,'Meltzer-Faber'!A3:A63,'Meltzer-Faber'!C3:C63))</f>
        <v>1.585</v>
      </c>
      <c r="AB16" s="70">
        <f t="shared" si="9"/>
        <v>1.4370000000000001</v>
      </c>
    </row>
    <row r="17" spans="1:28" s="68" customFormat="1" ht="20.100000000000001" customHeight="1">
      <c r="A17" s="47"/>
      <c r="B17" s="48"/>
      <c r="C17" s="49"/>
      <c r="D17" s="50"/>
      <c r="E17" s="51"/>
      <c r="F17" s="75"/>
      <c r="G17" s="52"/>
      <c r="H17" s="53"/>
      <c r="I17" s="54"/>
      <c r="J17" s="55"/>
      <c r="K17" s="56"/>
      <c r="L17" s="57"/>
      <c r="M17" s="57"/>
      <c r="N17" s="58">
        <f t="shared" si="0"/>
        <v>0</v>
      </c>
      <c r="O17" s="58">
        <f t="shared" si="1"/>
        <v>0</v>
      </c>
      <c r="P17" s="58">
        <f t="shared" si="2"/>
        <v>0</v>
      </c>
      <c r="Q17" s="60" t="str">
        <f t="shared" si="3"/>
        <v/>
      </c>
      <c r="R17" s="60" t="str">
        <f t="shared" si="4"/>
        <v/>
      </c>
      <c r="S17" s="71"/>
      <c r="T17" s="72"/>
      <c r="U17" s="63" t="str">
        <f t="shared" si="5"/>
        <v/>
      </c>
      <c r="V17" s="64">
        <f>R5</f>
        <v>44559</v>
      </c>
      <c r="W17" s="65" t="b">
        <f t="shared" si="6"/>
        <v>0</v>
      </c>
      <c r="X17" s="66">
        <f t="shared" si="7"/>
        <v>0</v>
      </c>
      <c r="Y17" s="74">
        <f t="shared" si="8"/>
        <v>0</v>
      </c>
      <c r="Z17" s="68" t="b">
        <f>IF(Y17=1,LOOKUP(X17,'Meltzer-Faber'!A3:A63,'Meltzer-Faber'!B3:B63))</f>
        <v>0</v>
      </c>
      <c r="AA17" s="69" t="b">
        <f>IF(Y17=1,LOOKUP(X17,'Meltzer-Faber'!A3:A63,'Meltzer-Faber'!C3:C63))</f>
        <v>0</v>
      </c>
      <c r="AB17" s="70" t="str">
        <f t="shared" si="9"/>
        <v/>
      </c>
    </row>
    <row r="18" spans="1:28" s="68" customFormat="1" ht="20.100000000000001" customHeight="1">
      <c r="A18" s="47"/>
      <c r="B18" s="48"/>
      <c r="C18" s="49"/>
      <c r="D18" s="50"/>
      <c r="E18" s="51"/>
      <c r="F18" s="75"/>
      <c r="G18" s="52"/>
      <c r="H18" s="53"/>
      <c r="I18" s="54"/>
      <c r="J18" s="55"/>
      <c r="K18" s="56"/>
      <c r="L18" s="57"/>
      <c r="M18" s="57"/>
      <c r="N18" s="58">
        <f t="shared" si="0"/>
        <v>0</v>
      </c>
      <c r="O18" s="58">
        <f t="shared" si="1"/>
        <v>0</v>
      </c>
      <c r="P18" s="58">
        <f t="shared" si="2"/>
        <v>0</v>
      </c>
      <c r="Q18" s="60" t="str">
        <f t="shared" si="3"/>
        <v/>
      </c>
      <c r="R18" s="60" t="str">
        <f t="shared" si="4"/>
        <v/>
      </c>
      <c r="S18" s="71"/>
      <c r="T18" s="72" t="s">
        <v>43</v>
      </c>
      <c r="U18" s="63" t="str">
        <f t="shared" si="5"/>
        <v/>
      </c>
      <c r="V18" s="64">
        <f>R5</f>
        <v>44559</v>
      </c>
      <c r="W18" s="65" t="b">
        <f t="shared" si="6"/>
        <v>0</v>
      </c>
      <c r="X18" s="66">
        <f t="shared" si="7"/>
        <v>0</v>
      </c>
      <c r="Y18" s="74">
        <f t="shared" si="8"/>
        <v>0</v>
      </c>
      <c r="Z18" s="68" t="b">
        <f>IF(Y18=1,LOOKUP(X18,'Meltzer-Faber'!A3:A63,'Meltzer-Faber'!B3:B63))</f>
        <v>0</v>
      </c>
      <c r="AA18" s="69" t="b">
        <f>IF(Y18=1,LOOKUP(X18,'Meltzer-Faber'!A3:A63,'Meltzer-Faber'!C3:C63))</f>
        <v>0</v>
      </c>
      <c r="AB18" s="70" t="str">
        <f t="shared" si="9"/>
        <v/>
      </c>
    </row>
    <row r="19" spans="1:28" s="68" customFormat="1" ht="20.100000000000001" customHeight="1">
      <c r="A19" s="47"/>
      <c r="B19" s="48"/>
      <c r="C19" s="49"/>
      <c r="D19" s="50"/>
      <c r="E19" s="51"/>
      <c r="F19" s="75"/>
      <c r="G19" s="52"/>
      <c r="H19" s="53"/>
      <c r="I19" s="54"/>
      <c r="J19" s="55"/>
      <c r="K19" s="56"/>
      <c r="L19" s="57"/>
      <c r="M19" s="57"/>
      <c r="N19" s="58">
        <f t="shared" si="0"/>
        <v>0</v>
      </c>
      <c r="O19" s="58">
        <f t="shared" si="1"/>
        <v>0</v>
      </c>
      <c r="P19" s="58">
        <f t="shared" si="2"/>
        <v>0</v>
      </c>
      <c r="Q19" s="60" t="str">
        <f t="shared" si="3"/>
        <v/>
      </c>
      <c r="R19" s="60" t="str">
        <f t="shared" si="4"/>
        <v/>
      </c>
      <c r="S19" s="71"/>
      <c r="T19" s="72"/>
      <c r="U19" s="63" t="str">
        <f t="shared" si="5"/>
        <v/>
      </c>
      <c r="V19" s="64">
        <f>R5</f>
        <v>44559</v>
      </c>
      <c r="W19" s="65" t="b">
        <f t="shared" si="6"/>
        <v>0</v>
      </c>
      <c r="X19" s="66">
        <f t="shared" si="7"/>
        <v>0</v>
      </c>
      <c r="Y19" s="74">
        <f t="shared" si="8"/>
        <v>0</v>
      </c>
      <c r="Z19" s="68" t="b">
        <f>IF(Y19=1,LOOKUP(X19,'Meltzer-Faber'!A3:A63,'Meltzer-Faber'!B3:B63))</f>
        <v>0</v>
      </c>
      <c r="AA19" s="69" t="b">
        <f>IF(Y19=1,LOOKUP(X19,'Meltzer-Faber'!A3:A63,'Meltzer-Faber'!C3:C63))</f>
        <v>0</v>
      </c>
      <c r="AB19" s="70" t="str">
        <f t="shared" si="9"/>
        <v/>
      </c>
    </row>
    <row r="20" spans="1:28" s="68" customFormat="1" ht="20.100000000000001" customHeight="1">
      <c r="A20" s="47"/>
      <c r="B20" s="48"/>
      <c r="C20" s="49"/>
      <c r="D20" s="50"/>
      <c r="E20" s="51"/>
      <c r="F20" s="75"/>
      <c r="G20" s="52"/>
      <c r="H20" s="53"/>
      <c r="I20" s="54"/>
      <c r="J20" s="55"/>
      <c r="K20" s="56"/>
      <c r="L20" s="57"/>
      <c r="M20" s="57"/>
      <c r="N20" s="58">
        <f t="shared" si="0"/>
        <v>0</v>
      </c>
      <c r="O20" s="58">
        <f t="shared" si="1"/>
        <v>0</v>
      </c>
      <c r="P20" s="58">
        <f t="shared" si="2"/>
        <v>0</v>
      </c>
      <c r="Q20" s="60" t="str">
        <f t="shared" si="3"/>
        <v/>
      </c>
      <c r="R20" s="60" t="str">
        <f t="shared" si="4"/>
        <v/>
      </c>
      <c r="S20" s="71"/>
      <c r="T20" s="72"/>
      <c r="U20" s="63" t="str">
        <f t="shared" si="5"/>
        <v/>
      </c>
      <c r="V20" s="64">
        <f>R5</f>
        <v>44559</v>
      </c>
      <c r="W20" s="65" t="b">
        <f t="shared" si="6"/>
        <v>0</v>
      </c>
      <c r="X20" s="66">
        <f t="shared" si="7"/>
        <v>0</v>
      </c>
      <c r="Y20" s="74">
        <f t="shared" si="8"/>
        <v>0</v>
      </c>
      <c r="Z20" s="68" t="b">
        <f>IF(Y20=1,LOOKUP(X20,'Meltzer-Faber'!A3:A63,'Meltzer-Faber'!B3:B63))</f>
        <v>0</v>
      </c>
      <c r="AA20" s="69" t="b">
        <f>IF(Y20=1,LOOKUP(X20,'Meltzer-Faber'!A3:A63,'Meltzer-Faber'!C3:C63))</f>
        <v>0</v>
      </c>
      <c r="AB20" s="70" t="str">
        <f t="shared" si="9"/>
        <v/>
      </c>
    </row>
    <row r="21" spans="1:28" s="68" customFormat="1" ht="20.100000000000001" customHeight="1">
      <c r="A21" s="47"/>
      <c r="B21" s="48"/>
      <c r="C21" s="49"/>
      <c r="D21" s="50"/>
      <c r="E21" s="51"/>
      <c r="F21" s="75"/>
      <c r="G21" s="52"/>
      <c r="H21" s="53"/>
      <c r="I21" s="54"/>
      <c r="J21" s="55"/>
      <c r="K21" s="56"/>
      <c r="L21" s="57"/>
      <c r="M21" s="57"/>
      <c r="N21" s="58">
        <f t="shared" si="0"/>
        <v>0</v>
      </c>
      <c r="O21" s="58">
        <f t="shared" si="1"/>
        <v>0</v>
      </c>
      <c r="P21" s="58">
        <f t="shared" si="2"/>
        <v>0</v>
      </c>
      <c r="Q21" s="60" t="str">
        <f t="shared" si="3"/>
        <v/>
      </c>
      <c r="R21" s="60" t="str">
        <f t="shared" si="4"/>
        <v/>
      </c>
      <c r="S21" s="71"/>
      <c r="T21" s="72"/>
      <c r="U21" s="63" t="str">
        <f t="shared" si="5"/>
        <v/>
      </c>
      <c r="V21" s="64">
        <f>R5</f>
        <v>44559</v>
      </c>
      <c r="W21" s="65" t="b">
        <f t="shared" si="6"/>
        <v>0</v>
      </c>
      <c r="X21" s="66">
        <f t="shared" si="7"/>
        <v>0</v>
      </c>
      <c r="Y21" s="74">
        <f t="shared" si="8"/>
        <v>0</v>
      </c>
      <c r="Z21" s="68" t="b">
        <f>IF(Y21=1,LOOKUP(X21,'Meltzer-Faber'!A3:A63,'Meltzer-Faber'!B3:B63))</f>
        <v>0</v>
      </c>
      <c r="AA21" s="69" t="b">
        <f>IF(Y21=1,LOOKUP(X21,'Meltzer-Faber'!A3:A63,'Meltzer-Faber'!C3:C63))</f>
        <v>0</v>
      </c>
      <c r="AB21" s="70" t="str">
        <f t="shared" si="9"/>
        <v/>
      </c>
    </row>
    <row r="22" spans="1:28" s="68" customFormat="1" ht="20.100000000000001" customHeight="1">
      <c r="A22" s="47"/>
      <c r="B22" s="48"/>
      <c r="C22" s="49"/>
      <c r="D22" s="50"/>
      <c r="E22" s="51"/>
      <c r="F22" s="75"/>
      <c r="G22" s="52"/>
      <c r="H22" s="53"/>
      <c r="I22" s="54"/>
      <c r="J22" s="55"/>
      <c r="K22" s="56"/>
      <c r="L22" s="57"/>
      <c r="M22" s="57"/>
      <c r="N22" s="58">
        <f t="shared" si="0"/>
        <v>0</v>
      </c>
      <c r="O22" s="58">
        <f t="shared" si="1"/>
        <v>0</v>
      </c>
      <c r="P22" s="58">
        <f t="shared" si="2"/>
        <v>0</v>
      </c>
      <c r="Q22" s="60" t="str">
        <f t="shared" si="3"/>
        <v/>
      </c>
      <c r="R22" s="60" t="str">
        <f t="shared" si="4"/>
        <v/>
      </c>
      <c r="S22" s="71"/>
      <c r="T22" s="72"/>
      <c r="U22" s="63" t="str">
        <f t="shared" si="5"/>
        <v/>
      </c>
      <c r="V22" s="64">
        <f>R5</f>
        <v>44559</v>
      </c>
      <c r="W22" s="65" t="b">
        <f t="shared" si="6"/>
        <v>0</v>
      </c>
      <c r="X22" s="66">
        <f t="shared" si="7"/>
        <v>0</v>
      </c>
      <c r="Y22" s="74">
        <f t="shared" si="8"/>
        <v>0</v>
      </c>
      <c r="Z22" s="68" t="b">
        <f>IF(Y22=1,LOOKUP(X22,'Meltzer-Faber'!A3:A63,'Meltzer-Faber'!B3:B63))</f>
        <v>0</v>
      </c>
      <c r="AA22" s="69" t="b">
        <f>IF(Y22=1,LOOKUP(X22,'Meltzer-Faber'!A3:A63,'Meltzer-Faber'!C3:C63))</f>
        <v>0</v>
      </c>
      <c r="AB22" s="70" t="str">
        <f t="shared" si="9"/>
        <v/>
      </c>
    </row>
    <row r="23" spans="1:28" s="68" customFormat="1" ht="20.100000000000001" customHeight="1">
      <c r="A23" s="47"/>
      <c r="B23" s="48"/>
      <c r="C23" s="49"/>
      <c r="D23" s="50"/>
      <c r="E23" s="51"/>
      <c r="F23" s="75"/>
      <c r="G23" s="52"/>
      <c r="H23" s="53"/>
      <c r="I23" s="54"/>
      <c r="J23" s="55"/>
      <c r="K23" s="56"/>
      <c r="L23" s="57"/>
      <c r="M23" s="57"/>
      <c r="N23" s="58">
        <f t="shared" si="0"/>
        <v>0</v>
      </c>
      <c r="O23" s="58">
        <f t="shared" si="1"/>
        <v>0</v>
      </c>
      <c r="P23" s="58">
        <f t="shared" si="2"/>
        <v>0</v>
      </c>
      <c r="Q23" s="60" t="str">
        <f t="shared" si="3"/>
        <v/>
      </c>
      <c r="R23" s="60" t="str">
        <f t="shared" si="4"/>
        <v/>
      </c>
      <c r="S23" s="71"/>
      <c r="T23" s="72"/>
      <c r="U23" s="63" t="str">
        <f t="shared" si="5"/>
        <v/>
      </c>
      <c r="V23" s="64">
        <f>R5</f>
        <v>44559</v>
      </c>
      <c r="W23" s="65" t="b">
        <f t="shared" si="6"/>
        <v>0</v>
      </c>
      <c r="X23" s="66">
        <f t="shared" si="7"/>
        <v>0</v>
      </c>
      <c r="Y23" s="74">
        <f t="shared" si="8"/>
        <v>0</v>
      </c>
      <c r="Z23" s="68" t="b">
        <f>IF(Y23=1,LOOKUP(X23,'Meltzer-Faber'!A3:A63,'Meltzer-Faber'!B3:B63))</f>
        <v>0</v>
      </c>
      <c r="AA23" s="69" t="b">
        <f>IF(Y23=1,LOOKUP(X23,'Meltzer-Faber'!A3:A63,'Meltzer-Faber'!C3:C63))</f>
        <v>0</v>
      </c>
      <c r="AB23" s="70" t="str">
        <f t="shared" si="9"/>
        <v/>
      </c>
    </row>
    <row r="24" spans="1:28" s="68" customFormat="1" ht="20.100000000000001" customHeight="1">
      <c r="A24" s="47"/>
      <c r="B24" s="48"/>
      <c r="C24" s="49"/>
      <c r="D24" s="50"/>
      <c r="E24" s="51"/>
      <c r="F24" s="75"/>
      <c r="G24" s="52"/>
      <c r="H24" s="53"/>
      <c r="I24" s="54"/>
      <c r="J24" s="55"/>
      <c r="K24" s="56"/>
      <c r="L24" s="57"/>
      <c r="M24" s="57"/>
      <c r="N24" s="58">
        <f t="shared" si="0"/>
        <v>0</v>
      </c>
      <c r="O24" s="58">
        <f t="shared" si="1"/>
        <v>0</v>
      </c>
      <c r="P24" s="76">
        <f t="shared" si="2"/>
        <v>0</v>
      </c>
      <c r="Q24" s="77" t="str">
        <f t="shared" si="3"/>
        <v/>
      </c>
      <c r="R24" s="60" t="str">
        <f t="shared" si="4"/>
        <v/>
      </c>
      <c r="S24" s="78"/>
      <c r="T24" s="79"/>
      <c r="U24" s="63" t="str">
        <f t="shared" si="5"/>
        <v/>
      </c>
      <c r="V24" s="64">
        <f>R5</f>
        <v>44559</v>
      </c>
      <c r="W24" s="65" t="b">
        <f t="shared" si="6"/>
        <v>0</v>
      </c>
      <c r="X24" s="66">
        <f t="shared" si="7"/>
        <v>0</v>
      </c>
      <c r="Y24" s="74">
        <f t="shared" si="8"/>
        <v>0</v>
      </c>
      <c r="Z24" s="68" t="b">
        <f>IF(Y24=1,LOOKUP(X24,'Meltzer-Faber'!A3:A63,'Meltzer-Faber'!B3:B63))</f>
        <v>0</v>
      </c>
      <c r="AA24" s="69" t="b">
        <f>IF(Y24=1,LOOKUP(X24,'Meltzer-Faber'!A3:A63,'Meltzer-Faber'!C3:C63))</f>
        <v>0</v>
      </c>
      <c r="AB24" s="70" t="str">
        <f t="shared" si="9"/>
        <v/>
      </c>
    </row>
    <row r="25" spans="1:28" s="90" customFormat="1" ht="9" customHeight="1">
      <c r="A25" s="80"/>
      <c r="B25" s="81"/>
      <c r="C25" s="82"/>
      <c r="D25" s="83"/>
      <c r="E25" s="83"/>
      <c r="F25" s="80"/>
      <c r="G25" s="80"/>
      <c r="H25" s="84"/>
      <c r="I25" s="85"/>
      <c r="J25" s="84"/>
      <c r="K25" s="84" t="s">
        <v>43</v>
      </c>
      <c r="L25" s="84"/>
      <c r="M25" s="84"/>
      <c r="N25" s="82"/>
      <c r="O25" s="82"/>
      <c r="P25" s="82"/>
      <c r="Q25" s="86"/>
      <c r="R25" s="86"/>
      <c r="S25" s="86"/>
      <c r="T25" s="87"/>
      <c r="U25" s="88"/>
      <c r="V25" s="33"/>
      <c r="W25" s="89"/>
      <c r="X25" s="66">
        <f>(YEAR(V25)-YEAR(D25))</f>
        <v>0</v>
      </c>
      <c r="Y25" s="74">
        <f>IF(X26&gt;34,1,0)</f>
        <v>0</v>
      </c>
      <c r="AA25" s="91"/>
      <c r="AB25" s="91"/>
    </row>
    <row r="26" spans="1:28">
      <c r="H26" s="14"/>
      <c r="I26" s="9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Y26" s="33"/>
      <c r="AA26" s="93"/>
      <c r="AB26" s="93"/>
    </row>
    <row r="27" spans="1:28" s="20" customFormat="1" ht="15.75">
      <c r="A27" s="94" t="s">
        <v>44</v>
      </c>
      <c r="C27" s="2" t="s">
        <v>45</v>
      </c>
      <c r="D27" s="2"/>
      <c r="E27" s="2"/>
      <c r="F27" s="2"/>
      <c r="G27" s="95" t="s">
        <v>46</v>
      </c>
      <c r="H27" s="96">
        <v>1</v>
      </c>
      <c r="I27" s="2" t="s">
        <v>45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Y27" s="33"/>
      <c r="AA27" s="21"/>
      <c r="AB27" s="21"/>
    </row>
    <row r="28" spans="1:28" s="20" customFormat="1" ht="15">
      <c r="C28" s="2" t="s">
        <v>43</v>
      </c>
      <c r="D28" s="2"/>
      <c r="E28" s="2"/>
      <c r="F28" s="2"/>
      <c r="G28" s="97" t="s">
        <v>43</v>
      </c>
      <c r="H28" s="96">
        <v>2</v>
      </c>
      <c r="I28" s="2" t="s">
        <v>76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AA28" s="21"/>
      <c r="AB28" s="21"/>
    </row>
    <row r="29" spans="1:28" s="20" customFormat="1" ht="15.75">
      <c r="A29" s="94" t="s">
        <v>47</v>
      </c>
      <c r="C29" s="2"/>
      <c r="D29" s="2"/>
      <c r="E29" s="2"/>
      <c r="F29" s="2"/>
      <c r="G29" s="98"/>
      <c r="H29" s="96">
        <v>3</v>
      </c>
      <c r="I29" s="2" t="s">
        <v>77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AA29" s="21"/>
      <c r="AB29" s="21"/>
    </row>
    <row r="30" spans="1:28" s="20" customFormat="1" ht="15">
      <c r="C30" s="2"/>
      <c r="D30" s="2"/>
      <c r="E30" s="2"/>
      <c r="F30" s="2"/>
      <c r="G30" s="98"/>
      <c r="H30" s="9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20" t="s">
        <v>43</v>
      </c>
      <c r="AA30" s="21"/>
      <c r="AB30" s="21"/>
    </row>
    <row r="31" spans="1:28" s="20" customFormat="1" ht="15">
      <c r="C31" s="2"/>
      <c r="D31" s="2"/>
      <c r="E31" s="2"/>
      <c r="F31" s="2"/>
      <c r="G31" s="98"/>
      <c r="H31" s="96"/>
      <c r="I31" s="96"/>
      <c r="J31" s="99"/>
      <c r="K31" s="99"/>
      <c r="L31" s="99"/>
      <c r="M31" s="99"/>
      <c r="N31" s="99"/>
      <c r="O31" s="99"/>
      <c r="P31" s="99"/>
      <c r="Q31" s="100"/>
      <c r="R31" s="100"/>
      <c r="S31" s="100"/>
      <c r="T31" s="100"/>
      <c r="AA31" s="21"/>
      <c r="AB31" s="21"/>
    </row>
    <row r="32" spans="1:28" ht="15.75">
      <c r="A32" s="20"/>
      <c r="C32" s="96"/>
      <c r="D32" s="96"/>
      <c r="E32" s="96"/>
      <c r="F32" s="96"/>
      <c r="G32" s="101" t="s">
        <v>48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>
      <c r="C33" s="102"/>
      <c r="D33" s="103"/>
      <c r="E33" s="103"/>
      <c r="F33" s="104"/>
      <c r="G33" s="101" t="s">
        <v>49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>
      <c r="A34" s="94" t="s">
        <v>50</v>
      </c>
      <c r="C34" s="2"/>
      <c r="D34" s="2"/>
      <c r="E34" s="2"/>
      <c r="F34" s="2"/>
      <c r="G34" s="101" t="s">
        <v>51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">
      <c r="C35" s="2"/>
      <c r="D35" s="2"/>
      <c r="E35" s="2"/>
      <c r="F35" s="2"/>
      <c r="G35" s="105"/>
      <c r="H35" s="96"/>
      <c r="I35" s="106"/>
    </row>
    <row r="36" spans="1:20" ht="15.75">
      <c r="A36" s="107" t="s">
        <v>52</v>
      </c>
      <c r="B36" s="108"/>
      <c r="C36" s="2"/>
      <c r="D36" s="2"/>
      <c r="E36" s="2"/>
      <c r="F36" s="2"/>
      <c r="G36" s="101" t="s">
        <v>53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>
      <c r="C37" s="2"/>
      <c r="D37" s="2"/>
      <c r="E37" s="2"/>
      <c r="F37" s="2"/>
      <c r="G37" s="10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">
      <c r="A38" s="108" t="s">
        <v>54</v>
      </c>
      <c r="B38" s="108"/>
      <c r="C38" s="109" t="s">
        <v>55</v>
      </c>
      <c r="D38" s="110"/>
      <c r="E38" s="110"/>
      <c r="F38" s="111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</sheetData>
  <mergeCells count="24">
    <mergeCell ref="C37:F37"/>
    <mergeCell ref="H37:T37"/>
    <mergeCell ref="H38:T38"/>
    <mergeCell ref="C34:F34"/>
    <mergeCell ref="H34:T34"/>
    <mergeCell ref="C35:F35"/>
    <mergeCell ref="C36:F36"/>
    <mergeCell ref="H36:T36"/>
    <mergeCell ref="C30:F30"/>
    <mergeCell ref="I30:T30"/>
    <mergeCell ref="C31:F31"/>
    <mergeCell ref="H32:T32"/>
    <mergeCell ref="H33:T33"/>
    <mergeCell ref="C27:F27"/>
    <mergeCell ref="I27:T27"/>
    <mergeCell ref="C28:F28"/>
    <mergeCell ref="I28:T28"/>
    <mergeCell ref="C29:F29"/>
    <mergeCell ref="I29:T29"/>
    <mergeCell ref="F1:P1"/>
    <mergeCell ref="F2:P2"/>
    <mergeCell ref="C5:F5"/>
    <mergeCell ref="H5:K5"/>
    <mergeCell ref="M5:P5"/>
  </mergeCells>
  <conditionalFormatting sqref="L9:M9">
    <cfRule type="cellIs" dxfId="127" priority="2" operator="between">
      <formula>1</formula>
      <formula>300</formula>
    </cfRule>
    <cfRule type="cellIs" dxfId="126" priority="3" operator="lessThanOrEqual">
      <formula>0</formula>
    </cfRule>
  </conditionalFormatting>
  <conditionalFormatting sqref="H9:K9">
    <cfRule type="cellIs" dxfId="125" priority="4" operator="between">
      <formula>1</formula>
      <formula>300</formula>
    </cfRule>
    <cfRule type="cellIs" dxfId="124" priority="5" operator="lessThanOrEqual">
      <formula>0</formula>
    </cfRule>
  </conditionalFormatting>
  <conditionalFormatting sqref="L10:M10">
    <cfRule type="cellIs" dxfId="123" priority="6" operator="between">
      <formula>1</formula>
      <formula>300</formula>
    </cfRule>
    <cfRule type="cellIs" dxfId="122" priority="7" operator="lessThanOrEqual">
      <formula>0</formula>
    </cfRule>
  </conditionalFormatting>
  <conditionalFormatting sqref="H10:K10">
    <cfRule type="cellIs" dxfId="121" priority="8" operator="between">
      <formula>1</formula>
      <formula>300</formula>
    </cfRule>
    <cfRule type="cellIs" dxfId="120" priority="9" operator="lessThanOrEqual">
      <formula>0</formula>
    </cfRule>
  </conditionalFormatting>
  <conditionalFormatting sqref="L11:M11">
    <cfRule type="cellIs" dxfId="119" priority="10" operator="between">
      <formula>1</formula>
      <formula>300</formula>
    </cfRule>
    <cfRule type="cellIs" dxfId="118" priority="11" operator="lessThanOrEqual">
      <formula>0</formula>
    </cfRule>
  </conditionalFormatting>
  <conditionalFormatting sqref="H11:K11">
    <cfRule type="cellIs" dxfId="117" priority="12" operator="between">
      <formula>1</formula>
      <formula>300</formula>
    </cfRule>
    <cfRule type="cellIs" dxfId="116" priority="13" operator="lessThanOrEqual">
      <formula>0</formula>
    </cfRule>
  </conditionalFormatting>
  <conditionalFormatting sqref="L12:M12">
    <cfRule type="cellIs" dxfId="115" priority="14" operator="between">
      <formula>1</formula>
      <formula>300</formula>
    </cfRule>
    <cfRule type="cellIs" dxfId="114" priority="15" operator="lessThanOrEqual">
      <formula>0</formula>
    </cfRule>
  </conditionalFormatting>
  <conditionalFormatting sqref="H12:K12">
    <cfRule type="cellIs" dxfId="113" priority="16" operator="between">
      <formula>1</formula>
      <formula>300</formula>
    </cfRule>
    <cfRule type="cellIs" dxfId="112" priority="17" operator="lessThanOrEqual">
      <formula>0</formula>
    </cfRule>
  </conditionalFormatting>
  <conditionalFormatting sqref="L13:M13">
    <cfRule type="cellIs" dxfId="111" priority="18" operator="between">
      <formula>1</formula>
      <formula>300</formula>
    </cfRule>
    <cfRule type="cellIs" dxfId="110" priority="19" operator="lessThanOrEqual">
      <formula>0</formula>
    </cfRule>
  </conditionalFormatting>
  <conditionalFormatting sqref="H13:K13">
    <cfRule type="cellIs" dxfId="109" priority="20" operator="between">
      <formula>1</formula>
      <formula>300</formula>
    </cfRule>
    <cfRule type="cellIs" dxfId="108" priority="21" operator="lessThanOrEqual">
      <formula>0</formula>
    </cfRule>
  </conditionalFormatting>
  <conditionalFormatting sqref="L14:M14">
    <cfRule type="cellIs" dxfId="107" priority="22" operator="between">
      <formula>1</formula>
      <formula>300</formula>
    </cfRule>
    <cfRule type="cellIs" dxfId="106" priority="23" operator="lessThanOrEqual">
      <formula>0</formula>
    </cfRule>
  </conditionalFormatting>
  <conditionalFormatting sqref="H14:K14">
    <cfRule type="cellIs" dxfId="105" priority="24" operator="between">
      <formula>1</formula>
      <formula>300</formula>
    </cfRule>
    <cfRule type="cellIs" dxfId="104" priority="25" operator="lessThanOrEqual">
      <formula>0</formula>
    </cfRule>
  </conditionalFormatting>
  <conditionalFormatting sqref="L15:M15">
    <cfRule type="cellIs" dxfId="103" priority="26" operator="between">
      <formula>1</formula>
      <formula>300</formula>
    </cfRule>
    <cfRule type="cellIs" dxfId="102" priority="27" operator="lessThanOrEqual">
      <formula>0</formula>
    </cfRule>
  </conditionalFormatting>
  <conditionalFormatting sqref="H15:K15">
    <cfRule type="cellIs" dxfId="101" priority="28" operator="between">
      <formula>1</formula>
      <formula>300</formula>
    </cfRule>
    <cfRule type="cellIs" dxfId="100" priority="29" operator="lessThanOrEqual">
      <formula>0</formula>
    </cfRule>
  </conditionalFormatting>
  <conditionalFormatting sqref="L16:M16">
    <cfRule type="cellIs" dxfId="99" priority="30" operator="between">
      <formula>1</formula>
      <formula>300</formula>
    </cfRule>
    <cfRule type="cellIs" dxfId="98" priority="31" operator="lessThanOrEqual">
      <formula>0</formula>
    </cfRule>
  </conditionalFormatting>
  <conditionalFormatting sqref="H16:K16">
    <cfRule type="cellIs" dxfId="97" priority="32" operator="between">
      <formula>1</formula>
      <formula>300</formula>
    </cfRule>
    <cfRule type="cellIs" dxfId="96" priority="33" operator="lessThanOrEqual">
      <formula>0</formula>
    </cfRule>
  </conditionalFormatting>
  <conditionalFormatting sqref="L17:M17">
    <cfRule type="cellIs" dxfId="95" priority="34" operator="between">
      <formula>1</formula>
      <formula>300</formula>
    </cfRule>
    <cfRule type="cellIs" dxfId="94" priority="35" operator="lessThanOrEqual">
      <formula>0</formula>
    </cfRule>
  </conditionalFormatting>
  <conditionalFormatting sqref="H17:K17">
    <cfRule type="cellIs" dxfId="93" priority="36" operator="between">
      <formula>1</formula>
      <formula>300</formula>
    </cfRule>
    <cfRule type="cellIs" dxfId="92" priority="37" operator="lessThanOrEqual">
      <formula>0</formula>
    </cfRule>
  </conditionalFormatting>
  <conditionalFormatting sqref="L18:M18">
    <cfRule type="cellIs" dxfId="91" priority="38" operator="between">
      <formula>1</formula>
      <formula>300</formula>
    </cfRule>
    <cfRule type="cellIs" dxfId="90" priority="39" operator="lessThanOrEqual">
      <formula>0</formula>
    </cfRule>
  </conditionalFormatting>
  <conditionalFormatting sqref="H18:K18">
    <cfRule type="cellIs" dxfId="89" priority="40" operator="between">
      <formula>1</formula>
      <formula>300</formula>
    </cfRule>
    <cfRule type="cellIs" dxfId="88" priority="41" operator="lessThanOrEqual">
      <formula>0</formula>
    </cfRule>
  </conditionalFormatting>
  <conditionalFormatting sqref="L19:M19">
    <cfRule type="cellIs" dxfId="87" priority="42" operator="between">
      <formula>1</formula>
      <formula>300</formula>
    </cfRule>
    <cfRule type="cellIs" dxfId="86" priority="43" operator="lessThanOrEqual">
      <formula>0</formula>
    </cfRule>
  </conditionalFormatting>
  <conditionalFormatting sqref="H19:K19">
    <cfRule type="cellIs" dxfId="85" priority="44" operator="between">
      <formula>1</formula>
      <formula>300</formula>
    </cfRule>
    <cfRule type="cellIs" dxfId="84" priority="45" operator="lessThanOrEqual">
      <formula>0</formula>
    </cfRule>
  </conditionalFormatting>
  <conditionalFormatting sqref="L20:M20">
    <cfRule type="cellIs" dxfId="83" priority="46" operator="between">
      <formula>1</formula>
      <formula>300</formula>
    </cfRule>
    <cfRule type="cellIs" dxfId="82" priority="47" operator="lessThanOrEqual">
      <formula>0</formula>
    </cfRule>
  </conditionalFormatting>
  <conditionalFormatting sqref="H20:K20">
    <cfRule type="cellIs" dxfId="81" priority="48" operator="between">
      <formula>1</formula>
      <formula>300</formula>
    </cfRule>
    <cfRule type="cellIs" dxfId="80" priority="49" operator="lessThanOrEqual">
      <formula>0</formula>
    </cfRule>
  </conditionalFormatting>
  <conditionalFormatting sqref="L21:M21">
    <cfRule type="cellIs" dxfId="79" priority="50" operator="between">
      <formula>1</formula>
      <formula>300</formula>
    </cfRule>
    <cfRule type="cellIs" dxfId="78" priority="51" operator="lessThanOrEqual">
      <formula>0</formula>
    </cfRule>
  </conditionalFormatting>
  <conditionalFormatting sqref="H21:K21">
    <cfRule type="cellIs" dxfId="77" priority="52" operator="between">
      <formula>1</formula>
      <formula>300</formula>
    </cfRule>
    <cfRule type="cellIs" dxfId="76" priority="53" operator="lessThanOrEqual">
      <formula>0</formula>
    </cfRule>
  </conditionalFormatting>
  <conditionalFormatting sqref="L22:M22">
    <cfRule type="cellIs" dxfId="75" priority="54" operator="between">
      <formula>1</formula>
      <formula>300</formula>
    </cfRule>
    <cfRule type="cellIs" dxfId="74" priority="55" operator="lessThanOrEqual">
      <formula>0</formula>
    </cfRule>
  </conditionalFormatting>
  <conditionalFormatting sqref="H22:K22">
    <cfRule type="cellIs" dxfId="73" priority="56" operator="between">
      <formula>1</formula>
      <formula>300</formula>
    </cfRule>
    <cfRule type="cellIs" dxfId="72" priority="57" operator="lessThanOrEqual">
      <formula>0</formula>
    </cfRule>
  </conditionalFormatting>
  <conditionalFormatting sqref="L23:M23">
    <cfRule type="cellIs" dxfId="71" priority="58" operator="between">
      <formula>1</formula>
      <formula>300</formula>
    </cfRule>
    <cfRule type="cellIs" dxfId="70" priority="59" operator="lessThanOrEqual">
      <formula>0</formula>
    </cfRule>
  </conditionalFormatting>
  <conditionalFormatting sqref="H23:K23">
    <cfRule type="cellIs" dxfId="69" priority="60" operator="between">
      <formula>1</formula>
      <formula>300</formula>
    </cfRule>
    <cfRule type="cellIs" dxfId="68" priority="61" operator="lessThanOrEqual">
      <formula>0</formula>
    </cfRule>
  </conditionalFormatting>
  <conditionalFormatting sqref="L24:M24">
    <cfRule type="cellIs" dxfId="67" priority="62" operator="between">
      <formula>1</formula>
      <formula>300</formula>
    </cfRule>
    <cfRule type="cellIs" dxfId="66" priority="63" operator="lessThanOrEqual">
      <formula>0</formula>
    </cfRule>
  </conditionalFormatting>
  <conditionalFormatting sqref="H24:K24">
    <cfRule type="cellIs" dxfId="65" priority="64" operator="between">
      <formula>1</formula>
      <formula>300</formula>
    </cfRule>
    <cfRule type="cellIs" dxfId="64" priority="65" operator="lessThanOrEqual">
      <formula>0</formula>
    </cfRule>
  </conditionalFormatting>
  <dataValidations disablePrompts="1" count="2">
    <dataValidation type="list" allowBlank="1" showInputMessage="1" showErrorMessage="1" errorTitle="Feil_i_vektklasse" error="Feil verdi i vektklasse" sqref="A9:A24">
      <formula1>"40,45,49,55,59,64,71,76,81,+81,81+,87,+87,87+,49,55,61,67,73,81,89,96,102,+102,102+,109,+109,109+"</formula1>
      <formula2>0</formula2>
    </dataValidation>
    <dataValidation type="list" allowBlank="1" showInputMessage="1" showErrorMessage="1" errorTitle="Feil_i_kategori" error="Feil verdi i kategori" sqref="C9:C13">
      <formula1>"UM,JM,SM,UK,JK,SK,M1,M2,M3,M4,M5,M6,M7,M8,M9,M10,K1,K2,K3,K4,K5,K6,K7,K8,K9,K10"</formula1>
      <formula2>0</formula2>
    </dataValidation>
  </dataValidations>
  <pageMargins left="0.27569444444444402" right="0.35416666666666702" top="0.27569444444444402" bottom="0.27569444444444402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38"/>
  <sheetViews>
    <sheetView showGridLines="0" showRowColHeaders="0" showZeros="0" showOutlineSymbols="0" zoomScaleNormal="100" zoomScalePageLayoutView="75" workbookViewId="0">
      <selection activeCell="H32" sqref="H32"/>
    </sheetView>
  </sheetViews>
  <sheetFormatPr baseColWidth="10" defaultColWidth="9.140625" defaultRowHeight="12.75"/>
  <cols>
    <col min="1" max="1" width="6.28515625" style="7" customWidth="1"/>
    <col min="2" max="2" width="8.7109375" style="7" customWidth="1"/>
    <col min="3" max="3" width="6.28515625" style="8" customWidth="1"/>
    <col min="4" max="4" width="10.7109375" style="7" customWidth="1"/>
    <col min="5" max="5" width="3.85546875" style="7" customWidth="1"/>
    <col min="6" max="6" width="27.7109375" style="9" customWidth="1"/>
    <col min="7" max="7" width="20.28515625" style="9" customWidth="1"/>
    <col min="8" max="8" width="7.140625" style="7" customWidth="1"/>
    <col min="9" max="9" width="7.140625" style="10" customWidth="1"/>
    <col min="10" max="13" width="7.140625" style="7" customWidth="1"/>
    <col min="14" max="16" width="7.7109375" style="7" customWidth="1"/>
    <col min="17" max="17" width="10.7109375" style="11" customWidth="1"/>
    <col min="18" max="18" width="11.28515625" style="11" customWidth="1"/>
    <col min="19" max="20" width="5.7109375" style="11" customWidth="1"/>
    <col min="21" max="21" width="14.140625" style="12" customWidth="1"/>
    <col min="22" max="24" width="9.140625" style="12" hidden="1" customWidth="1"/>
    <col min="25" max="25" width="7.85546875" style="12" hidden="1" customWidth="1"/>
    <col min="26" max="26" width="9.140625" style="12" hidden="1" customWidth="1"/>
    <col min="27" max="28" width="9.140625" style="13" hidden="1" customWidth="1"/>
    <col min="29" max="1025" width="9.140625" style="12" customWidth="1"/>
  </cols>
  <sheetData>
    <row r="1" spans="1:28" ht="53.25" customHeight="1">
      <c r="F1" s="6" t="s">
        <v>56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spans="1:28" ht="24.75" customHeight="1">
      <c r="F2" s="5" t="s">
        <v>1</v>
      </c>
      <c r="G2" s="5"/>
      <c r="H2" s="5"/>
      <c r="I2" s="5"/>
      <c r="J2" s="5"/>
      <c r="K2" s="5"/>
      <c r="L2" s="5"/>
      <c r="M2" s="5"/>
      <c r="N2" s="5"/>
      <c r="O2" s="5"/>
      <c r="P2" s="5"/>
    </row>
    <row r="4" spans="1:28" ht="12" customHeight="1"/>
    <row r="5" spans="1:28" s="20" customFormat="1" ht="15.75">
      <c r="A5" s="14"/>
      <c r="B5" s="15" t="s">
        <v>2</v>
      </c>
      <c r="C5" s="4" t="s">
        <v>43</v>
      </c>
      <c r="D5" s="4"/>
      <c r="E5" s="4"/>
      <c r="F5" s="4"/>
      <c r="G5" s="16" t="s">
        <v>4</v>
      </c>
      <c r="H5" s="4"/>
      <c r="I5" s="4"/>
      <c r="J5" s="4"/>
      <c r="K5" s="4"/>
      <c r="L5" s="15" t="s">
        <v>6</v>
      </c>
      <c r="M5" s="3"/>
      <c r="N5" s="3"/>
      <c r="O5" s="3"/>
      <c r="P5" s="3"/>
      <c r="Q5" s="15" t="s">
        <v>8</v>
      </c>
      <c r="R5" s="17"/>
      <c r="S5" s="18" t="s">
        <v>9</v>
      </c>
      <c r="T5" s="19">
        <v>2</v>
      </c>
      <c r="AA5" s="21"/>
      <c r="AB5" s="21"/>
    </row>
    <row r="6" spans="1:28">
      <c r="Z6" s="22" t="s">
        <v>10</v>
      </c>
      <c r="AA6" s="22" t="s">
        <v>10</v>
      </c>
      <c r="AB6" s="22" t="s">
        <v>10</v>
      </c>
    </row>
    <row r="7" spans="1:28" s="33" customFormat="1">
      <c r="A7" s="23" t="s">
        <v>11</v>
      </c>
      <c r="B7" s="24" t="s">
        <v>12</v>
      </c>
      <c r="C7" s="25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4"/>
      <c r="I7" s="26" t="s">
        <v>18</v>
      </c>
      <c r="J7" s="27"/>
      <c r="K7" s="24"/>
      <c r="L7" s="27" t="s">
        <v>19</v>
      </c>
      <c r="M7" s="27"/>
      <c r="N7" s="28" t="s">
        <v>20</v>
      </c>
      <c r="O7" s="27"/>
      <c r="P7" s="24" t="s">
        <v>21</v>
      </c>
      <c r="Q7" s="29" t="s">
        <v>22</v>
      </c>
      <c r="R7" s="30" t="s">
        <v>22</v>
      </c>
      <c r="S7" s="29" t="s">
        <v>23</v>
      </c>
      <c r="T7" s="31" t="s">
        <v>24</v>
      </c>
      <c r="U7" s="31" t="s">
        <v>25</v>
      </c>
      <c r="V7" s="32"/>
      <c r="Z7" s="34" t="s">
        <v>26</v>
      </c>
      <c r="AA7" s="34" t="s">
        <v>26</v>
      </c>
      <c r="AB7" s="34" t="s">
        <v>26</v>
      </c>
    </row>
    <row r="8" spans="1:28" s="33" customFormat="1">
      <c r="A8" s="35" t="s">
        <v>27</v>
      </c>
      <c r="B8" s="36" t="s">
        <v>28</v>
      </c>
      <c r="C8" s="37" t="s">
        <v>29</v>
      </c>
      <c r="D8" s="36" t="s">
        <v>30</v>
      </c>
      <c r="E8" s="36" t="s">
        <v>31</v>
      </c>
      <c r="F8" s="36"/>
      <c r="G8" s="36"/>
      <c r="H8" s="38">
        <v>1</v>
      </c>
      <c r="I8" s="39">
        <v>2</v>
      </c>
      <c r="J8" s="40">
        <v>3</v>
      </c>
      <c r="K8" s="38">
        <v>1</v>
      </c>
      <c r="L8" s="41">
        <v>2</v>
      </c>
      <c r="M8" s="40">
        <v>3</v>
      </c>
      <c r="N8" s="42" t="s">
        <v>32</v>
      </c>
      <c r="O8" s="43"/>
      <c r="P8" s="36" t="s">
        <v>33</v>
      </c>
      <c r="Q8" s="44"/>
      <c r="R8" s="44" t="s">
        <v>34</v>
      </c>
      <c r="S8" s="44"/>
      <c r="T8" s="45"/>
      <c r="U8" s="45"/>
      <c r="W8" s="33" t="s">
        <v>35</v>
      </c>
      <c r="X8" s="33" t="s">
        <v>36</v>
      </c>
      <c r="Y8" s="46" t="s">
        <v>34</v>
      </c>
      <c r="Z8" s="34" t="s">
        <v>37</v>
      </c>
      <c r="AA8" s="34" t="s">
        <v>38</v>
      </c>
      <c r="AB8" s="34" t="s">
        <v>39</v>
      </c>
    </row>
    <row r="9" spans="1:28" s="68" customFormat="1" ht="20.100000000000001" customHeight="1">
      <c r="A9" s="47"/>
      <c r="B9" s="48"/>
      <c r="C9" s="49"/>
      <c r="D9" s="50"/>
      <c r="E9" s="51"/>
      <c r="F9" s="52"/>
      <c r="G9" s="52"/>
      <c r="H9" s="53"/>
      <c r="I9" s="54"/>
      <c r="J9" s="55"/>
      <c r="K9" s="56"/>
      <c r="L9" s="57"/>
      <c r="M9" s="57"/>
      <c r="N9" s="58">
        <f t="shared" ref="N9:N24" si="0">IF(MAX(H9:J9)&lt;0,0,TRUNC(MAX(H9:J9)/1)*1)</f>
        <v>0</v>
      </c>
      <c r="O9" s="58">
        <f t="shared" ref="O9:O24" si="1">IF(MAX(K9:M9)&lt;0,0,TRUNC(MAX(K9:M9)/1)*1)</f>
        <v>0</v>
      </c>
      <c r="P9" s="58">
        <f t="shared" ref="P9:P24" si="2">IF(N9=0,0,IF(O9=0,0,SUM(N9:O9)))</f>
        <v>0</v>
      </c>
      <c r="Q9" s="59" t="str">
        <f t="shared" ref="Q9:Q24" si="3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/>
      </c>
      <c r="R9" s="60" t="str">
        <f t="shared" ref="R9:R24" si="4">IF(Y9=1,Q9*AB9,"")</f>
        <v/>
      </c>
      <c r="S9" s="61"/>
      <c r="T9" s="62"/>
      <c r="U9" s="63" t="str">
        <f t="shared" ref="U9:U24" si="5">IF(P9="","",IF(B9="","",IF((W9="k"),IF(B9&gt;153.655,1,IF(B9&lt;28,10^(0.783497476*LOG10(28/153.655)^2),10^(0.783497476*LOG10(B9/153.655)^2))),IF(B9&gt;175.508,1,IF(B9&lt;32,10^(0.75194503*LOG10(32/175.508)^2),10^(0.75194503*LOG10(B9/175.508)^2))))))</f>
        <v/>
      </c>
      <c r="V9" s="64">
        <f>R5</f>
        <v>0</v>
      </c>
      <c r="W9" s="89" t="b">
        <f t="shared" ref="W9:W24" si="6">IF(ISNUMBER(FIND("M",C9)),"m",IF(ISNUMBER(FIND("K",C9)),"k"))</f>
        <v>0</v>
      </c>
      <c r="X9" s="66">
        <f t="shared" ref="X9:X24" si="7">IF(OR(D9="",V9=""),0,(YEAR(V9)-YEAR(D9)))</f>
        <v>0</v>
      </c>
      <c r="Y9" s="67">
        <f t="shared" ref="Y9:Y24" si="8">IF(X9&gt;34,1,0)</f>
        <v>0</v>
      </c>
      <c r="Z9" s="68" t="b">
        <f>IF(Y9=1,LOOKUP(X9,'Meltzer-Faber'!A3:A63,'Meltzer-Faber'!B3:B63))</f>
        <v>0</v>
      </c>
      <c r="AA9" s="69" t="b">
        <f>IF(Y9=1,LOOKUP(X9,'Meltzer-Faber'!A3:A63,'Meltzer-Faber'!C3:C63))</f>
        <v>0</v>
      </c>
      <c r="AB9" s="70" t="str">
        <f t="shared" ref="AB9:AB24" si="9">IF(W9="m",Z9,IF(W9="k",AA9,""))</f>
        <v/>
      </c>
    </row>
    <row r="10" spans="1:28" s="68" customFormat="1" ht="20.100000000000001" customHeight="1">
      <c r="A10" s="47"/>
      <c r="B10" s="48"/>
      <c r="C10" s="49"/>
      <c r="D10" s="50"/>
      <c r="E10" s="51"/>
      <c r="F10" s="52"/>
      <c r="G10" s="52"/>
      <c r="H10" s="53"/>
      <c r="I10" s="54"/>
      <c r="J10" s="55"/>
      <c r="K10" s="56"/>
      <c r="L10" s="57"/>
      <c r="M10" s="57"/>
      <c r="N10" s="58">
        <f t="shared" si="0"/>
        <v>0</v>
      </c>
      <c r="O10" s="58">
        <f t="shared" si="1"/>
        <v>0</v>
      </c>
      <c r="P10" s="58">
        <f t="shared" si="2"/>
        <v>0</v>
      </c>
      <c r="Q10" s="60" t="str">
        <f t="shared" si="3"/>
        <v/>
      </c>
      <c r="R10" s="60" t="str">
        <f t="shared" si="4"/>
        <v/>
      </c>
      <c r="S10" s="71"/>
      <c r="T10" s="72"/>
      <c r="U10" s="63" t="str">
        <f t="shared" si="5"/>
        <v/>
      </c>
      <c r="V10" s="64">
        <f>R5</f>
        <v>0</v>
      </c>
      <c r="W10" s="89" t="b">
        <f t="shared" si="6"/>
        <v>0</v>
      </c>
      <c r="X10" s="66">
        <f t="shared" si="7"/>
        <v>0</v>
      </c>
      <c r="Y10" s="73">
        <f t="shared" si="8"/>
        <v>0</v>
      </c>
      <c r="Z10" s="68" t="b">
        <f>IF(Y10=1,LOOKUP(X10,'Meltzer-Faber'!A3:A63,'Meltzer-Faber'!B3:B63))</f>
        <v>0</v>
      </c>
      <c r="AA10" s="69" t="b">
        <f>IF(Y10=1,LOOKUP(X10,'Meltzer-Faber'!A3:A63,'Meltzer-Faber'!C3:C63))</f>
        <v>0</v>
      </c>
      <c r="AB10" s="70" t="str">
        <f t="shared" si="9"/>
        <v/>
      </c>
    </row>
    <row r="11" spans="1:28" s="68" customFormat="1" ht="20.100000000000001" customHeight="1">
      <c r="A11" s="47"/>
      <c r="B11" s="48"/>
      <c r="C11" s="49"/>
      <c r="D11" s="50"/>
      <c r="E11" s="51"/>
      <c r="F11" s="52"/>
      <c r="G11" s="52"/>
      <c r="H11" s="53"/>
      <c r="I11" s="54"/>
      <c r="J11" s="55"/>
      <c r="K11" s="56"/>
      <c r="L11" s="57"/>
      <c r="M11" s="57"/>
      <c r="N11" s="58">
        <f t="shared" si="0"/>
        <v>0</v>
      </c>
      <c r="O11" s="58">
        <f t="shared" si="1"/>
        <v>0</v>
      </c>
      <c r="P11" s="58">
        <f t="shared" si="2"/>
        <v>0</v>
      </c>
      <c r="Q11" s="60" t="str">
        <f t="shared" si="3"/>
        <v/>
      </c>
      <c r="R11" s="60" t="str">
        <f t="shared" si="4"/>
        <v/>
      </c>
      <c r="S11" s="71"/>
      <c r="T11" s="72"/>
      <c r="U11" s="63" t="str">
        <f t="shared" si="5"/>
        <v/>
      </c>
      <c r="V11" s="64">
        <f>R5</f>
        <v>0</v>
      </c>
      <c r="W11" s="89" t="b">
        <f t="shared" si="6"/>
        <v>0</v>
      </c>
      <c r="X11" s="66">
        <f t="shared" si="7"/>
        <v>0</v>
      </c>
      <c r="Y11" s="74">
        <f t="shared" si="8"/>
        <v>0</v>
      </c>
      <c r="Z11" s="68" t="b">
        <f>IF(Y11=1,LOOKUP(X11,'Meltzer-Faber'!A3:A63,'Meltzer-Faber'!B3:B63))</f>
        <v>0</v>
      </c>
      <c r="AA11" s="69" t="b">
        <f>IF(Y11=1,LOOKUP(X11,'Meltzer-Faber'!A3:A63,'Meltzer-Faber'!C3:C63))</f>
        <v>0</v>
      </c>
      <c r="AB11" s="70" t="str">
        <f t="shared" si="9"/>
        <v/>
      </c>
    </row>
    <row r="12" spans="1:28" s="68" customFormat="1" ht="20.100000000000001" customHeight="1">
      <c r="A12" s="47"/>
      <c r="B12" s="48"/>
      <c r="C12" s="49"/>
      <c r="D12" s="50"/>
      <c r="E12" s="51"/>
      <c r="F12" s="52"/>
      <c r="G12" s="52"/>
      <c r="H12" s="53"/>
      <c r="I12" s="54"/>
      <c r="J12" s="55"/>
      <c r="K12" s="56"/>
      <c r="L12" s="57"/>
      <c r="M12" s="57"/>
      <c r="N12" s="58">
        <f t="shared" si="0"/>
        <v>0</v>
      </c>
      <c r="O12" s="58">
        <f t="shared" si="1"/>
        <v>0</v>
      </c>
      <c r="P12" s="58">
        <f t="shared" si="2"/>
        <v>0</v>
      </c>
      <c r="Q12" s="60" t="str">
        <f t="shared" si="3"/>
        <v/>
      </c>
      <c r="R12" s="60" t="str">
        <f t="shared" si="4"/>
        <v/>
      </c>
      <c r="S12" s="71"/>
      <c r="T12" s="72" t="s">
        <v>43</v>
      </c>
      <c r="U12" s="63" t="str">
        <f t="shared" si="5"/>
        <v/>
      </c>
      <c r="V12" s="64">
        <f>R5</f>
        <v>0</v>
      </c>
      <c r="W12" s="89" t="b">
        <f t="shared" si="6"/>
        <v>0</v>
      </c>
      <c r="X12" s="66">
        <f t="shared" si="7"/>
        <v>0</v>
      </c>
      <c r="Y12" s="74">
        <f t="shared" si="8"/>
        <v>0</v>
      </c>
      <c r="Z12" s="68" t="b">
        <f>IF(Y12=1,LOOKUP(X12,'Meltzer-Faber'!A3:A63,'Meltzer-Faber'!B3:B63))</f>
        <v>0</v>
      </c>
      <c r="AA12" s="69" t="b">
        <f>IF(Y12=1,LOOKUP(X12,'Meltzer-Faber'!A3:A63,'Meltzer-Faber'!C3:C63))</f>
        <v>0</v>
      </c>
      <c r="AB12" s="70" t="str">
        <f t="shared" si="9"/>
        <v/>
      </c>
    </row>
    <row r="13" spans="1:28" s="68" customFormat="1" ht="20.100000000000001" customHeight="1">
      <c r="A13" s="47"/>
      <c r="B13" s="48"/>
      <c r="C13" s="49"/>
      <c r="D13" s="50"/>
      <c r="E13" s="51"/>
      <c r="F13" s="52"/>
      <c r="G13" s="52"/>
      <c r="H13" s="53"/>
      <c r="I13" s="54"/>
      <c r="J13" s="55"/>
      <c r="K13" s="56"/>
      <c r="L13" s="57"/>
      <c r="M13" s="57"/>
      <c r="N13" s="58">
        <f t="shared" si="0"/>
        <v>0</v>
      </c>
      <c r="O13" s="58">
        <f t="shared" si="1"/>
        <v>0</v>
      </c>
      <c r="P13" s="58">
        <f t="shared" si="2"/>
        <v>0</v>
      </c>
      <c r="Q13" s="60" t="str">
        <f t="shared" si="3"/>
        <v/>
      </c>
      <c r="R13" s="60" t="str">
        <f t="shared" si="4"/>
        <v/>
      </c>
      <c r="S13" s="71"/>
      <c r="T13" s="72" t="s">
        <v>43</v>
      </c>
      <c r="U13" s="63" t="str">
        <f t="shared" si="5"/>
        <v/>
      </c>
      <c r="V13" s="64">
        <f>R5</f>
        <v>0</v>
      </c>
      <c r="W13" s="89" t="b">
        <f t="shared" si="6"/>
        <v>0</v>
      </c>
      <c r="X13" s="66">
        <f t="shared" si="7"/>
        <v>0</v>
      </c>
      <c r="Y13" s="74">
        <f t="shared" si="8"/>
        <v>0</v>
      </c>
      <c r="Z13" s="68" t="b">
        <f>IF(Y13=1,LOOKUP(X13,'Meltzer-Faber'!A3:A63,'Meltzer-Faber'!B3:B63))</f>
        <v>0</v>
      </c>
      <c r="AA13" s="69" t="b">
        <f>IF(Y13=1,LOOKUP(X13,'Meltzer-Faber'!A3:A63,'Meltzer-Faber'!C3:C63))</f>
        <v>0</v>
      </c>
      <c r="AB13" s="70" t="str">
        <f t="shared" si="9"/>
        <v/>
      </c>
    </row>
    <row r="14" spans="1:28" s="68" customFormat="1" ht="20.100000000000001" customHeight="1">
      <c r="A14" s="47"/>
      <c r="B14" s="48"/>
      <c r="C14" s="49"/>
      <c r="D14" s="50"/>
      <c r="E14" s="51"/>
      <c r="F14" s="75"/>
      <c r="G14" s="52"/>
      <c r="H14" s="53"/>
      <c r="I14" s="54"/>
      <c r="J14" s="55"/>
      <c r="K14" s="56"/>
      <c r="L14" s="57"/>
      <c r="M14" s="57"/>
      <c r="N14" s="58">
        <f t="shared" si="0"/>
        <v>0</v>
      </c>
      <c r="O14" s="58">
        <f t="shared" si="1"/>
        <v>0</v>
      </c>
      <c r="P14" s="58">
        <f t="shared" si="2"/>
        <v>0</v>
      </c>
      <c r="Q14" s="60" t="str">
        <f t="shared" si="3"/>
        <v/>
      </c>
      <c r="R14" s="60" t="str">
        <f t="shared" si="4"/>
        <v/>
      </c>
      <c r="S14" s="71"/>
      <c r="T14" s="72" t="s">
        <v>43</v>
      </c>
      <c r="U14" s="63" t="str">
        <f t="shared" si="5"/>
        <v/>
      </c>
      <c r="V14" s="64">
        <f>R5</f>
        <v>0</v>
      </c>
      <c r="W14" s="89" t="b">
        <f t="shared" si="6"/>
        <v>0</v>
      </c>
      <c r="X14" s="66">
        <f t="shared" si="7"/>
        <v>0</v>
      </c>
      <c r="Y14" s="74">
        <f t="shared" si="8"/>
        <v>0</v>
      </c>
      <c r="Z14" s="68" t="b">
        <f>IF(Y14=1,LOOKUP(X14,'Meltzer-Faber'!A3:A63,'Meltzer-Faber'!B3:B63))</f>
        <v>0</v>
      </c>
      <c r="AA14" s="69" t="b">
        <f>IF(Y14=1,LOOKUP(X14,'Meltzer-Faber'!A3:A63,'Meltzer-Faber'!C3:C63))</f>
        <v>0</v>
      </c>
      <c r="AB14" s="70" t="str">
        <f t="shared" si="9"/>
        <v/>
      </c>
    </row>
    <row r="15" spans="1:28" s="68" customFormat="1" ht="20.100000000000001" customHeight="1">
      <c r="A15" s="47"/>
      <c r="B15" s="48"/>
      <c r="C15" s="49"/>
      <c r="D15" s="50"/>
      <c r="E15" s="51"/>
      <c r="F15" s="75"/>
      <c r="G15" s="52"/>
      <c r="H15" s="53"/>
      <c r="I15" s="54"/>
      <c r="J15" s="55"/>
      <c r="K15" s="56"/>
      <c r="L15" s="57"/>
      <c r="M15" s="57"/>
      <c r="N15" s="58">
        <f t="shared" si="0"/>
        <v>0</v>
      </c>
      <c r="O15" s="58">
        <f t="shared" si="1"/>
        <v>0</v>
      </c>
      <c r="P15" s="58">
        <f t="shared" si="2"/>
        <v>0</v>
      </c>
      <c r="Q15" s="60" t="str">
        <f t="shared" si="3"/>
        <v/>
      </c>
      <c r="R15" s="60" t="str">
        <f t="shared" si="4"/>
        <v/>
      </c>
      <c r="S15" s="71"/>
      <c r="T15" s="72"/>
      <c r="U15" s="63" t="str">
        <f t="shared" si="5"/>
        <v/>
      </c>
      <c r="V15" s="64">
        <f>R5</f>
        <v>0</v>
      </c>
      <c r="W15" s="89" t="b">
        <f t="shared" si="6"/>
        <v>0</v>
      </c>
      <c r="X15" s="66">
        <f t="shared" si="7"/>
        <v>0</v>
      </c>
      <c r="Y15" s="74">
        <f t="shared" si="8"/>
        <v>0</v>
      </c>
      <c r="Z15" s="68" t="b">
        <f>IF(Y15=1,LOOKUP(X15,'Meltzer-Faber'!A3:A63,'Meltzer-Faber'!B3:B63))</f>
        <v>0</v>
      </c>
      <c r="AA15" s="69" t="b">
        <f>IF(Y15=1,LOOKUP(X15,'Meltzer-Faber'!A3:A63,'Meltzer-Faber'!C3:C63))</f>
        <v>0</v>
      </c>
      <c r="AB15" s="70" t="str">
        <f t="shared" si="9"/>
        <v/>
      </c>
    </row>
    <row r="16" spans="1:28" s="68" customFormat="1" ht="20.100000000000001" customHeight="1">
      <c r="A16" s="47"/>
      <c r="B16" s="48"/>
      <c r="C16" s="49"/>
      <c r="D16" s="50"/>
      <c r="E16" s="51"/>
      <c r="F16" s="75"/>
      <c r="G16" s="52"/>
      <c r="H16" s="53"/>
      <c r="I16" s="54"/>
      <c r="J16" s="55"/>
      <c r="K16" s="56"/>
      <c r="L16" s="57"/>
      <c r="M16" s="57"/>
      <c r="N16" s="58">
        <f t="shared" si="0"/>
        <v>0</v>
      </c>
      <c r="O16" s="58">
        <f t="shared" si="1"/>
        <v>0</v>
      </c>
      <c r="P16" s="58">
        <f t="shared" si="2"/>
        <v>0</v>
      </c>
      <c r="Q16" s="60" t="str">
        <f t="shared" si="3"/>
        <v/>
      </c>
      <c r="R16" s="60" t="str">
        <f t="shared" si="4"/>
        <v/>
      </c>
      <c r="S16" s="71"/>
      <c r="T16" s="72"/>
      <c r="U16" s="63" t="str">
        <f t="shared" si="5"/>
        <v/>
      </c>
      <c r="V16" s="64">
        <f>R5</f>
        <v>0</v>
      </c>
      <c r="W16" s="89" t="b">
        <f t="shared" si="6"/>
        <v>0</v>
      </c>
      <c r="X16" s="66">
        <f t="shared" si="7"/>
        <v>0</v>
      </c>
      <c r="Y16" s="74">
        <f t="shared" si="8"/>
        <v>0</v>
      </c>
      <c r="Z16" s="68" t="b">
        <f>IF(Y16=1,LOOKUP(X16,'Meltzer-Faber'!A3:A63,'Meltzer-Faber'!B3:B63))</f>
        <v>0</v>
      </c>
      <c r="AA16" s="69" t="b">
        <f>IF(Y16=1,LOOKUP(X16,'Meltzer-Faber'!A3:A63,'Meltzer-Faber'!C3:C63))</f>
        <v>0</v>
      </c>
      <c r="AB16" s="70" t="str">
        <f t="shared" si="9"/>
        <v/>
      </c>
    </row>
    <row r="17" spans="1:28" s="68" customFormat="1" ht="20.100000000000001" customHeight="1">
      <c r="A17" s="47"/>
      <c r="B17" s="48"/>
      <c r="C17" s="49"/>
      <c r="D17" s="50"/>
      <c r="E17" s="51"/>
      <c r="F17" s="75"/>
      <c r="G17" s="52"/>
      <c r="H17" s="53"/>
      <c r="I17" s="54"/>
      <c r="J17" s="55"/>
      <c r="K17" s="56"/>
      <c r="L17" s="57"/>
      <c r="M17" s="57"/>
      <c r="N17" s="58">
        <f t="shared" si="0"/>
        <v>0</v>
      </c>
      <c r="O17" s="58">
        <f t="shared" si="1"/>
        <v>0</v>
      </c>
      <c r="P17" s="58">
        <f t="shared" si="2"/>
        <v>0</v>
      </c>
      <c r="Q17" s="60" t="str">
        <f t="shared" si="3"/>
        <v/>
      </c>
      <c r="R17" s="60" t="str">
        <f t="shared" si="4"/>
        <v/>
      </c>
      <c r="S17" s="71"/>
      <c r="T17" s="72"/>
      <c r="U17" s="63" t="str">
        <f t="shared" si="5"/>
        <v/>
      </c>
      <c r="V17" s="64">
        <f>R5</f>
        <v>0</v>
      </c>
      <c r="W17" s="89" t="b">
        <f t="shared" si="6"/>
        <v>0</v>
      </c>
      <c r="X17" s="66">
        <f t="shared" si="7"/>
        <v>0</v>
      </c>
      <c r="Y17" s="74">
        <f t="shared" si="8"/>
        <v>0</v>
      </c>
      <c r="Z17" s="68" t="b">
        <f>IF(Y17=1,LOOKUP(X17,'Meltzer-Faber'!A3:A63,'Meltzer-Faber'!B3:B63))</f>
        <v>0</v>
      </c>
      <c r="AA17" s="69" t="b">
        <f>IF(Y17=1,LOOKUP(X17,'Meltzer-Faber'!A3:A63,'Meltzer-Faber'!C3:C63))</f>
        <v>0</v>
      </c>
      <c r="AB17" s="70" t="str">
        <f t="shared" si="9"/>
        <v/>
      </c>
    </row>
    <row r="18" spans="1:28" s="68" customFormat="1" ht="20.100000000000001" customHeight="1">
      <c r="A18" s="47"/>
      <c r="B18" s="48"/>
      <c r="C18" s="49"/>
      <c r="D18" s="50"/>
      <c r="E18" s="51"/>
      <c r="F18" s="75"/>
      <c r="G18" s="52"/>
      <c r="H18" s="53"/>
      <c r="I18" s="54"/>
      <c r="J18" s="55"/>
      <c r="K18" s="56"/>
      <c r="L18" s="57"/>
      <c r="M18" s="57"/>
      <c r="N18" s="58">
        <f t="shared" si="0"/>
        <v>0</v>
      </c>
      <c r="O18" s="58">
        <f t="shared" si="1"/>
        <v>0</v>
      </c>
      <c r="P18" s="58">
        <f t="shared" si="2"/>
        <v>0</v>
      </c>
      <c r="Q18" s="60" t="str">
        <f t="shared" si="3"/>
        <v/>
      </c>
      <c r="R18" s="60" t="str">
        <f t="shared" si="4"/>
        <v/>
      </c>
      <c r="S18" s="71"/>
      <c r="T18" s="72" t="s">
        <v>43</v>
      </c>
      <c r="U18" s="63" t="str">
        <f t="shared" si="5"/>
        <v/>
      </c>
      <c r="V18" s="64">
        <f>R5</f>
        <v>0</v>
      </c>
      <c r="W18" s="89" t="b">
        <f t="shared" si="6"/>
        <v>0</v>
      </c>
      <c r="X18" s="66">
        <f t="shared" si="7"/>
        <v>0</v>
      </c>
      <c r="Y18" s="74">
        <f t="shared" si="8"/>
        <v>0</v>
      </c>
      <c r="Z18" s="68" t="b">
        <f>IF(Y18=1,LOOKUP(X18,'Meltzer-Faber'!A3:A63,'Meltzer-Faber'!B3:B63))</f>
        <v>0</v>
      </c>
      <c r="AA18" s="69" t="b">
        <f>IF(Y18=1,LOOKUP(X18,'Meltzer-Faber'!A3:A63,'Meltzer-Faber'!C3:C63))</f>
        <v>0</v>
      </c>
      <c r="AB18" s="70" t="str">
        <f t="shared" si="9"/>
        <v/>
      </c>
    </row>
    <row r="19" spans="1:28" s="68" customFormat="1" ht="20.100000000000001" customHeight="1">
      <c r="A19" s="47"/>
      <c r="B19" s="48"/>
      <c r="C19" s="49"/>
      <c r="D19" s="50"/>
      <c r="E19" s="51"/>
      <c r="F19" s="75"/>
      <c r="G19" s="52"/>
      <c r="H19" s="53"/>
      <c r="I19" s="54"/>
      <c r="J19" s="55"/>
      <c r="K19" s="56"/>
      <c r="L19" s="57"/>
      <c r="M19" s="57"/>
      <c r="N19" s="58">
        <f t="shared" si="0"/>
        <v>0</v>
      </c>
      <c r="O19" s="58">
        <f t="shared" si="1"/>
        <v>0</v>
      </c>
      <c r="P19" s="58">
        <f t="shared" si="2"/>
        <v>0</v>
      </c>
      <c r="Q19" s="60" t="str">
        <f t="shared" si="3"/>
        <v/>
      </c>
      <c r="R19" s="60" t="str">
        <f t="shared" si="4"/>
        <v/>
      </c>
      <c r="S19" s="71"/>
      <c r="T19" s="72"/>
      <c r="U19" s="63" t="str">
        <f t="shared" si="5"/>
        <v/>
      </c>
      <c r="V19" s="64">
        <f>R5</f>
        <v>0</v>
      </c>
      <c r="W19" s="89" t="b">
        <f t="shared" si="6"/>
        <v>0</v>
      </c>
      <c r="X19" s="66">
        <f t="shared" si="7"/>
        <v>0</v>
      </c>
      <c r="Y19" s="74">
        <f t="shared" si="8"/>
        <v>0</v>
      </c>
      <c r="Z19" s="68" t="b">
        <f>IF(Y19=1,LOOKUP(X19,'Meltzer-Faber'!A3:A63,'Meltzer-Faber'!B3:B63))</f>
        <v>0</v>
      </c>
      <c r="AA19" s="69" t="b">
        <f>IF(Y19=1,LOOKUP(X19,'Meltzer-Faber'!A3:A63,'Meltzer-Faber'!C3:C63))</f>
        <v>0</v>
      </c>
      <c r="AB19" s="70" t="str">
        <f t="shared" si="9"/>
        <v/>
      </c>
    </row>
    <row r="20" spans="1:28" s="68" customFormat="1" ht="20.100000000000001" customHeight="1">
      <c r="A20" s="47"/>
      <c r="B20" s="48"/>
      <c r="C20" s="49"/>
      <c r="D20" s="50"/>
      <c r="E20" s="51"/>
      <c r="F20" s="75"/>
      <c r="G20" s="52"/>
      <c r="H20" s="53"/>
      <c r="I20" s="54"/>
      <c r="J20" s="55"/>
      <c r="K20" s="56"/>
      <c r="L20" s="57"/>
      <c r="M20" s="57"/>
      <c r="N20" s="58">
        <f t="shared" si="0"/>
        <v>0</v>
      </c>
      <c r="O20" s="58">
        <f t="shared" si="1"/>
        <v>0</v>
      </c>
      <c r="P20" s="58">
        <f t="shared" si="2"/>
        <v>0</v>
      </c>
      <c r="Q20" s="60" t="str">
        <f t="shared" si="3"/>
        <v/>
      </c>
      <c r="R20" s="60" t="str">
        <f t="shared" si="4"/>
        <v/>
      </c>
      <c r="S20" s="71"/>
      <c r="T20" s="72"/>
      <c r="U20" s="63" t="str">
        <f t="shared" si="5"/>
        <v/>
      </c>
      <c r="V20" s="64">
        <f>R5</f>
        <v>0</v>
      </c>
      <c r="W20" s="89" t="b">
        <f t="shared" si="6"/>
        <v>0</v>
      </c>
      <c r="X20" s="66">
        <f t="shared" si="7"/>
        <v>0</v>
      </c>
      <c r="Y20" s="74">
        <f t="shared" si="8"/>
        <v>0</v>
      </c>
      <c r="Z20" s="68" t="b">
        <f>IF(Y20=1,LOOKUP(X20,'Meltzer-Faber'!A3:A63,'Meltzer-Faber'!B3:B63))</f>
        <v>0</v>
      </c>
      <c r="AA20" s="69" t="b">
        <f>IF(Y20=1,LOOKUP(X20,'Meltzer-Faber'!A3:A63,'Meltzer-Faber'!C3:C63))</f>
        <v>0</v>
      </c>
      <c r="AB20" s="70" t="str">
        <f t="shared" si="9"/>
        <v/>
      </c>
    </row>
    <row r="21" spans="1:28" s="68" customFormat="1" ht="20.100000000000001" customHeight="1">
      <c r="A21" s="47"/>
      <c r="B21" s="48"/>
      <c r="C21" s="49"/>
      <c r="D21" s="50"/>
      <c r="E21" s="51"/>
      <c r="F21" s="75"/>
      <c r="G21" s="52"/>
      <c r="H21" s="53"/>
      <c r="I21" s="54"/>
      <c r="J21" s="55"/>
      <c r="K21" s="56"/>
      <c r="L21" s="57"/>
      <c r="M21" s="57"/>
      <c r="N21" s="58">
        <f t="shared" si="0"/>
        <v>0</v>
      </c>
      <c r="O21" s="58">
        <f t="shared" si="1"/>
        <v>0</v>
      </c>
      <c r="P21" s="58">
        <f t="shared" si="2"/>
        <v>0</v>
      </c>
      <c r="Q21" s="60" t="str">
        <f t="shared" si="3"/>
        <v/>
      </c>
      <c r="R21" s="60" t="str">
        <f t="shared" si="4"/>
        <v/>
      </c>
      <c r="S21" s="71"/>
      <c r="T21" s="72"/>
      <c r="U21" s="63" t="str">
        <f t="shared" si="5"/>
        <v/>
      </c>
      <c r="V21" s="64">
        <f>R5</f>
        <v>0</v>
      </c>
      <c r="W21" s="89" t="b">
        <f t="shared" si="6"/>
        <v>0</v>
      </c>
      <c r="X21" s="66">
        <f t="shared" si="7"/>
        <v>0</v>
      </c>
      <c r="Y21" s="74">
        <f t="shared" si="8"/>
        <v>0</v>
      </c>
      <c r="Z21" s="68" t="b">
        <f>IF(Y21=1,LOOKUP(X21,'Meltzer-Faber'!A3:A63,'Meltzer-Faber'!B3:B63))</f>
        <v>0</v>
      </c>
      <c r="AA21" s="69" t="b">
        <f>IF(Y21=1,LOOKUP(X21,'Meltzer-Faber'!A3:A63,'Meltzer-Faber'!C3:C63))</f>
        <v>0</v>
      </c>
      <c r="AB21" s="70" t="str">
        <f t="shared" si="9"/>
        <v/>
      </c>
    </row>
    <row r="22" spans="1:28" s="68" customFormat="1" ht="20.100000000000001" customHeight="1">
      <c r="A22" s="47"/>
      <c r="B22" s="48"/>
      <c r="C22" s="49"/>
      <c r="D22" s="50"/>
      <c r="E22" s="51"/>
      <c r="F22" s="75"/>
      <c r="G22" s="52"/>
      <c r="H22" s="53"/>
      <c r="I22" s="54"/>
      <c r="J22" s="55"/>
      <c r="K22" s="56"/>
      <c r="L22" s="57"/>
      <c r="M22" s="57"/>
      <c r="N22" s="58">
        <f t="shared" si="0"/>
        <v>0</v>
      </c>
      <c r="O22" s="58">
        <f t="shared" si="1"/>
        <v>0</v>
      </c>
      <c r="P22" s="58">
        <f t="shared" si="2"/>
        <v>0</v>
      </c>
      <c r="Q22" s="60" t="str">
        <f t="shared" si="3"/>
        <v/>
      </c>
      <c r="R22" s="60" t="str">
        <f t="shared" si="4"/>
        <v/>
      </c>
      <c r="S22" s="71"/>
      <c r="T22" s="72"/>
      <c r="U22" s="63" t="str">
        <f t="shared" si="5"/>
        <v/>
      </c>
      <c r="V22" s="64">
        <f>R5</f>
        <v>0</v>
      </c>
      <c r="W22" s="89" t="b">
        <f t="shared" si="6"/>
        <v>0</v>
      </c>
      <c r="X22" s="66">
        <f t="shared" si="7"/>
        <v>0</v>
      </c>
      <c r="Y22" s="74">
        <f t="shared" si="8"/>
        <v>0</v>
      </c>
      <c r="Z22" s="68" t="b">
        <f>IF(Y22=1,LOOKUP(X22,'Meltzer-Faber'!A3:A63,'Meltzer-Faber'!B3:B63))</f>
        <v>0</v>
      </c>
      <c r="AA22" s="69" t="b">
        <f>IF(Y22=1,LOOKUP(X22,'Meltzer-Faber'!A3:A63,'Meltzer-Faber'!C3:C63))</f>
        <v>0</v>
      </c>
      <c r="AB22" s="70" t="str">
        <f t="shared" si="9"/>
        <v/>
      </c>
    </row>
    <row r="23" spans="1:28" s="68" customFormat="1" ht="20.100000000000001" customHeight="1">
      <c r="A23" s="47"/>
      <c r="B23" s="48"/>
      <c r="C23" s="49"/>
      <c r="D23" s="50"/>
      <c r="E23" s="51"/>
      <c r="F23" s="75"/>
      <c r="G23" s="52"/>
      <c r="H23" s="53"/>
      <c r="I23" s="54"/>
      <c r="J23" s="55"/>
      <c r="K23" s="56"/>
      <c r="L23" s="57"/>
      <c r="M23" s="57"/>
      <c r="N23" s="58">
        <f t="shared" si="0"/>
        <v>0</v>
      </c>
      <c r="O23" s="58">
        <f t="shared" si="1"/>
        <v>0</v>
      </c>
      <c r="P23" s="58">
        <f t="shared" si="2"/>
        <v>0</v>
      </c>
      <c r="Q23" s="60" t="str">
        <f t="shared" si="3"/>
        <v/>
      </c>
      <c r="R23" s="60" t="str">
        <f t="shared" si="4"/>
        <v/>
      </c>
      <c r="S23" s="71"/>
      <c r="T23" s="72"/>
      <c r="U23" s="63" t="str">
        <f t="shared" si="5"/>
        <v/>
      </c>
      <c r="V23" s="64">
        <f>R5</f>
        <v>0</v>
      </c>
      <c r="W23" s="89" t="b">
        <f t="shared" si="6"/>
        <v>0</v>
      </c>
      <c r="X23" s="66">
        <f t="shared" si="7"/>
        <v>0</v>
      </c>
      <c r="Y23" s="74">
        <f t="shared" si="8"/>
        <v>0</v>
      </c>
      <c r="Z23" s="68" t="b">
        <f>IF(Y23=1,LOOKUP(X23,'Meltzer-Faber'!A3:A63,'Meltzer-Faber'!B3:B63))</f>
        <v>0</v>
      </c>
      <c r="AA23" s="69" t="b">
        <f>IF(Y23=1,LOOKUP(X23,'Meltzer-Faber'!A3:A63,'Meltzer-Faber'!C3:C63))</f>
        <v>0</v>
      </c>
      <c r="AB23" s="70" t="str">
        <f t="shared" si="9"/>
        <v/>
      </c>
    </row>
    <row r="24" spans="1:28" s="68" customFormat="1" ht="20.100000000000001" customHeight="1">
      <c r="A24" s="47"/>
      <c r="B24" s="48"/>
      <c r="C24" s="49"/>
      <c r="D24" s="50"/>
      <c r="E24" s="51"/>
      <c r="F24" s="75"/>
      <c r="G24" s="52"/>
      <c r="H24" s="53"/>
      <c r="I24" s="54"/>
      <c r="J24" s="55"/>
      <c r="K24" s="56"/>
      <c r="L24" s="57"/>
      <c r="M24" s="57"/>
      <c r="N24" s="58">
        <f t="shared" si="0"/>
        <v>0</v>
      </c>
      <c r="O24" s="58">
        <f t="shared" si="1"/>
        <v>0</v>
      </c>
      <c r="P24" s="76">
        <f t="shared" si="2"/>
        <v>0</v>
      </c>
      <c r="Q24" s="77" t="str">
        <f t="shared" si="3"/>
        <v/>
      </c>
      <c r="R24" s="60" t="str">
        <f t="shared" si="4"/>
        <v/>
      </c>
      <c r="S24" s="78"/>
      <c r="T24" s="79"/>
      <c r="U24" s="63" t="str">
        <f t="shared" si="5"/>
        <v/>
      </c>
      <c r="V24" s="64">
        <f>R5</f>
        <v>0</v>
      </c>
      <c r="W24" s="89" t="b">
        <f t="shared" si="6"/>
        <v>0</v>
      </c>
      <c r="X24" s="66">
        <f t="shared" si="7"/>
        <v>0</v>
      </c>
      <c r="Y24" s="74">
        <f t="shared" si="8"/>
        <v>0</v>
      </c>
      <c r="Z24" s="68" t="b">
        <f>IF(Y24=1,LOOKUP(X24,'Meltzer-Faber'!A3:A63,'Meltzer-Faber'!B3:B63))</f>
        <v>0</v>
      </c>
      <c r="AA24" s="69" t="b">
        <f>IF(Y24=1,LOOKUP(X24,'Meltzer-Faber'!A3:A63,'Meltzer-Faber'!C3:C63))</f>
        <v>0</v>
      </c>
      <c r="AB24" s="70" t="str">
        <f t="shared" si="9"/>
        <v/>
      </c>
    </row>
    <row r="25" spans="1:28" s="90" customFormat="1" ht="9" customHeight="1">
      <c r="A25" s="80"/>
      <c r="B25" s="81"/>
      <c r="C25" s="82"/>
      <c r="D25" s="83"/>
      <c r="E25" s="83"/>
      <c r="F25" s="80"/>
      <c r="G25" s="80"/>
      <c r="H25" s="84"/>
      <c r="I25" s="85"/>
      <c r="J25" s="84"/>
      <c r="K25" s="84" t="s">
        <v>43</v>
      </c>
      <c r="L25" s="84"/>
      <c r="M25" s="84"/>
      <c r="N25" s="82"/>
      <c r="O25" s="82"/>
      <c r="P25" s="82"/>
      <c r="Q25" s="86"/>
      <c r="R25" s="86"/>
      <c r="S25" s="86"/>
      <c r="T25" s="87"/>
      <c r="U25" s="88"/>
      <c r="V25" s="33"/>
      <c r="W25" s="89"/>
      <c r="X25" s="66">
        <f>(YEAR(V25)-YEAR(D25))</f>
        <v>0</v>
      </c>
      <c r="Y25" s="74">
        <f>IF(X26&gt;34,1,0)</f>
        <v>0</v>
      </c>
      <c r="AA25" s="91"/>
      <c r="AB25" s="91"/>
    </row>
    <row r="26" spans="1:28">
      <c r="H26" s="14"/>
      <c r="I26" s="9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Y26" s="33"/>
      <c r="AA26" s="93"/>
      <c r="AB26" s="93"/>
    </row>
    <row r="27" spans="1:28" s="20" customFormat="1" ht="15.75">
      <c r="A27" s="94" t="s">
        <v>44</v>
      </c>
      <c r="C27" s="2"/>
      <c r="D27" s="2"/>
      <c r="E27" s="2"/>
      <c r="F27" s="2"/>
      <c r="G27" s="95" t="s">
        <v>46</v>
      </c>
      <c r="H27" s="96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Y27" s="33"/>
      <c r="AA27" s="21"/>
      <c r="AB27" s="21"/>
    </row>
    <row r="28" spans="1:28" s="20" customFormat="1" ht="15">
      <c r="C28" s="2" t="s">
        <v>43</v>
      </c>
      <c r="D28" s="2"/>
      <c r="E28" s="2"/>
      <c r="F28" s="2"/>
      <c r="G28" s="97" t="s">
        <v>43</v>
      </c>
      <c r="H28" s="96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AA28" s="21"/>
      <c r="AB28" s="21"/>
    </row>
    <row r="29" spans="1:28" s="20" customFormat="1" ht="15.75">
      <c r="A29" s="94" t="s">
        <v>47</v>
      </c>
      <c r="C29" s="2"/>
      <c r="D29" s="2"/>
      <c r="E29" s="2"/>
      <c r="F29" s="2"/>
      <c r="G29" s="98"/>
      <c r="H29" s="96">
        <v>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AA29" s="21"/>
      <c r="AB29" s="21"/>
    </row>
    <row r="30" spans="1:28" s="20" customFormat="1" ht="15">
      <c r="C30" s="2"/>
      <c r="D30" s="2"/>
      <c r="E30" s="2"/>
      <c r="F30" s="2"/>
      <c r="G30" s="98"/>
      <c r="H30" s="9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20" t="s">
        <v>43</v>
      </c>
      <c r="AA30" s="21"/>
      <c r="AB30" s="21"/>
    </row>
    <row r="31" spans="1:28" s="20" customFormat="1" ht="15">
      <c r="C31" s="2"/>
      <c r="D31" s="2"/>
      <c r="E31" s="2"/>
      <c r="F31" s="2"/>
      <c r="G31" s="98"/>
      <c r="H31" s="96"/>
      <c r="I31" s="96"/>
      <c r="J31" s="99"/>
      <c r="K31" s="99"/>
      <c r="L31" s="99"/>
      <c r="M31" s="99"/>
      <c r="N31" s="99"/>
      <c r="O31" s="99"/>
      <c r="P31" s="99"/>
      <c r="Q31" s="100"/>
      <c r="R31" s="100"/>
      <c r="S31" s="100"/>
      <c r="T31" s="100"/>
      <c r="AA31" s="21"/>
      <c r="AB31" s="21"/>
    </row>
    <row r="32" spans="1:28" ht="15.75">
      <c r="A32" s="20"/>
      <c r="C32" s="96"/>
      <c r="D32" s="96"/>
      <c r="E32" s="96"/>
      <c r="F32" s="96"/>
      <c r="G32" s="101" t="s">
        <v>48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>
      <c r="C33" s="102"/>
      <c r="D33" s="103"/>
      <c r="E33" s="103"/>
      <c r="F33" s="104"/>
      <c r="G33" s="101" t="s">
        <v>49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>
      <c r="A34" s="94" t="s">
        <v>50</v>
      </c>
      <c r="C34" s="2"/>
      <c r="D34" s="2"/>
      <c r="E34" s="2"/>
      <c r="F34" s="2"/>
      <c r="G34" s="101" t="s">
        <v>51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">
      <c r="C35" s="2"/>
      <c r="D35" s="2"/>
      <c r="E35" s="2"/>
      <c r="F35" s="2"/>
      <c r="G35" s="105"/>
      <c r="H35" s="96"/>
      <c r="I35" s="106"/>
    </row>
    <row r="36" spans="1:20" ht="15.75">
      <c r="A36" s="107" t="s">
        <v>52</v>
      </c>
      <c r="B36" s="108"/>
      <c r="C36" s="2"/>
      <c r="D36" s="2"/>
      <c r="E36" s="2"/>
      <c r="F36" s="2"/>
      <c r="G36" s="101" t="s">
        <v>53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>
      <c r="C37" s="2"/>
      <c r="D37" s="2"/>
      <c r="E37" s="2"/>
      <c r="F37" s="2"/>
      <c r="G37" s="10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">
      <c r="A38" s="108" t="s">
        <v>54</v>
      </c>
      <c r="B38" s="108"/>
      <c r="C38" s="109" t="s">
        <v>55</v>
      </c>
      <c r="D38" s="110"/>
      <c r="E38" s="110"/>
      <c r="F38" s="111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</sheetData>
  <mergeCells count="24">
    <mergeCell ref="C37:F37"/>
    <mergeCell ref="H37:T37"/>
    <mergeCell ref="H38:T38"/>
    <mergeCell ref="C34:F34"/>
    <mergeCell ref="H34:T34"/>
    <mergeCell ref="C35:F35"/>
    <mergeCell ref="C36:F36"/>
    <mergeCell ref="H36:T36"/>
    <mergeCell ref="C30:F30"/>
    <mergeCell ref="I30:T30"/>
    <mergeCell ref="C31:F31"/>
    <mergeCell ref="H32:T32"/>
    <mergeCell ref="H33:T33"/>
    <mergeCell ref="C27:F27"/>
    <mergeCell ref="I27:T27"/>
    <mergeCell ref="C28:F28"/>
    <mergeCell ref="I28:T28"/>
    <mergeCell ref="C29:F29"/>
    <mergeCell ref="I29:T29"/>
    <mergeCell ref="F1:P1"/>
    <mergeCell ref="F2:P2"/>
    <mergeCell ref="C5:F5"/>
    <mergeCell ref="H5:K5"/>
    <mergeCell ref="M5:P5"/>
  </mergeCells>
  <conditionalFormatting sqref="L9:M9">
    <cfRule type="cellIs" dxfId="63" priority="2" operator="between">
      <formula>1</formula>
      <formula>300</formula>
    </cfRule>
    <cfRule type="cellIs" dxfId="62" priority="3" operator="lessThanOrEqual">
      <formula>0</formula>
    </cfRule>
  </conditionalFormatting>
  <conditionalFormatting sqref="H9:K9">
    <cfRule type="cellIs" dxfId="61" priority="4" operator="between">
      <formula>1</formula>
      <formula>300</formula>
    </cfRule>
    <cfRule type="cellIs" dxfId="60" priority="5" operator="lessThanOrEqual">
      <formula>0</formula>
    </cfRule>
  </conditionalFormatting>
  <conditionalFormatting sqref="L10:M10">
    <cfRule type="cellIs" dxfId="59" priority="6" operator="between">
      <formula>1</formula>
      <formula>300</formula>
    </cfRule>
    <cfRule type="cellIs" dxfId="58" priority="7" operator="lessThanOrEqual">
      <formula>0</formula>
    </cfRule>
  </conditionalFormatting>
  <conditionalFormatting sqref="H10:K10">
    <cfRule type="cellIs" dxfId="57" priority="8" operator="between">
      <formula>1</formula>
      <formula>300</formula>
    </cfRule>
    <cfRule type="cellIs" dxfId="56" priority="9" operator="lessThanOrEqual">
      <formula>0</formula>
    </cfRule>
  </conditionalFormatting>
  <conditionalFormatting sqref="L11:M11">
    <cfRule type="cellIs" dxfId="55" priority="10" operator="between">
      <formula>1</formula>
      <formula>300</formula>
    </cfRule>
    <cfRule type="cellIs" dxfId="54" priority="11" operator="lessThanOrEqual">
      <formula>0</formula>
    </cfRule>
  </conditionalFormatting>
  <conditionalFormatting sqref="H11:K11">
    <cfRule type="cellIs" dxfId="53" priority="12" operator="between">
      <formula>1</formula>
      <formula>300</formula>
    </cfRule>
    <cfRule type="cellIs" dxfId="52" priority="13" operator="lessThanOrEqual">
      <formula>0</formula>
    </cfRule>
  </conditionalFormatting>
  <conditionalFormatting sqref="L12:M12">
    <cfRule type="cellIs" dxfId="51" priority="14" operator="between">
      <formula>1</formula>
      <formula>300</formula>
    </cfRule>
    <cfRule type="cellIs" dxfId="50" priority="15" operator="lessThanOrEqual">
      <formula>0</formula>
    </cfRule>
  </conditionalFormatting>
  <conditionalFormatting sqref="H12:K12">
    <cfRule type="cellIs" dxfId="49" priority="16" operator="between">
      <formula>1</formula>
      <formula>300</formula>
    </cfRule>
    <cfRule type="cellIs" dxfId="48" priority="17" operator="lessThanOrEqual">
      <formula>0</formula>
    </cfRule>
  </conditionalFormatting>
  <conditionalFormatting sqref="L13:M13">
    <cfRule type="cellIs" dxfId="47" priority="18" operator="between">
      <formula>1</formula>
      <formula>300</formula>
    </cfRule>
    <cfRule type="cellIs" dxfId="46" priority="19" operator="lessThanOrEqual">
      <formula>0</formula>
    </cfRule>
  </conditionalFormatting>
  <conditionalFormatting sqref="H13:K13">
    <cfRule type="cellIs" dxfId="45" priority="20" operator="between">
      <formula>1</formula>
      <formula>300</formula>
    </cfRule>
    <cfRule type="cellIs" dxfId="44" priority="21" operator="lessThanOrEqual">
      <formula>0</formula>
    </cfRule>
  </conditionalFormatting>
  <conditionalFormatting sqref="L14:M14">
    <cfRule type="cellIs" dxfId="43" priority="22" operator="between">
      <formula>1</formula>
      <formula>300</formula>
    </cfRule>
    <cfRule type="cellIs" dxfId="42" priority="23" operator="lessThanOrEqual">
      <formula>0</formula>
    </cfRule>
  </conditionalFormatting>
  <conditionalFormatting sqref="H14:K14">
    <cfRule type="cellIs" dxfId="41" priority="24" operator="between">
      <formula>1</formula>
      <formula>300</formula>
    </cfRule>
    <cfRule type="cellIs" dxfId="40" priority="25" operator="lessThanOrEqual">
      <formula>0</formula>
    </cfRule>
  </conditionalFormatting>
  <conditionalFormatting sqref="L15:M15">
    <cfRule type="cellIs" dxfId="39" priority="26" operator="between">
      <formula>1</formula>
      <formula>300</formula>
    </cfRule>
    <cfRule type="cellIs" dxfId="38" priority="27" operator="lessThanOrEqual">
      <formula>0</formula>
    </cfRule>
  </conditionalFormatting>
  <conditionalFormatting sqref="H15:K15">
    <cfRule type="cellIs" dxfId="37" priority="28" operator="between">
      <formula>1</formula>
      <formula>300</formula>
    </cfRule>
    <cfRule type="cellIs" dxfId="36" priority="29" operator="lessThanOrEqual">
      <formula>0</formula>
    </cfRule>
  </conditionalFormatting>
  <conditionalFormatting sqref="L16:M16">
    <cfRule type="cellIs" dxfId="35" priority="30" operator="between">
      <formula>1</formula>
      <formula>300</formula>
    </cfRule>
    <cfRule type="cellIs" dxfId="34" priority="31" operator="lessThanOrEqual">
      <formula>0</formula>
    </cfRule>
  </conditionalFormatting>
  <conditionalFormatting sqref="H16:K16">
    <cfRule type="cellIs" dxfId="33" priority="32" operator="between">
      <formula>1</formula>
      <formula>300</formula>
    </cfRule>
    <cfRule type="cellIs" dxfId="32" priority="33" operator="lessThanOrEqual">
      <formula>0</formula>
    </cfRule>
  </conditionalFormatting>
  <conditionalFormatting sqref="L17:M17">
    <cfRule type="cellIs" dxfId="31" priority="34" operator="between">
      <formula>1</formula>
      <formula>300</formula>
    </cfRule>
    <cfRule type="cellIs" dxfId="30" priority="35" operator="lessThanOrEqual">
      <formula>0</formula>
    </cfRule>
  </conditionalFormatting>
  <conditionalFormatting sqref="H17:K17">
    <cfRule type="cellIs" dxfId="29" priority="36" operator="between">
      <formula>1</formula>
      <formula>300</formula>
    </cfRule>
    <cfRule type="cellIs" dxfId="28" priority="37" operator="lessThanOrEqual">
      <formula>0</formula>
    </cfRule>
  </conditionalFormatting>
  <conditionalFormatting sqref="L18:M18">
    <cfRule type="cellIs" dxfId="27" priority="38" operator="between">
      <formula>1</formula>
      <formula>300</formula>
    </cfRule>
    <cfRule type="cellIs" dxfId="26" priority="39" operator="lessThanOrEqual">
      <formula>0</formula>
    </cfRule>
  </conditionalFormatting>
  <conditionalFormatting sqref="H18:K18">
    <cfRule type="cellIs" dxfId="25" priority="40" operator="between">
      <formula>1</formula>
      <formula>300</formula>
    </cfRule>
    <cfRule type="cellIs" dxfId="24" priority="41" operator="lessThanOrEqual">
      <formula>0</formula>
    </cfRule>
  </conditionalFormatting>
  <conditionalFormatting sqref="L19:M19">
    <cfRule type="cellIs" dxfId="23" priority="42" operator="between">
      <formula>1</formula>
      <formula>300</formula>
    </cfRule>
    <cfRule type="cellIs" dxfId="22" priority="43" operator="lessThanOrEqual">
      <formula>0</formula>
    </cfRule>
  </conditionalFormatting>
  <conditionalFormatting sqref="H19:K19">
    <cfRule type="cellIs" dxfId="21" priority="44" operator="between">
      <formula>1</formula>
      <formula>300</formula>
    </cfRule>
    <cfRule type="cellIs" dxfId="20" priority="45" operator="lessThanOrEqual">
      <formula>0</formula>
    </cfRule>
  </conditionalFormatting>
  <conditionalFormatting sqref="L20:M20">
    <cfRule type="cellIs" dxfId="19" priority="46" operator="between">
      <formula>1</formula>
      <formula>300</formula>
    </cfRule>
    <cfRule type="cellIs" dxfId="18" priority="47" operator="lessThanOrEqual">
      <formula>0</formula>
    </cfRule>
  </conditionalFormatting>
  <conditionalFormatting sqref="H20:K20">
    <cfRule type="cellIs" dxfId="17" priority="48" operator="between">
      <formula>1</formula>
      <formula>300</formula>
    </cfRule>
    <cfRule type="cellIs" dxfId="16" priority="49" operator="lessThanOrEqual">
      <formula>0</formula>
    </cfRule>
  </conditionalFormatting>
  <conditionalFormatting sqref="L21:M21">
    <cfRule type="cellIs" dxfId="15" priority="50" operator="between">
      <formula>1</formula>
      <formula>300</formula>
    </cfRule>
    <cfRule type="cellIs" dxfId="14" priority="51" operator="lessThanOrEqual">
      <formula>0</formula>
    </cfRule>
  </conditionalFormatting>
  <conditionalFormatting sqref="H21:K21">
    <cfRule type="cellIs" dxfId="13" priority="52" operator="between">
      <formula>1</formula>
      <formula>300</formula>
    </cfRule>
    <cfRule type="cellIs" dxfId="12" priority="53" operator="lessThanOrEqual">
      <formula>0</formula>
    </cfRule>
  </conditionalFormatting>
  <conditionalFormatting sqref="L22:M22">
    <cfRule type="cellIs" dxfId="11" priority="54" operator="between">
      <formula>1</formula>
      <formula>300</formula>
    </cfRule>
    <cfRule type="cellIs" dxfId="10" priority="55" operator="lessThanOrEqual">
      <formula>0</formula>
    </cfRule>
  </conditionalFormatting>
  <conditionalFormatting sqref="H22:K22">
    <cfRule type="cellIs" dxfId="9" priority="56" operator="between">
      <formula>1</formula>
      <formula>300</formula>
    </cfRule>
    <cfRule type="cellIs" dxfId="8" priority="57" operator="lessThanOrEqual">
      <formula>0</formula>
    </cfRule>
  </conditionalFormatting>
  <conditionalFormatting sqref="L23:M23">
    <cfRule type="cellIs" dxfId="7" priority="58" operator="between">
      <formula>1</formula>
      <formula>300</formula>
    </cfRule>
    <cfRule type="cellIs" dxfId="6" priority="59" operator="lessThanOrEqual">
      <formula>0</formula>
    </cfRule>
  </conditionalFormatting>
  <conditionalFormatting sqref="H23:K23">
    <cfRule type="cellIs" dxfId="5" priority="60" operator="between">
      <formula>1</formula>
      <formula>300</formula>
    </cfRule>
    <cfRule type="cellIs" dxfId="4" priority="61" operator="lessThanOrEqual">
      <formula>0</formula>
    </cfRule>
  </conditionalFormatting>
  <conditionalFormatting sqref="L24:M24">
    <cfRule type="cellIs" dxfId="3" priority="62" operator="between">
      <formula>1</formula>
      <formula>300</formula>
    </cfRule>
    <cfRule type="cellIs" dxfId="2" priority="63" operator="lessThanOrEqual">
      <formula>0</formula>
    </cfRule>
  </conditionalFormatting>
  <conditionalFormatting sqref="H24:K24">
    <cfRule type="cellIs" dxfId="1" priority="64" operator="between">
      <formula>1</formula>
      <formula>300</formula>
    </cfRule>
    <cfRule type="cellIs" dxfId="0" priority="65" operator="lessThanOrEqual">
      <formula>0</formula>
    </cfRule>
  </conditionalFormatting>
  <dataValidations count="2">
    <dataValidation type="list" allowBlank="1" showInputMessage="1" showErrorMessage="1" errorTitle="Feil_i_kategori" error="Feil verdi i kategori" sqref="C9:C13">
      <formula1>"UM,JM,SM,UK,JK,SK,M1,M2,M3,M4,M5,M6,M7,M8,M9,M10,K1,K2,K3,K4,K5,K6,K7,K8,K9,K10"</formula1>
      <formula2>0</formula2>
    </dataValidation>
    <dataValidation type="list" allowBlank="1" showInputMessage="1" showErrorMessage="1" errorTitle="Feil_i_vektklasse" error="Feil verdi i vektklasse" sqref="A9:A24">
      <formula1>"40,45,49,55,59,64,71,76,81,+81,81+,87,+87,87+,49,55,61,67,73,81,89,96,102,+102,102+,109,+109,109+"</formula1>
      <formula2>0</formula2>
    </dataValidation>
  </dataValidations>
  <pageMargins left="0.27569444444444402" right="0.35416666666666702" top="0.27569444444444402" bottom="0.27569444444444402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"/>
  <sheetViews>
    <sheetView showRowColHeaders="0" showZeros="0" showOutlineSymbols="0" zoomScaleNormal="100" workbookViewId="0">
      <selection activeCell="E57" sqref="E57"/>
    </sheetView>
  </sheetViews>
  <sheetFormatPr baseColWidth="10" defaultColWidth="9.140625" defaultRowHeight="12.75"/>
  <cols>
    <col min="1" max="1" width="11.28515625" customWidth="1"/>
    <col min="2" max="2" width="11.7109375" style="112" customWidth="1"/>
    <col min="3" max="3" width="12.28515625" customWidth="1"/>
    <col min="4" max="1025" width="9.140625" customWidth="1"/>
  </cols>
  <sheetData>
    <row r="1" spans="1:3">
      <c r="A1" s="1" t="s">
        <v>57</v>
      </c>
      <c r="B1" s="1"/>
      <c r="C1" s="1"/>
    </row>
    <row r="2" spans="1:3">
      <c r="A2" s="113" t="s">
        <v>36</v>
      </c>
      <c r="B2" s="114" t="s">
        <v>58</v>
      </c>
      <c r="C2" t="s">
        <v>59</v>
      </c>
    </row>
    <row r="3" spans="1:3">
      <c r="A3" s="115">
        <v>30</v>
      </c>
      <c r="B3" s="114">
        <v>1</v>
      </c>
      <c r="C3" s="116">
        <v>1</v>
      </c>
    </row>
    <row r="4" spans="1:3">
      <c r="A4" s="115">
        <v>31</v>
      </c>
      <c r="B4" s="114">
        <v>1.016</v>
      </c>
      <c r="C4" s="114">
        <v>1.016</v>
      </c>
    </row>
    <row r="5" spans="1:3">
      <c r="A5" s="115">
        <v>32</v>
      </c>
      <c r="B5" s="114">
        <v>1.0309999999999999</v>
      </c>
      <c r="C5" s="114">
        <v>1.0169999999999999</v>
      </c>
    </row>
    <row r="6" spans="1:3">
      <c r="A6" s="115">
        <v>33</v>
      </c>
      <c r="B6" s="114">
        <v>1.046</v>
      </c>
      <c r="C6" s="114">
        <v>1.046</v>
      </c>
    </row>
    <row r="7" spans="1:3">
      <c r="A7" s="115">
        <v>34</v>
      </c>
      <c r="B7" s="114">
        <v>1.0589999999999999</v>
      </c>
      <c r="C7" s="114">
        <v>1.0589999999999999</v>
      </c>
    </row>
    <row r="8" spans="1:3">
      <c r="A8" s="115">
        <v>35</v>
      </c>
      <c r="B8" s="114">
        <v>1.0720000000000001</v>
      </c>
      <c r="C8" s="114">
        <v>1.0720000000000001</v>
      </c>
    </row>
    <row r="9" spans="1:3">
      <c r="A9" s="115">
        <v>36</v>
      </c>
      <c r="B9" s="114">
        <v>1.083</v>
      </c>
      <c r="C9" s="114">
        <v>1.0840000000000001</v>
      </c>
    </row>
    <row r="10" spans="1:3">
      <c r="A10" s="115">
        <v>37</v>
      </c>
      <c r="B10" s="114">
        <v>1.0960000000000001</v>
      </c>
      <c r="C10" s="114">
        <v>1.097</v>
      </c>
    </row>
    <row r="11" spans="1:3">
      <c r="A11" s="115">
        <v>38</v>
      </c>
      <c r="B11" s="114">
        <v>1.109</v>
      </c>
      <c r="C11" s="114">
        <v>1.1100000000000001</v>
      </c>
    </row>
    <row r="12" spans="1:3">
      <c r="A12" s="115">
        <v>39</v>
      </c>
      <c r="B12" s="114">
        <v>1.1220000000000001</v>
      </c>
      <c r="C12" s="114">
        <v>1.1240000000000001</v>
      </c>
    </row>
    <row r="13" spans="1:3">
      <c r="A13" s="115">
        <v>40</v>
      </c>
      <c r="B13" s="114">
        <v>1.135</v>
      </c>
      <c r="C13" s="114">
        <v>1.1379999999999999</v>
      </c>
    </row>
    <row r="14" spans="1:3">
      <c r="A14" s="115">
        <v>41</v>
      </c>
      <c r="B14" s="114">
        <v>1.149</v>
      </c>
      <c r="C14" s="114">
        <v>1.153</v>
      </c>
    </row>
    <row r="15" spans="1:3">
      <c r="A15" s="115">
        <v>42</v>
      </c>
      <c r="B15" s="114">
        <v>1.1619999999999999</v>
      </c>
      <c r="C15" s="114">
        <v>1.17</v>
      </c>
    </row>
    <row r="16" spans="1:3">
      <c r="A16" s="115">
        <v>43</v>
      </c>
      <c r="B16" s="114">
        <v>1.1759999999999999</v>
      </c>
      <c r="C16" s="114">
        <v>1.1870000000000001</v>
      </c>
    </row>
    <row r="17" spans="1:3">
      <c r="A17" s="115">
        <v>44</v>
      </c>
      <c r="B17" s="114">
        <v>1.1890000000000001</v>
      </c>
      <c r="C17" s="114">
        <v>1.2050000000000001</v>
      </c>
    </row>
    <row r="18" spans="1:3">
      <c r="A18" s="115">
        <v>45</v>
      </c>
      <c r="B18" s="114">
        <v>1.2030000000000001</v>
      </c>
      <c r="C18" s="114">
        <v>1.2230000000000001</v>
      </c>
    </row>
    <row r="19" spans="1:3">
      <c r="A19" s="115">
        <v>46</v>
      </c>
      <c r="B19" s="114">
        <v>1.218</v>
      </c>
      <c r="C19" s="114">
        <v>1.244</v>
      </c>
    </row>
    <row r="20" spans="1:3">
      <c r="A20" s="115">
        <v>47</v>
      </c>
      <c r="B20" s="114">
        <v>1.2330000000000001</v>
      </c>
      <c r="C20" s="114">
        <v>1.2649999999999999</v>
      </c>
    </row>
    <row r="21" spans="1:3">
      <c r="A21" s="115">
        <v>48</v>
      </c>
      <c r="B21" s="114">
        <v>1.248</v>
      </c>
      <c r="C21" s="114">
        <v>1.288</v>
      </c>
    </row>
    <row r="22" spans="1:3">
      <c r="A22" s="115">
        <v>49</v>
      </c>
      <c r="B22" s="114">
        <v>1.2629999999999999</v>
      </c>
      <c r="C22" s="114">
        <v>1.3129999999999999</v>
      </c>
    </row>
    <row r="23" spans="1:3">
      <c r="A23" s="115">
        <v>50</v>
      </c>
      <c r="B23" s="114">
        <v>1.2789999999999999</v>
      </c>
      <c r="C23" s="114">
        <v>1.34</v>
      </c>
    </row>
    <row r="24" spans="1:3">
      <c r="A24" s="115">
        <v>51</v>
      </c>
      <c r="B24" s="114">
        <v>1.2969999999999999</v>
      </c>
      <c r="C24" s="114">
        <v>1.369</v>
      </c>
    </row>
    <row r="25" spans="1:3">
      <c r="A25" s="115">
        <v>52</v>
      </c>
      <c r="B25" s="114">
        <v>1.3160000000000001</v>
      </c>
      <c r="C25" s="114">
        <v>1.401</v>
      </c>
    </row>
    <row r="26" spans="1:3">
      <c r="A26" s="115">
        <v>53</v>
      </c>
      <c r="B26" s="114">
        <v>1.3380000000000001</v>
      </c>
      <c r="C26" s="114">
        <v>1.4350000000000001</v>
      </c>
    </row>
    <row r="27" spans="1:3">
      <c r="A27" s="115">
        <v>54</v>
      </c>
      <c r="B27" s="114">
        <v>1.361</v>
      </c>
      <c r="C27" s="114">
        <v>1.47</v>
      </c>
    </row>
    <row r="28" spans="1:3">
      <c r="A28" s="115">
        <v>55</v>
      </c>
      <c r="B28" s="114">
        <v>1.385</v>
      </c>
      <c r="C28" s="114">
        <v>1.5069999999999999</v>
      </c>
    </row>
    <row r="29" spans="1:3" ht="14.25">
      <c r="A29" s="115">
        <v>56</v>
      </c>
      <c r="B29" s="114">
        <v>1.411</v>
      </c>
      <c r="C29" s="117">
        <v>1.5449999999999999</v>
      </c>
    </row>
    <row r="30" spans="1:3" ht="14.25">
      <c r="A30" s="115">
        <v>57</v>
      </c>
      <c r="B30" s="114">
        <v>1.4370000000000001</v>
      </c>
      <c r="C30" s="118">
        <v>1.585</v>
      </c>
    </row>
    <row r="31" spans="1:3" ht="14.25">
      <c r="A31" s="115">
        <v>58</v>
      </c>
      <c r="B31" s="114">
        <v>1.462</v>
      </c>
      <c r="C31" s="117">
        <v>1.625</v>
      </c>
    </row>
    <row r="32" spans="1:3" ht="14.25">
      <c r="A32" s="115">
        <v>59</v>
      </c>
      <c r="B32" s="114">
        <v>1.488</v>
      </c>
      <c r="C32" s="118">
        <v>1.665</v>
      </c>
    </row>
    <row r="33" spans="1:3" ht="14.25">
      <c r="A33" s="115">
        <v>60</v>
      </c>
      <c r="B33" s="114">
        <v>1.514</v>
      </c>
      <c r="C33" s="117">
        <v>1.7050000000000001</v>
      </c>
    </row>
    <row r="34" spans="1:3" ht="14.25">
      <c r="A34" s="115">
        <v>61</v>
      </c>
      <c r="B34" s="114">
        <v>1.5409999999999999</v>
      </c>
      <c r="C34" s="118">
        <v>1.744</v>
      </c>
    </row>
    <row r="35" spans="1:3" ht="14.25">
      <c r="A35" s="115">
        <v>62</v>
      </c>
      <c r="B35" s="114">
        <v>1.5680000000000001</v>
      </c>
      <c r="C35" s="117">
        <v>1.778</v>
      </c>
    </row>
    <row r="36" spans="1:3" ht="14.25">
      <c r="A36" s="115">
        <v>63</v>
      </c>
      <c r="B36" s="114">
        <v>1.5980000000000001</v>
      </c>
      <c r="C36" s="118">
        <v>1.8080000000000001</v>
      </c>
    </row>
    <row r="37" spans="1:3" ht="14.25">
      <c r="A37" s="115">
        <v>64</v>
      </c>
      <c r="B37" s="114">
        <v>1.629</v>
      </c>
      <c r="C37" s="117">
        <v>1.839</v>
      </c>
    </row>
    <row r="38" spans="1:3" ht="14.25">
      <c r="A38" s="115">
        <v>65</v>
      </c>
      <c r="B38" s="114">
        <v>1.663</v>
      </c>
      <c r="C38" s="118">
        <v>1.873</v>
      </c>
    </row>
    <row r="39" spans="1:3" ht="14.25">
      <c r="A39" s="115">
        <v>66</v>
      </c>
      <c r="B39" s="114">
        <v>1.6990000000000001</v>
      </c>
      <c r="C39" s="117">
        <v>1.909</v>
      </c>
    </row>
    <row r="40" spans="1:3" ht="14.25">
      <c r="A40" s="115">
        <v>67</v>
      </c>
      <c r="B40" s="114">
        <v>1.738</v>
      </c>
      <c r="C40" s="118">
        <v>1.948</v>
      </c>
    </row>
    <row r="41" spans="1:3" ht="14.25">
      <c r="A41" s="115">
        <v>68</v>
      </c>
      <c r="B41" s="114">
        <v>1.7789999999999999</v>
      </c>
      <c r="C41" s="117">
        <v>1.9890000000000001</v>
      </c>
    </row>
    <row r="42" spans="1:3" ht="14.25">
      <c r="A42" s="115">
        <v>69</v>
      </c>
      <c r="B42" s="114">
        <v>1.823</v>
      </c>
      <c r="C42" s="118">
        <v>2.0329999999999999</v>
      </c>
    </row>
    <row r="43" spans="1:3" ht="14.25">
      <c r="A43" s="115">
        <v>70</v>
      </c>
      <c r="B43" s="114">
        <v>1.867</v>
      </c>
      <c r="C43" s="117">
        <v>2.077</v>
      </c>
    </row>
    <row r="44" spans="1:3" ht="14.25">
      <c r="A44" s="115">
        <v>71</v>
      </c>
      <c r="B44" s="114">
        <v>1.91</v>
      </c>
      <c r="C44" s="118">
        <v>2.12</v>
      </c>
    </row>
    <row r="45" spans="1:3" ht="14.25">
      <c r="A45" s="115">
        <v>72</v>
      </c>
      <c r="B45" s="114">
        <v>1.9530000000000001</v>
      </c>
      <c r="C45" s="117">
        <v>2.1629999999999998</v>
      </c>
    </row>
    <row r="46" spans="1:3" ht="14.25">
      <c r="A46" s="115">
        <v>73</v>
      </c>
      <c r="B46" s="114">
        <v>2.004</v>
      </c>
      <c r="C46" s="118">
        <v>2.214</v>
      </c>
    </row>
    <row r="47" spans="1:3" ht="14.25">
      <c r="A47" s="115">
        <v>74</v>
      </c>
      <c r="B47" s="114">
        <v>2.06</v>
      </c>
      <c r="C47" s="117">
        <v>2.27</v>
      </c>
    </row>
    <row r="48" spans="1:3" ht="14.25">
      <c r="A48" s="115">
        <v>75</v>
      </c>
      <c r="B48" s="114">
        <v>2.117</v>
      </c>
      <c r="C48" s="118">
        <v>2.327</v>
      </c>
    </row>
    <row r="49" spans="1:3" ht="14.25">
      <c r="A49" s="115">
        <v>76</v>
      </c>
      <c r="B49" s="114">
        <v>2.181</v>
      </c>
      <c r="C49" s="117">
        <v>2.391</v>
      </c>
    </row>
    <row r="50" spans="1:3" ht="14.25">
      <c r="A50" s="115">
        <v>77</v>
      </c>
      <c r="B50" s="114">
        <v>2.2549999999999999</v>
      </c>
      <c r="C50" s="118">
        <v>2.4649999999999999</v>
      </c>
    </row>
    <row r="51" spans="1:3" ht="14.25">
      <c r="A51" s="115">
        <v>78</v>
      </c>
      <c r="B51" s="114">
        <v>2.3359999999999999</v>
      </c>
      <c r="C51" s="117">
        <v>2.5459999999999998</v>
      </c>
    </row>
    <row r="52" spans="1:3" ht="14.25">
      <c r="A52" s="115">
        <v>79</v>
      </c>
      <c r="B52" s="114">
        <v>2.419</v>
      </c>
      <c r="C52" s="118">
        <v>2.629</v>
      </c>
    </row>
    <row r="53" spans="1:3" ht="14.25">
      <c r="A53" s="115">
        <v>80</v>
      </c>
      <c r="B53" s="114">
        <v>2.504</v>
      </c>
      <c r="C53" s="117">
        <v>2.714</v>
      </c>
    </row>
    <row r="54" spans="1:3" ht="14.25">
      <c r="A54" s="115">
        <v>81</v>
      </c>
      <c r="B54" s="114">
        <v>2.597</v>
      </c>
      <c r="C54" s="119"/>
    </row>
    <row r="55" spans="1:3" ht="14.25">
      <c r="A55" s="115">
        <v>82</v>
      </c>
      <c r="B55" s="114">
        <v>2.702</v>
      </c>
      <c r="C55" s="119"/>
    </row>
    <row r="56" spans="1:3" ht="14.25">
      <c r="A56" s="115">
        <v>83</v>
      </c>
      <c r="B56" s="114">
        <v>2.831</v>
      </c>
      <c r="C56" s="119"/>
    </row>
    <row r="57" spans="1:3" ht="14.25">
      <c r="A57" s="115">
        <v>84</v>
      </c>
      <c r="B57" s="114">
        <v>2.9809999999999999</v>
      </c>
      <c r="C57" s="119"/>
    </row>
    <row r="58" spans="1:3" ht="14.25">
      <c r="A58" s="115">
        <v>85</v>
      </c>
      <c r="B58" s="114">
        <v>3.153</v>
      </c>
      <c r="C58" s="119"/>
    </row>
    <row r="59" spans="1:3" ht="14.25">
      <c r="A59" s="115">
        <v>86</v>
      </c>
      <c r="B59" s="114">
        <v>3.3519999999999999</v>
      </c>
      <c r="C59" s="119"/>
    </row>
    <row r="60" spans="1:3" ht="14.25">
      <c r="A60" s="115">
        <v>87</v>
      </c>
      <c r="B60" s="114">
        <v>3.58</v>
      </c>
      <c r="C60" s="119"/>
    </row>
    <row r="61" spans="1:3" ht="14.25">
      <c r="A61" s="115">
        <v>88</v>
      </c>
      <c r="B61" s="114">
        <v>3.8420000000000001</v>
      </c>
      <c r="C61" s="119"/>
    </row>
    <row r="62" spans="1:3" ht="14.25">
      <c r="A62" s="115">
        <v>89</v>
      </c>
      <c r="B62" s="114">
        <v>4.1449999999999996</v>
      </c>
      <c r="C62" s="119"/>
    </row>
    <row r="63" spans="1:3" ht="14.25">
      <c r="A63" s="115">
        <v>90</v>
      </c>
      <c r="B63" s="114">
        <v>4.4930000000000003</v>
      </c>
      <c r="C63" s="119"/>
    </row>
  </sheetData>
  <mergeCells count="1">
    <mergeCell ref="A1:C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owColHeaders="0" showZeros="0" showOutlineSymbols="0" zoomScaleNormal="100" workbookViewId="0"/>
  </sheetViews>
  <sheetFormatPr baseColWidth="10" defaultColWidth="9.140625" defaultRowHeight="12.75"/>
  <cols>
    <col min="1" max="1025" width="10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Navngitte områder</vt:lpstr>
      </vt:variant>
      <vt:variant>
        <vt:i4>2</vt:i4>
      </vt:variant>
    </vt:vector>
  </HeadingPairs>
  <TitlesOfParts>
    <vt:vector size="6" baseType="lpstr">
      <vt:lpstr>Pulje 1</vt:lpstr>
      <vt:lpstr>Pulje 2</vt:lpstr>
      <vt:lpstr>Meltzer-Faber</vt:lpstr>
      <vt:lpstr>Module1</vt:lpstr>
      <vt:lpstr>'Pulje 1'!Utskriftsområde</vt:lpstr>
      <vt:lpstr>'Pulje 2'!Utskriftsområde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Bj. Hagenes Vigrestad IK</dc:creator>
  <cp:lastModifiedBy>Jonny Block</cp:lastModifiedBy>
  <cp:revision>3</cp:revision>
  <cp:lastPrinted>2012-02-12T11:58:53Z</cp:lastPrinted>
  <dcterms:created xsi:type="dcterms:W3CDTF">2001-08-31T20:44:44Z</dcterms:created>
  <dcterms:modified xsi:type="dcterms:W3CDTF">2021-12-30T17:58:06Z</dcterms:modified>
  <dc:language>nb-NO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NewReviewCycle">
    <vt:lpwstr/>
  </property>
</Properties>
</file>