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skar\Documents\lagseri\lagseri_python\"/>
    </mc:Choice>
  </mc:AlternateContent>
  <xr:revisionPtr revIDLastSave="0" documentId="13_ncr:1_{E583FBB7-D448-4FF6-B75D-7C1C6A09E3E5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Pulje 1" sheetId="1" r:id="rId1"/>
    <sheet name="Pulje 2" sheetId="2" r:id="rId2"/>
    <sheet name="Meltzer-Faber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7DWh0Jz4kKn+iM5r+uNdmTE/hOQ=="/>
    </ext>
  </extLst>
</workbook>
</file>

<file path=xl/calcChain.xml><?xml version="1.0" encoding="utf-8"?>
<calcChain xmlns="http://schemas.openxmlformats.org/spreadsheetml/2006/main">
  <c r="V36" i="2" l="1"/>
  <c r="U36" i="2"/>
  <c r="T36" i="2"/>
  <c r="W36" i="2" s="1"/>
  <c r="AC35" i="2"/>
  <c r="AD35" i="2" s="1"/>
  <c r="AB35" i="2"/>
  <c r="AG35" i="2" s="1"/>
  <c r="AA35" i="2"/>
  <c r="Q35" i="2"/>
  <c r="AH35" i="2" s="1"/>
  <c r="P35" i="2"/>
  <c r="O35" i="2"/>
  <c r="W34" i="2"/>
  <c r="V34" i="2"/>
  <c r="U34" i="2"/>
  <c r="T34" i="2"/>
  <c r="AB33" i="2"/>
  <c r="AG33" i="2" s="1"/>
  <c r="AA33" i="2"/>
  <c r="AC33" i="2" s="1"/>
  <c r="Q33" i="2"/>
  <c r="AH33" i="2" s="1"/>
  <c r="P33" i="2"/>
  <c r="O33" i="2"/>
  <c r="W32" i="2"/>
  <c r="V32" i="2"/>
  <c r="U32" i="2"/>
  <c r="T32" i="2"/>
  <c r="AB31" i="2"/>
  <c r="AG31" i="2" s="1"/>
  <c r="AA31" i="2"/>
  <c r="AC31" i="2" s="1"/>
  <c r="P31" i="2"/>
  <c r="O31" i="2"/>
  <c r="Q31" i="2" s="1"/>
  <c r="V30" i="2"/>
  <c r="U30" i="2"/>
  <c r="T30" i="2"/>
  <c r="AG29" i="2"/>
  <c r="AD29" i="2"/>
  <c r="AC29" i="2"/>
  <c r="AB29" i="2"/>
  <c r="AA29" i="2"/>
  <c r="P29" i="2"/>
  <c r="O29" i="2"/>
  <c r="Q29" i="2" s="1"/>
  <c r="R29" i="2" s="1"/>
  <c r="Q30" i="2" s="1"/>
  <c r="V28" i="2"/>
  <c r="U28" i="2"/>
  <c r="T28" i="2"/>
  <c r="AG27" i="2"/>
  <c r="AC27" i="2"/>
  <c r="AB27" i="2"/>
  <c r="AA27" i="2"/>
  <c r="R27" i="2"/>
  <c r="Q28" i="2" s="1"/>
  <c r="X28" i="2" s="1"/>
  <c r="Q27" i="2"/>
  <c r="AH27" i="2" s="1"/>
  <c r="P27" i="2"/>
  <c r="O27" i="2"/>
  <c r="V26" i="2"/>
  <c r="U26" i="2"/>
  <c r="T26" i="2"/>
  <c r="W26" i="2" s="1"/>
  <c r="AB25" i="2"/>
  <c r="AG25" i="2" s="1"/>
  <c r="AA25" i="2"/>
  <c r="AC25" i="2" s="1"/>
  <c r="Q25" i="2"/>
  <c r="P25" i="2"/>
  <c r="O25" i="2"/>
  <c r="AG24" i="2"/>
  <c r="V24" i="2"/>
  <c r="U24" i="2"/>
  <c r="T24" i="2"/>
  <c r="W24" i="2" s="1"/>
  <c r="AB23" i="2"/>
  <c r="AG23" i="2" s="1"/>
  <c r="AA23" i="2"/>
  <c r="AC23" i="2" s="1"/>
  <c r="Q23" i="2"/>
  <c r="P23" i="2"/>
  <c r="O23" i="2"/>
  <c r="AG22" i="2"/>
  <c r="V22" i="2"/>
  <c r="U22" i="2"/>
  <c r="T22" i="2"/>
  <c r="W22" i="2" s="1"/>
  <c r="AB21" i="2"/>
  <c r="AG21" i="2" s="1"/>
  <c r="AA21" i="2"/>
  <c r="AC21" i="2" s="1"/>
  <c r="Q21" i="2"/>
  <c r="P21" i="2"/>
  <c r="O21" i="2"/>
  <c r="AG20" i="2"/>
  <c r="V20" i="2"/>
  <c r="U20" i="2"/>
  <c r="T20" i="2"/>
  <c r="W20" i="2" s="1"/>
  <c r="AB19" i="2"/>
  <c r="AG19" i="2" s="1"/>
  <c r="AA19" i="2"/>
  <c r="AC19" i="2" s="1"/>
  <c r="Q19" i="2"/>
  <c r="P19" i="2"/>
  <c r="O19" i="2"/>
  <c r="AG18" i="2"/>
  <c r="V18" i="2"/>
  <c r="U18" i="2"/>
  <c r="T18" i="2"/>
  <c r="W18" i="2" s="1"/>
  <c r="AB17" i="2"/>
  <c r="AG17" i="2" s="1"/>
  <c r="AA17" i="2"/>
  <c r="AC17" i="2" s="1"/>
  <c r="Q17" i="2"/>
  <c r="P17" i="2"/>
  <c r="O17" i="2"/>
  <c r="AG16" i="2"/>
  <c r="V16" i="2"/>
  <c r="U16" i="2"/>
  <c r="T16" i="2"/>
  <c r="W16" i="2" s="1"/>
  <c r="AB15" i="2"/>
  <c r="AG15" i="2" s="1"/>
  <c r="AA15" i="2"/>
  <c r="AC15" i="2" s="1"/>
  <c r="Q15" i="2"/>
  <c r="P15" i="2"/>
  <c r="O15" i="2"/>
  <c r="AG14" i="2"/>
  <c r="W14" i="2"/>
  <c r="V14" i="2"/>
  <c r="U14" i="2"/>
  <c r="T14" i="2"/>
  <c r="AB13" i="2"/>
  <c r="AG13" i="2" s="1"/>
  <c r="AA13" i="2"/>
  <c r="AC13" i="2" s="1"/>
  <c r="Q13" i="2"/>
  <c r="P13" i="2"/>
  <c r="O13" i="2"/>
  <c r="AG12" i="2"/>
  <c r="W12" i="2"/>
  <c r="V12" i="2"/>
  <c r="U12" i="2"/>
  <c r="T12" i="2"/>
  <c r="AB11" i="2"/>
  <c r="AG11" i="2" s="1"/>
  <c r="AA11" i="2"/>
  <c r="AC11" i="2" s="1"/>
  <c r="Q11" i="2"/>
  <c r="P11" i="2"/>
  <c r="O11" i="2"/>
  <c r="AG10" i="2"/>
  <c r="W10" i="2"/>
  <c r="V10" i="2"/>
  <c r="U10" i="2"/>
  <c r="T10" i="2"/>
  <c r="AB9" i="2"/>
  <c r="AG9" i="2" s="1"/>
  <c r="AA9" i="2"/>
  <c r="AC9" i="2" s="1"/>
  <c r="Q9" i="2"/>
  <c r="P9" i="2"/>
  <c r="O9" i="2"/>
  <c r="V36" i="1"/>
  <c r="W36" i="1" s="1"/>
  <c r="U36" i="1"/>
  <c r="T36" i="1"/>
  <c r="AG35" i="1"/>
  <c r="AB35" i="1"/>
  <c r="AA35" i="1"/>
  <c r="AC35" i="1" s="1"/>
  <c r="S35" i="1" s="1"/>
  <c r="P35" i="1"/>
  <c r="O35" i="1"/>
  <c r="Q35" i="1" s="1"/>
  <c r="R35" i="1" s="1"/>
  <c r="Q36" i="1" s="1"/>
  <c r="X36" i="1" s="1"/>
  <c r="V34" i="1"/>
  <c r="U34" i="1"/>
  <c r="T34" i="1"/>
  <c r="AG33" i="1"/>
  <c r="AC33" i="1"/>
  <c r="AD33" i="1" s="1"/>
  <c r="AB33" i="1"/>
  <c r="AA33" i="1"/>
  <c r="P33" i="1"/>
  <c r="O33" i="1"/>
  <c r="Q33" i="1" s="1"/>
  <c r="R33" i="1" s="1"/>
  <c r="Q34" i="1" s="1"/>
  <c r="X34" i="1" s="1"/>
  <c r="V32" i="1"/>
  <c r="U32" i="1"/>
  <c r="T32" i="1"/>
  <c r="W32" i="1" s="1"/>
  <c r="AC31" i="1"/>
  <c r="AB31" i="1"/>
  <c r="AG31" i="1" s="1"/>
  <c r="AA31" i="1"/>
  <c r="Q31" i="1"/>
  <c r="AH31" i="1" s="1"/>
  <c r="P31" i="1"/>
  <c r="O31" i="1"/>
  <c r="W30" i="1"/>
  <c r="V30" i="1"/>
  <c r="U30" i="1"/>
  <c r="T30" i="1"/>
  <c r="AB29" i="1"/>
  <c r="AG29" i="1" s="1"/>
  <c r="AA29" i="1"/>
  <c r="AC29" i="1" s="1"/>
  <c r="Q29" i="1"/>
  <c r="P29" i="1"/>
  <c r="O29" i="1"/>
  <c r="V28" i="1"/>
  <c r="W28" i="1" s="1"/>
  <c r="U28" i="1"/>
  <c r="T28" i="1"/>
  <c r="AG27" i="1"/>
  <c r="AD27" i="1"/>
  <c r="AF27" i="1" s="1"/>
  <c r="AB27" i="1"/>
  <c r="AA27" i="1"/>
  <c r="AC27" i="1" s="1"/>
  <c r="P27" i="1"/>
  <c r="O27" i="1"/>
  <c r="Q27" i="1" s="1"/>
  <c r="R27" i="1" s="1"/>
  <c r="S27" i="1" s="1"/>
  <c r="V26" i="1"/>
  <c r="U26" i="1"/>
  <c r="T26" i="1"/>
  <c r="W26" i="1" s="1"/>
  <c r="AH25" i="1"/>
  <c r="AG25" i="1"/>
  <c r="AC25" i="1"/>
  <c r="AD25" i="1" s="1"/>
  <c r="AB25" i="1"/>
  <c r="AA25" i="1"/>
  <c r="R25" i="1"/>
  <c r="Q26" i="1" s="1"/>
  <c r="X26" i="1" s="1"/>
  <c r="P25" i="1"/>
  <c r="O25" i="1"/>
  <c r="Q25" i="1" s="1"/>
  <c r="AG24" i="1"/>
  <c r="V24" i="1"/>
  <c r="U24" i="1"/>
  <c r="T24" i="1"/>
  <c r="AG23" i="1"/>
  <c r="AD23" i="1"/>
  <c r="AC23" i="1"/>
  <c r="AB23" i="1"/>
  <c r="AA23" i="1"/>
  <c r="P23" i="1"/>
  <c r="O23" i="1"/>
  <c r="Q23" i="1" s="1"/>
  <c r="R23" i="1" s="1"/>
  <c r="AG22" i="1"/>
  <c r="V22" i="1"/>
  <c r="U22" i="1"/>
  <c r="T22" i="1"/>
  <c r="W22" i="1" s="1"/>
  <c r="AH21" i="1"/>
  <c r="AG21" i="1"/>
  <c r="AC21" i="1"/>
  <c r="AD21" i="1" s="1"/>
  <c r="AB21" i="1"/>
  <c r="AA21" i="1"/>
  <c r="R21" i="1"/>
  <c r="Q22" i="1" s="1"/>
  <c r="X22" i="1" s="1"/>
  <c r="P21" i="1"/>
  <c r="O21" i="1"/>
  <c r="Q21" i="1" s="1"/>
  <c r="AG20" i="1"/>
  <c r="V20" i="1"/>
  <c r="U20" i="1"/>
  <c r="T20" i="1"/>
  <c r="AG19" i="1"/>
  <c r="AD19" i="1"/>
  <c r="AC19" i="1"/>
  <c r="AB19" i="1"/>
  <c r="AA19" i="1"/>
  <c r="P19" i="1"/>
  <c r="O19" i="1"/>
  <c r="Q19" i="1" s="1"/>
  <c r="R19" i="1" s="1"/>
  <c r="AG18" i="1"/>
  <c r="V18" i="1"/>
  <c r="U18" i="1"/>
  <c r="T18" i="1"/>
  <c r="W18" i="1" s="1"/>
  <c r="AH17" i="1"/>
  <c r="AG17" i="1"/>
  <c r="AC17" i="1"/>
  <c r="AD17" i="1" s="1"/>
  <c r="AB17" i="1"/>
  <c r="AA17" i="1"/>
  <c r="R17" i="1"/>
  <c r="Q18" i="1" s="1"/>
  <c r="X18" i="1" s="1"/>
  <c r="P17" i="1"/>
  <c r="O17" i="1"/>
  <c r="Q17" i="1" s="1"/>
  <c r="AG16" i="1"/>
  <c r="V16" i="1"/>
  <c r="U16" i="1"/>
  <c r="T16" i="1"/>
  <c r="AG15" i="1"/>
  <c r="AD15" i="1"/>
  <c r="AC15" i="1"/>
  <c r="AB15" i="1"/>
  <c r="AA15" i="1"/>
  <c r="P15" i="1"/>
  <c r="O15" i="1"/>
  <c r="Q15" i="1" s="1"/>
  <c r="R15" i="1" s="1"/>
  <c r="AG14" i="1"/>
  <c r="V14" i="1"/>
  <c r="U14" i="1"/>
  <c r="T14" i="1"/>
  <c r="AC13" i="1"/>
  <c r="AD13" i="1" s="1"/>
  <c r="AB13" i="1"/>
  <c r="AA13" i="1"/>
  <c r="P13" i="1"/>
  <c r="O13" i="1"/>
  <c r="AG12" i="1"/>
  <c r="V12" i="1"/>
  <c r="U12" i="1"/>
  <c r="T12" i="1"/>
  <c r="AG11" i="1"/>
  <c r="AD11" i="1"/>
  <c r="AC11" i="1"/>
  <c r="AB11" i="1"/>
  <c r="AA11" i="1"/>
  <c r="P11" i="1"/>
  <c r="O11" i="1"/>
  <c r="Q11" i="1" s="1"/>
  <c r="R11" i="1" s="1"/>
  <c r="AG10" i="1"/>
  <c r="V10" i="1"/>
  <c r="U10" i="1"/>
  <c r="T10" i="1"/>
  <c r="AC9" i="1"/>
  <c r="AD9" i="1" s="1"/>
  <c r="AB9" i="1"/>
  <c r="AA9" i="1"/>
  <c r="P9" i="1"/>
  <c r="O9" i="1"/>
  <c r="Q13" i="1" l="1"/>
  <c r="AH13" i="1" s="1"/>
  <c r="Q9" i="1"/>
  <c r="AH9" i="1" s="1"/>
  <c r="W10" i="1"/>
  <c r="W14" i="1"/>
  <c r="AF13" i="1"/>
  <c r="AG13" i="1" s="1"/>
  <c r="AE13" i="1"/>
  <c r="Q24" i="1"/>
  <c r="X24" i="1" s="1"/>
  <c r="S23" i="1"/>
  <c r="AF25" i="1"/>
  <c r="AE25" i="1"/>
  <c r="Q16" i="1"/>
  <c r="X16" i="1" s="1"/>
  <c r="S15" i="1"/>
  <c r="AF17" i="1"/>
  <c r="AE17" i="1"/>
  <c r="Q12" i="1"/>
  <c r="X12" i="1" s="1"/>
  <c r="S11" i="1"/>
  <c r="Q20" i="1"/>
  <c r="X20" i="1" s="1"/>
  <c r="S19" i="1"/>
  <c r="AF21" i="1"/>
  <c r="AE21" i="1"/>
  <c r="AF33" i="1"/>
  <c r="AE33" i="1"/>
  <c r="AF9" i="1"/>
  <c r="AG9" i="1" s="1"/>
  <c r="AE9" i="1"/>
  <c r="AF11" i="1"/>
  <c r="AE11" i="1"/>
  <c r="AF15" i="1"/>
  <c r="AE15" i="1"/>
  <c r="AF19" i="1"/>
  <c r="AE19" i="1"/>
  <c r="AF23" i="1"/>
  <c r="AE23" i="1"/>
  <c r="AH27" i="1"/>
  <c r="AH29" i="1"/>
  <c r="R29" i="1"/>
  <c r="Q30" i="1" s="1"/>
  <c r="X30" i="1" s="1"/>
  <c r="AD11" i="2"/>
  <c r="AD15" i="2"/>
  <c r="AH21" i="2"/>
  <c r="R21" i="2"/>
  <c r="Q22" i="2" s="1"/>
  <c r="X22" i="2" s="1"/>
  <c r="AD23" i="2"/>
  <c r="AD27" i="2"/>
  <c r="S27" i="2"/>
  <c r="AF35" i="2"/>
  <c r="AE35" i="2"/>
  <c r="Q28" i="1"/>
  <c r="X28" i="1" s="1"/>
  <c r="AD29" i="1"/>
  <c r="S29" i="1"/>
  <c r="AD31" i="1"/>
  <c r="S31" i="1"/>
  <c r="AH33" i="1"/>
  <c r="AH35" i="1"/>
  <c r="AH9" i="2"/>
  <c r="R9" i="2"/>
  <c r="Q10" i="2" s="1"/>
  <c r="X10" i="2" s="1"/>
  <c r="AH13" i="2"/>
  <c r="R13" i="2"/>
  <c r="Q14" i="2" s="1"/>
  <c r="X14" i="2" s="1"/>
  <c r="AH19" i="2"/>
  <c r="R19" i="2"/>
  <c r="Q20" i="2" s="1"/>
  <c r="X20" i="2" s="1"/>
  <c r="AD21" i="2"/>
  <c r="X30" i="2"/>
  <c r="AH29" i="2"/>
  <c r="AH31" i="2"/>
  <c r="R31" i="2"/>
  <c r="Q32" i="2" s="1"/>
  <c r="X32" i="2" s="1"/>
  <c r="AD33" i="2"/>
  <c r="S33" i="2"/>
  <c r="S9" i="1"/>
  <c r="AH11" i="1"/>
  <c r="S13" i="1"/>
  <c r="AH15" i="1"/>
  <c r="S17" i="1"/>
  <c r="AH19" i="1"/>
  <c r="S21" i="1"/>
  <c r="AH23" i="1"/>
  <c r="S25" i="1"/>
  <c r="AE27" i="1"/>
  <c r="R31" i="1"/>
  <c r="Q32" i="1" s="1"/>
  <c r="X32" i="1" s="1"/>
  <c r="W34" i="1"/>
  <c r="AD35" i="1"/>
  <c r="AD9" i="2"/>
  <c r="AD13" i="2"/>
  <c r="S13" i="2"/>
  <c r="AH17" i="2"/>
  <c r="R17" i="2"/>
  <c r="Q18" i="2" s="1"/>
  <c r="X18" i="2" s="1"/>
  <c r="AD19" i="2"/>
  <c r="AH25" i="2"/>
  <c r="R25" i="2"/>
  <c r="Q26" i="2" s="1"/>
  <c r="X26" i="2" s="1"/>
  <c r="W28" i="2"/>
  <c r="W12" i="1"/>
  <c r="W16" i="1"/>
  <c r="W20" i="1"/>
  <c r="W24" i="1"/>
  <c r="S33" i="1"/>
  <c r="AH11" i="2"/>
  <c r="R11" i="2"/>
  <c r="Q12" i="2" s="1"/>
  <c r="X12" i="2" s="1"/>
  <c r="AH15" i="2"/>
  <c r="R15" i="2"/>
  <c r="Q16" i="2" s="1"/>
  <c r="X16" i="2" s="1"/>
  <c r="AD17" i="2"/>
  <c r="S17" i="2"/>
  <c r="AH23" i="2"/>
  <c r="R23" i="2"/>
  <c r="Q24" i="2" s="1"/>
  <c r="X24" i="2" s="1"/>
  <c r="AD25" i="2"/>
  <c r="S25" i="2"/>
  <c r="S29" i="2"/>
  <c r="AF29" i="2"/>
  <c r="AE29" i="2"/>
  <c r="W30" i="2"/>
  <c r="AD31" i="2"/>
  <c r="S31" i="2"/>
  <c r="R35" i="2"/>
  <c r="Q36" i="2" s="1"/>
  <c r="X36" i="2" s="1"/>
  <c r="R33" i="2"/>
  <c r="Q34" i="2" s="1"/>
  <c r="X34" i="2" s="1"/>
  <c r="S35" i="2"/>
  <c r="R13" i="1" l="1"/>
  <c r="Q14" i="1" s="1"/>
  <c r="X14" i="1" s="1"/>
  <c r="R9" i="1"/>
  <c r="Q10" i="1" s="1"/>
  <c r="X10" i="1" s="1"/>
  <c r="AE19" i="2"/>
  <c r="AF19" i="2"/>
  <c r="AF11" i="2"/>
  <c r="AE11" i="2"/>
  <c r="S9" i="2"/>
  <c r="AE33" i="2"/>
  <c r="AF33" i="2"/>
  <c r="AE31" i="1"/>
  <c r="AF31" i="1"/>
  <c r="S23" i="2"/>
  <c r="S15" i="2"/>
  <c r="AF13" i="2"/>
  <c r="AE13" i="2"/>
  <c r="AF27" i="2"/>
  <c r="AE27" i="2"/>
  <c r="AE25" i="2"/>
  <c r="AF25" i="2"/>
  <c r="AE17" i="2"/>
  <c r="AF17" i="2"/>
  <c r="AF9" i="2"/>
  <c r="AE9" i="2"/>
  <c r="S21" i="2"/>
  <c r="AE23" i="2"/>
  <c r="AF23" i="2"/>
  <c r="AE15" i="2"/>
  <c r="AF15" i="2"/>
  <c r="AF31" i="2"/>
  <c r="AE31" i="2"/>
  <c r="S19" i="2"/>
  <c r="AF35" i="1"/>
  <c r="AE35" i="1"/>
  <c r="AE21" i="2"/>
  <c r="AF21" i="2"/>
  <c r="AE29" i="1"/>
  <c r="AF29" i="1"/>
  <c r="S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ID#AAAAaAOMqcQ
tull    (2022-05-25 06:46:18)
Bruk fnutt (') for planlagt løft (f.eks. '50). Fjern fnutt for godkjent løft(f.eks. 50), bruk minus (-) for underkjent løft (f.eks. -50).</t>
        </r>
      </text>
    </comment>
    <comment ref="L7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ID#AAAAaAOMqcw
tull    (2022-05-25 06:46:18)
Bruk fnutt (') for planlagt løft (f.eks. '70). Fjern fnutt for godkjent løft (f.eks. 70). Bruk minus (-) for underkjent løft (f.eks. -70).</t>
        </r>
      </text>
    </comment>
    <comment ref="T7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ID#AAAAaAOMqc8
tull    (2022-05-25 06:46:18)
Angis i meter med to desimaler, f.eks. 7,65</t>
        </r>
      </text>
    </comment>
    <comment ref="U7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ID#AAAAaAOMqc4
tull    (2022-05-25 06:46:18)
Angis i meter med to desimaler, f.eks.9,75.</t>
        </r>
      </text>
    </comment>
    <comment ref="V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ID#AAAAaAOMqa8
tull    (2022-05-25 06:46:18)
Angis i sekund med en eller to desimaler, f.eks. 7,3 eller 7,21. Forhøyes automaisk oppover til nærmeste tidel ved poengberegning, dvs. 7,21 blir 7.3 som tellende.</t>
        </r>
      </text>
    </comment>
    <comment ref="I8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ID#AAAAaAOMqbQ
tull    (2022-05-25 06:46:18)
Automatisk, ikke skriv i dette feltet.</t>
        </r>
      </text>
    </comment>
    <comment ref="L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ID#AAAAaAOMqcc
tull    (2022-05-25 06:46:18)
Automatisk, ikke skriv i dette feltet.</t>
        </r>
      </text>
    </comment>
    <comment ref="O8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ID#AAAAaAOMqcE
tull    (2022-05-25 06:46:18)
Automatisk, ikke skriv i dette feltet.</t>
        </r>
      </text>
    </comment>
    <comment ref="P8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ID#AAAAaAOMqbk
tull    (2022-05-25 06:46:18)
Automatisk, ikke skriv i dette feltet.</t>
        </r>
      </text>
    </comment>
    <comment ref="Q8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ID#AAAAaAOMqcY
tull    (2022-05-25 06:46:18)
Automatisk, ikke skriv i dette feltet.</t>
        </r>
      </text>
    </comment>
    <comment ref="R8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ID#AAAAaAOMqbc
tull    (2022-05-25 06:46:18)
Automatisk, ikke skriv i dette feltet.</t>
        </r>
      </text>
    </comment>
    <comment ref="T8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ID#AAAAaAOMqdA
tull    (2022-05-25 06:46:18)
Automatisk, ikke skriv i dette feltet.</t>
        </r>
      </text>
    </comment>
    <comment ref="U8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ID#AAAAaAOMqb8
tull    (2022-05-25 06:46:18)
Automatisk, ikke skriv i dette feltet.</t>
        </r>
      </text>
    </comment>
    <comment ref="V8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ID#AAAAaAOMqc0
tull    (2022-05-25 06:46:18)
Automatisk, ikke skriv i dette feltet.</t>
        </r>
      </text>
    </comment>
    <comment ref="C38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ID#AAAAaAOMqck
Arne H. Pedersen    (2022-05-25 06:46:18)
Navn, klubb, dommer  grad</t>
        </r>
      </text>
    </comment>
    <comment ref="J38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ID#AAAAaAOMqcI
Microsoft Office-bruker    (2022-05-25 06:46:18)
Navn, klubb, dommer grad</t>
        </r>
      </text>
    </comment>
    <comment ref="J39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ID#AAAAaAOMqdI
Microsoft Office-bruker    (2022-05-25 06:46:18)
Navn, Klubb, dommer grad</t>
        </r>
      </text>
    </comment>
    <comment ref="J40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ID#AAAAaAOMqdE
Microsoft Office-bruker    (2022-05-25 06:46:18)
Navn, klubb, dommer grad</t>
        </r>
      </text>
    </comment>
    <comment ref="C44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ID#AAAAaAOMqb0
SLB    (2022-05-25 06:46:18)
Navn, klubb, dommergrad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KJ5JjOsmeWSUpCLMhSDRft02J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ID#AAAAaAOMqcU
tull    (2022-05-25 06:46:18)
Bruk fnutt (') for planlagt løft (f.eks. '50). Fjern fnutt for godkjent løft(f.eks. 50), bruk minus (-) for underkjent løft (f.eks. -50).</t>
        </r>
      </text>
    </comment>
    <comment ref="L7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ID#AAAAaAOMqbA
tull    (2022-05-25 06:46:18)
Bruk fnutt (') for planlagt løft (f.eks. '70). Fjern fnutt for godkjent løft (f.eks. 70). Bruk minus (-) for underkjent løft (f.eks. -70).</t>
        </r>
      </text>
    </comment>
    <comment ref="T7" authorId="0" shapeId="0" xr:uid="{00000000-0006-0000-0100-000010000000}">
      <text>
        <r>
          <rPr>
            <sz val="10"/>
            <color rgb="FF000000"/>
            <rFont val="Arial"/>
            <scheme val="minor"/>
          </rPr>
          <t>======
ID#AAAAaAOMqa4
tull    (2022-05-25 06:46:18)
Angis i meter med to desimaler, f.eks. 7,65</t>
        </r>
      </text>
    </comment>
    <comment ref="U7" authorId="0" shapeId="0" xr:uid="{00000000-0006-0000-0100-00000E000000}">
      <text>
        <r>
          <rPr>
            <sz val="10"/>
            <color rgb="FF000000"/>
            <rFont val="Arial"/>
            <scheme val="minor"/>
          </rPr>
          <t>======
ID#AAAAaAOMqa0
tull    (2022-05-25 06:46:18)
Angis i meter med to desimaler, f.eks.9,75.</t>
        </r>
      </text>
    </comment>
    <comment ref="V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ID#AAAAaAOMqbs
tull    (2022-05-25 06:46:18)
Angis i sekund med en eller to desimaler, f.eks. 7,3 eller 7,21. Forhøyes automaisk oppover til nærmeste tidel ved poengberegning, dvs. 7,21 blir 7.3 som tellende.</t>
        </r>
      </text>
    </comment>
    <comment ref="I8" authorId="0" shapeId="0" xr:uid="{00000000-0006-0000-0100-00000F000000}">
      <text>
        <r>
          <rPr>
            <sz val="10"/>
            <color rgb="FF000000"/>
            <rFont val="Arial"/>
            <scheme val="minor"/>
          </rPr>
          <t>======
ID#AAAAaAOMqbU
tull    (2022-05-25 06:46:18)
Automatisk, ikke skriv i dette feltet.</t>
        </r>
      </text>
    </comment>
    <comment ref="L8" authorId="0" shapeId="0" xr:uid="{00000000-0006-0000-0100-000011000000}">
      <text>
        <r>
          <rPr>
            <sz val="10"/>
            <color rgb="FF000000"/>
            <rFont val="Arial"/>
            <scheme val="minor"/>
          </rPr>
          <t>======
ID#AAAAaAOMqbg
tull    (2022-05-25 06:46:18)
Automatisk, ikke skriv i dette feltet.</t>
        </r>
      </text>
    </comment>
    <comment ref="O8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ID#AAAAaAOMqbI
tull    (2022-05-25 06:46:18)
Automatisk, ikke skriv i dette feltet.</t>
        </r>
      </text>
    </comment>
    <comment ref="P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ID#AAAAaAOMqb4
tull    (2022-05-25 06:46:18)
Automatisk, ikke skriv i dette feltet.</t>
        </r>
      </text>
    </comment>
    <comment ref="Q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ID#AAAAaAOMqbo
tull    (2022-05-25 06:46:18)
Automatisk, ikke skriv i dette feltet.</t>
        </r>
      </text>
    </comment>
    <comment ref="R8" authorId="0" shapeId="0" xr:uid="{00000000-0006-0000-0100-00000C000000}">
      <text>
        <r>
          <rPr>
            <sz val="10"/>
            <color rgb="FF000000"/>
            <rFont val="Arial"/>
            <scheme val="minor"/>
          </rPr>
          <t>======
ID#AAAAaAOMqbY
tull    (2022-05-25 06:46:18)
Automatisk, ikke skriv i dette feltet.</t>
        </r>
      </text>
    </comment>
    <comment ref="T8" authorId="0" shapeId="0" xr:uid="{00000000-0006-0000-0100-000012000000}">
      <text>
        <r>
          <rPr>
            <sz val="10"/>
            <color rgb="FF000000"/>
            <rFont val="Arial"/>
            <scheme val="minor"/>
          </rPr>
          <t>======
ID#AAAAaAOMqcM
tull    (2022-05-25 06:46:18)
Automatisk, ikke skriv i dette feltet.</t>
        </r>
      </text>
    </comment>
    <comment ref="U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ID#AAAAaAOMqbw
tull    (2022-05-25 06:46:18)
Automatisk, ikke skriv i dette feltet.</t>
        </r>
      </text>
    </comment>
    <comment ref="V8" authorId="0" shapeId="0" xr:uid="{00000000-0006-0000-0100-000013000000}">
      <text>
        <r>
          <rPr>
            <sz val="10"/>
            <color rgb="FF000000"/>
            <rFont val="Arial"/>
            <scheme val="minor"/>
          </rPr>
          <t>======
ID#AAAAaAOMqcA
tull    (2022-05-25 06:46:18)
Automatisk, ikke skriv i dette feltet.</t>
        </r>
      </text>
    </comment>
    <comment ref="C38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ID#AAAAaAOMqbM
Arne H. Pedersen    (2022-05-25 06:46:18)
Navn, klubb, dommer  grad</t>
        </r>
      </text>
    </comment>
    <comment ref="J38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ID#AAAAaAOMqco
Microsoft Office-bruker    (2022-05-25 06:46:18)
Navn, klubb, dommer grad</t>
        </r>
      </text>
    </comment>
    <comment ref="J39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ID#AAAAaAOMqbE
Microsoft Office-bruker    (2022-05-25 06:46:18)
Navn, Klubb, dommer grad</t>
        </r>
      </text>
    </comment>
    <comment ref="J40" authorId="0" shapeId="0" xr:uid="{00000000-0006-0000-0100-00000D000000}">
      <text>
        <r>
          <rPr>
            <sz val="10"/>
            <color rgb="FF000000"/>
            <rFont val="Arial"/>
            <scheme val="minor"/>
          </rPr>
          <t>======
ID#AAAAaAOMqcs
Microsoft Office-bruker    (2022-05-25 06:46:18)
Navn, klubb, dommer grad</t>
        </r>
      </text>
    </comment>
    <comment ref="C44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ID#AAAAaAOMqcg
SLB    (2022-05-25 06:46:18)
Navn, klubb, dommergrad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OuJmrYqp31z3P48zblv2vZ4YtA=="/>
    </ext>
  </extLst>
</comments>
</file>

<file path=xl/sharedStrings.xml><?xml version="1.0" encoding="utf-8"?>
<sst xmlns="http://schemas.openxmlformats.org/spreadsheetml/2006/main" count="177" uniqueCount="78">
  <si>
    <r>
      <rPr>
        <b/>
        <sz val="28"/>
        <color rgb="FF000000"/>
        <rFont val="Arial Black"/>
      </rPr>
      <t xml:space="preserve">5 - k a m p    p r o t o k o l l 
</t>
    </r>
    <r>
      <rPr>
        <b/>
        <sz val="24"/>
        <color rgb="FF000000"/>
        <rFont val="Arial Black"/>
      </rPr>
      <t>inkl. vektløft-protokoll</t>
    </r>
  </si>
  <si>
    <t xml:space="preserve"> ØVELSEN 40 M SPRINT</t>
  </si>
  <si>
    <t>Norges Vektløfterforbund</t>
  </si>
  <si>
    <t xml:space="preserve">    Ved manuell tidtaking skal det legges til 0,2 sek</t>
  </si>
  <si>
    <t>Stevnekat:</t>
  </si>
  <si>
    <t>5-kampstevne</t>
  </si>
  <si>
    <t>Arrangør:</t>
  </si>
  <si>
    <t>Nidelv IL</t>
  </si>
  <si>
    <t>Sted:</t>
  </si>
  <si>
    <t>Tempebanen, Trondheim</t>
  </si>
  <si>
    <t>Dato:</t>
  </si>
  <si>
    <t>Pulje:</t>
  </si>
  <si>
    <t>meltzer</t>
  </si>
  <si>
    <t>Vekt-</t>
  </si>
  <si>
    <t>Kropps-</t>
  </si>
  <si>
    <t>Kat.</t>
  </si>
  <si>
    <t>Fødsels-</t>
  </si>
  <si>
    <t>St</t>
  </si>
  <si>
    <t>Navn</t>
  </si>
  <si>
    <t>Lag</t>
  </si>
  <si>
    <t>Rykk</t>
  </si>
  <si>
    <t>Støt</t>
  </si>
  <si>
    <t>Vektløfting  total</t>
  </si>
  <si>
    <t>Poeng</t>
  </si>
  <si>
    <t>3-hopp</t>
  </si>
  <si>
    <t>Kulekast</t>
  </si>
  <si>
    <t>40 m sprint</t>
  </si>
  <si>
    <t>3-kamp</t>
  </si>
  <si>
    <t>5-kamp</t>
  </si>
  <si>
    <t>PL</t>
  </si>
  <si>
    <t>Rek</t>
  </si>
  <si>
    <t>faber</t>
  </si>
  <si>
    <t>Sinclair</t>
  </si>
  <si>
    <t>klasse</t>
  </si>
  <si>
    <t>vekt</t>
  </si>
  <si>
    <t>v.løft</t>
  </si>
  <si>
    <t>dato</t>
  </si>
  <si>
    <t>nt</t>
  </si>
  <si>
    <t>Sml</t>
  </si>
  <si>
    <t>Veteran</t>
  </si>
  <si>
    <t>sum</t>
  </si>
  <si>
    <t>total</t>
  </si>
  <si>
    <t>Kjønn</t>
  </si>
  <si>
    <t>Alder</t>
  </si>
  <si>
    <t>menn</t>
  </si>
  <si>
    <t>kvinner</t>
  </si>
  <si>
    <t>gyldig</t>
  </si>
  <si>
    <t>Coeff.</t>
  </si>
  <si>
    <t>76.0</t>
  </si>
  <si>
    <t>JK</t>
  </si>
  <si>
    <t>17-18</t>
  </si>
  <si>
    <t>Marte Walseth</t>
  </si>
  <si>
    <t>81.0</t>
  </si>
  <si>
    <t>SK</t>
  </si>
  <si>
    <t>19-23</t>
  </si>
  <si>
    <t>Vilde Elisabeth Davidsen</t>
  </si>
  <si>
    <t xml:space="preserve"> </t>
  </si>
  <si>
    <t>Stevnets leder:</t>
  </si>
  <si>
    <t>Trond Kvilhaug, Nidelv IL, Int. 1</t>
  </si>
  <si>
    <t>Dommere:</t>
  </si>
  <si>
    <t>Sverre Skauge, Nidelv IL, F</t>
  </si>
  <si>
    <t>Jury:</t>
  </si>
  <si>
    <t>Leif Arne Bjerkan, Nidelv IL, F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</si>
  <si>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</si>
  <si>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</si>
  <si>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</si>
  <si>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</si>
  <si>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</si>
  <si>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</si>
  <si>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</si>
  <si>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</si>
  <si>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t>Kommentar:</t>
  </si>
  <si>
    <t>Stevnet ble avbrutt etter M. Walseths 2. forsøk i støt og V. Davidsen fikk pga. høyere startvekt aldri anledning til å gjennomføre noen støtforsøk.</t>
  </si>
  <si>
    <r>
      <rPr>
        <b/>
        <sz val="28"/>
        <color rgb="FF000000"/>
        <rFont val="Arial Black"/>
      </rPr>
      <t xml:space="preserve">5 - k a m p    p r o t o k o l l 
</t>
    </r>
    <r>
      <rPr>
        <b/>
        <sz val="24"/>
        <color rgb="FF000000"/>
        <rFont val="Arial Black"/>
      </rPr>
      <t>inkl. vektløft-protokoll</t>
    </r>
  </si>
  <si>
    <t>Meltzer-Faber</t>
  </si>
  <si>
    <t>Poeng menn</t>
  </si>
  <si>
    <t>Poeng kvinner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</si>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</sst>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0.0"/>
    <numFmt numFmtId="166" formatCode="0;[Red]0"/>
    <numFmt numFmtId="167" formatCode="0.000000"/>
    <numFmt numFmtId="168" formatCode="0.0;[Red]0.0"/>
    <numFmt numFmtId="169" formatCode="0.000"/>
  </numFmts>
  <fonts count="28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i/>
      <sz val="10"/>
      <color rgb="FF000000"/>
      <name val="Arial"/>
    </font>
    <font>
      <b/>
      <sz val="22"/>
      <color rgb="FFFF0000"/>
      <name val="Arial"/>
    </font>
    <font>
      <b/>
      <sz val="28"/>
      <color rgb="FF000000"/>
      <name val="Arial Black"/>
    </font>
    <font>
      <b/>
      <sz val="10"/>
      <color rgb="FFFF0000"/>
      <name val="Arial"/>
    </font>
    <font>
      <sz val="18"/>
      <color rgb="FF000000"/>
      <name val="Arial Black"/>
    </font>
    <font>
      <sz val="12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Open Sans"/>
    </font>
    <font>
      <sz val="10"/>
      <color rgb="FF000000"/>
      <name val="Times New Roman"/>
    </font>
    <font>
      <sz val="9"/>
      <color rgb="FF000000"/>
      <name val="Times New Roman"/>
    </font>
    <font>
      <sz val="10"/>
      <name val="Arial"/>
    </font>
    <font>
      <sz val="9"/>
      <color rgb="FF000000"/>
      <name val="Arial"/>
    </font>
    <font>
      <b/>
      <sz val="12"/>
      <color rgb="FF000080"/>
      <name val="Times New Roman"/>
    </font>
    <font>
      <sz val="12"/>
      <color rgb="FF000000"/>
      <name val="Calibri"/>
    </font>
    <font>
      <b/>
      <u/>
      <sz val="12"/>
      <color rgb="FF000080"/>
      <name val="Times New Roman"/>
    </font>
    <font>
      <b/>
      <u/>
      <sz val="12"/>
      <color rgb="FF00008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Arial"/>
    </font>
    <font>
      <b/>
      <i/>
      <sz val="11"/>
      <color rgb="FF000000"/>
      <name val="Times New Roman"/>
    </font>
    <font>
      <b/>
      <i/>
      <sz val="10"/>
      <color rgb="FF000000"/>
      <name val="Times New Roman"/>
    </font>
    <font>
      <b/>
      <sz val="10"/>
      <color rgb="FF000000"/>
      <name val="Times New Roman"/>
    </font>
    <font>
      <sz val="8"/>
      <color rgb="FF000000"/>
      <name val="Times New Roman"/>
    </font>
    <font>
      <b/>
      <sz val="14"/>
      <color rgb="FFFF0000"/>
      <name val="Arial"/>
    </font>
    <font>
      <sz val="11"/>
      <color rgb="FF000000"/>
      <name val="Arial"/>
    </font>
    <font>
      <b/>
      <sz val="24"/>
      <color rgb="FF000000"/>
      <name val="Arial Black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2" borderId="1" xfId="0" applyFont="1" applyFill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5" fontId="11" fillId="0" borderId="14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0" fillId="0" borderId="0" xfId="0" applyFont="1" applyAlignment="1">
      <alignment horizontal="right"/>
    </xf>
    <xf numFmtId="49" fontId="8" fillId="0" borderId="22" xfId="0" applyNumberFormat="1" applyFont="1" applyBorder="1" applyAlignment="1">
      <alignment horizontal="right" vertical="center"/>
    </xf>
    <xf numFmtId="2" fontId="8" fillId="0" borderId="23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166" fontId="7" fillId="0" borderId="25" xfId="0" applyNumberFormat="1" applyFont="1" applyBorder="1" applyAlignment="1">
      <alignment horizontal="center" vertical="center"/>
    </xf>
    <xf numFmtId="166" fontId="7" fillId="0" borderId="25" xfId="0" quotePrefix="1" applyNumberFormat="1" applyFont="1" applyBorder="1" applyAlignment="1">
      <alignment horizontal="center" vertical="center"/>
    </xf>
    <xf numFmtId="166" fontId="8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" fontId="8" fillId="0" borderId="28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 wrapText="1"/>
    </xf>
    <xf numFmtId="2" fontId="8" fillId="0" borderId="26" xfId="0" applyNumberFormat="1" applyFont="1" applyBorder="1" applyAlignment="1">
      <alignment horizontal="center" vertical="center" wrapText="1"/>
    </xf>
    <xf numFmtId="2" fontId="14" fillId="0" borderId="25" xfId="0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" fillId="0" borderId="0" xfId="0" applyNumberFormat="1" applyFont="1"/>
    <xf numFmtId="2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2" fontId="8" fillId="0" borderId="30" xfId="0" applyNumberFormat="1" applyFont="1" applyBorder="1" applyAlignment="1">
      <alignment horizontal="center" vertical="center"/>
    </xf>
    <xf numFmtId="2" fontId="8" fillId="0" borderId="31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4" fontId="8" fillId="0" borderId="32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2" fontId="8" fillId="0" borderId="37" xfId="0" applyNumberFormat="1" applyFont="1" applyBorder="1" applyAlignment="1">
      <alignment horizontal="center" vertical="center"/>
    </xf>
    <xf numFmtId="2" fontId="8" fillId="0" borderId="36" xfId="0" applyNumberFormat="1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/>
    </xf>
    <xf numFmtId="2" fontId="8" fillId="0" borderId="38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 wrapText="1"/>
    </xf>
    <xf numFmtId="1" fontId="8" fillId="0" borderId="34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" fontId="15" fillId="0" borderId="0" xfId="0" applyNumberFormat="1" applyFont="1" applyAlignment="1">
      <alignment vertical="center"/>
    </xf>
    <xf numFmtId="166" fontId="16" fillId="0" borderId="25" xfId="0" applyNumberFormat="1" applyFont="1" applyBorder="1" applyAlignment="1">
      <alignment horizontal="center" vertical="center"/>
    </xf>
    <xf numFmtId="2" fontId="14" fillId="0" borderId="40" xfId="0" applyNumberFormat="1" applyFont="1" applyBorder="1" applyAlignment="1">
      <alignment horizontal="center" vertical="center"/>
    </xf>
    <xf numFmtId="1" fontId="8" fillId="0" borderId="24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2" fillId="0" borderId="0" xfId="0" applyFont="1"/>
    <xf numFmtId="2" fontId="8" fillId="0" borderId="22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2" fontId="8" fillId="0" borderId="42" xfId="0" applyNumberFormat="1" applyFont="1" applyBorder="1" applyAlignment="1">
      <alignment horizontal="center" vertical="center"/>
    </xf>
    <xf numFmtId="2" fontId="8" fillId="0" borderId="43" xfId="0" applyNumberFormat="1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vertical="center" wrapText="1"/>
    </xf>
    <xf numFmtId="2" fontId="8" fillId="0" borderId="38" xfId="0" applyNumberFormat="1" applyFont="1" applyBorder="1" applyAlignment="1">
      <alignment horizontal="center" vertical="center" wrapText="1"/>
    </xf>
    <xf numFmtId="1" fontId="8" fillId="0" borderId="42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49" fontId="8" fillId="0" borderId="46" xfId="0" applyNumberFormat="1" applyFont="1" applyBorder="1" applyAlignment="1">
      <alignment horizontal="right" vertical="center"/>
    </xf>
    <xf numFmtId="2" fontId="8" fillId="0" borderId="47" xfId="0" applyNumberFormat="1" applyFont="1" applyBorder="1" applyAlignment="1">
      <alignment horizontal="center" vertical="center"/>
    </xf>
    <xf numFmtId="49" fontId="8" fillId="0" borderId="48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/>
    </xf>
    <xf numFmtId="0" fontId="8" fillId="0" borderId="48" xfId="0" applyFont="1" applyBorder="1" applyAlignment="1">
      <alignment horizontal="left" vertical="center"/>
    </xf>
    <xf numFmtId="166" fontId="17" fillId="0" borderId="49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1" fontId="8" fillId="0" borderId="50" xfId="0" applyNumberFormat="1" applyFont="1" applyBorder="1" applyAlignment="1">
      <alignment horizontal="center" vertical="center"/>
    </xf>
    <xf numFmtId="1" fontId="8" fillId="0" borderId="51" xfId="0" applyNumberFormat="1" applyFont="1" applyBorder="1" applyAlignment="1">
      <alignment horizontal="center" vertical="center"/>
    </xf>
    <xf numFmtId="2" fontId="8" fillId="0" borderId="51" xfId="0" applyNumberFormat="1" applyFont="1" applyBorder="1" applyAlignment="1">
      <alignment horizontal="center" vertical="center" wrapText="1"/>
    </xf>
    <xf numFmtId="2" fontId="8" fillId="0" borderId="40" xfId="0" applyNumberFormat="1" applyFont="1" applyBorder="1" applyAlignment="1">
      <alignment horizontal="center" vertical="center" wrapText="1"/>
    </xf>
    <xf numFmtId="2" fontId="14" fillId="0" borderId="49" xfId="0" applyNumberFormat="1" applyFont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 vertical="center" wrapText="1"/>
    </xf>
    <xf numFmtId="1" fontId="8" fillId="0" borderId="48" xfId="0" applyNumberFormat="1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8" fillId="0" borderId="14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53" xfId="0" applyFont="1" applyBorder="1" applyAlignment="1">
      <alignment horizontal="left" vertical="center"/>
    </xf>
    <xf numFmtId="2" fontId="8" fillId="0" borderId="53" xfId="0" applyNumberFormat="1" applyFont="1" applyBorder="1" applyAlignment="1">
      <alignment horizontal="center" vertical="center"/>
    </xf>
    <xf numFmtId="2" fontId="8" fillId="0" borderId="54" xfId="0" applyNumberFormat="1" applyFont="1" applyBorder="1" applyAlignment="1">
      <alignment horizontal="center" vertical="center"/>
    </xf>
    <xf numFmtId="2" fontId="8" fillId="0" borderId="55" xfId="0" applyNumberFormat="1" applyFont="1" applyBorder="1" applyAlignment="1">
      <alignment horizontal="center" vertical="center" wrapText="1"/>
    </xf>
    <xf numFmtId="2" fontId="8" fillId="0" borderId="18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 wrapText="1"/>
    </xf>
    <xf numFmtId="1" fontId="8" fillId="0" borderId="53" xfId="0" applyNumberFormat="1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 vertical="top" wrapText="1"/>
    </xf>
    <xf numFmtId="1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top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8" fillId="0" borderId="0" xfId="0" applyFont="1"/>
    <xf numFmtId="168" fontId="18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0" xfId="0" applyFont="1"/>
    <xf numFmtId="165" fontId="10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169" fontId="1" fillId="0" borderId="0" xfId="0" applyNumberFormat="1" applyFont="1"/>
    <xf numFmtId="0" fontId="26" fillId="0" borderId="0" xfId="0" applyFont="1"/>
    <xf numFmtId="1" fontId="1" fillId="0" borderId="0" xfId="0" applyNumberFormat="1" applyFont="1"/>
    <xf numFmtId="169" fontId="26" fillId="0" borderId="0" xfId="0" applyNumberFormat="1" applyFont="1" applyAlignment="1">
      <alignment horizontal="right" vertical="center"/>
    </xf>
    <xf numFmtId="169" fontId="26" fillId="3" borderId="1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right"/>
    </xf>
    <xf numFmtId="2" fontId="8" fillId="0" borderId="34" xfId="0" applyNumberFormat="1" applyFont="1" applyBorder="1" applyAlignment="1">
      <alignment horizontal="center" vertical="center"/>
    </xf>
    <xf numFmtId="0" fontId="12" fillId="0" borderId="35" xfId="0" applyFont="1" applyBorder="1"/>
    <xf numFmtId="0" fontId="12" fillId="0" borderId="36" xfId="0" applyFont="1" applyBorder="1"/>
    <xf numFmtId="2" fontId="8" fillId="0" borderId="3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1" fillId="0" borderId="5" xfId="0" applyFont="1" applyBorder="1" applyAlignment="1">
      <alignment horizontal="center"/>
    </xf>
    <xf numFmtId="0" fontId="12" fillId="0" borderId="4" xfId="0" applyFont="1" applyBorder="1"/>
    <xf numFmtId="0" fontId="12" fillId="0" borderId="3" xfId="0" applyFont="1" applyBorder="1"/>
    <xf numFmtId="0" fontId="11" fillId="0" borderId="6" xfId="0" applyFont="1" applyBorder="1" applyAlignment="1">
      <alignment horizontal="center"/>
    </xf>
    <xf numFmtId="0" fontId="12" fillId="0" borderId="7" xfId="0" applyFont="1" applyBorder="1"/>
    <xf numFmtId="0" fontId="11" fillId="0" borderId="15" xfId="0" applyFont="1" applyBorder="1" applyAlignment="1">
      <alignment horizontal="center"/>
    </xf>
    <xf numFmtId="0" fontId="12" fillId="0" borderId="16" xfId="0" applyFont="1" applyBorder="1"/>
    <xf numFmtId="0" fontId="12" fillId="0" borderId="17" xfId="0" applyFont="1" applyBorder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2" fontId="8" fillId="0" borderId="53" xfId="0" applyNumberFormat="1" applyFont="1" applyBorder="1" applyAlignment="1">
      <alignment horizontal="center" vertical="center"/>
    </xf>
    <xf numFmtId="0" fontId="12" fillId="0" borderId="54" xfId="0" applyFont="1" applyBorder="1"/>
    <xf numFmtId="0" fontId="12" fillId="0" borderId="55" xfId="0" applyFont="1" applyBorder="1"/>
    <xf numFmtId="2" fontId="8" fillId="0" borderId="54" xfId="0" applyNumberFormat="1" applyFont="1" applyBorder="1" applyAlignment="1">
      <alignment horizontal="center" vertical="center" wrapText="1"/>
    </xf>
    <xf numFmtId="2" fontId="8" fillId="0" borderId="42" xfId="0" applyNumberFormat="1" applyFont="1" applyBorder="1" applyAlignment="1">
      <alignment horizontal="center" vertical="center"/>
    </xf>
    <xf numFmtId="0" fontId="12" fillId="0" borderId="43" xfId="0" applyFont="1" applyBorder="1"/>
    <xf numFmtId="0" fontId="12" fillId="0" borderId="44" xfId="0" applyFont="1" applyBorder="1"/>
    <xf numFmtId="2" fontId="8" fillId="0" borderId="43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</dxf>
    <dxf>
      <font>
        <b/>
        <u/>
        <color rgb="FF00008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342900</xdr:colOff>
      <xdr:row>6</xdr:row>
      <xdr:rowOff>0</xdr:rowOff>
    </xdr:from>
    <xdr:ext cx="914400" cy="0"/>
    <xdr:pic>
      <xdr:nvPicPr>
        <xdr:cNvPr id="2" name="image1.png" descr="logo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id="3" name="image1.png" descr="logo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914400" cy="0"/>
    <xdr:pic>
      <xdr:nvPicPr>
        <xdr:cNvPr id="4" name="image1.png" descr="logo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id="5" name="image1.png" descr="logo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6600825" cy="0"/>
    <xdr:pic>
      <xdr:nvPicPr>
        <xdr:cNvPr id="6" name="image1.png" descr="logo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71475" cy="0"/>
    <xdr:pic>
      <xdr:nvPicPr>
        <xdr:cNvPr id="7" name="image1.png" descr="log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0</xdr:row>
      <xdr:rowOff>123825</xdr:rowOff>
    </xdr:from>
    <xdr:ext cx="914400" cy="1209675"/>
    <xdr:pic>
      <xdr:nvPicPr>
        <xdr:cNvPr id="8" name="image2.png" title="Bild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342900</xdr:colOff>
      <xdr:row>6</xdr:row>
      <xdr:rowOff>0</xdr:rowOff>
    </xdr:from>
    <xdr:ext cx="914400" cy="0"/>
    <xdr:pic>
      <xdr:nvPicPr>
        <xdr:cNvPr id="2" name="image1.png" descr="logo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id="3" name="image1.png" descr="logo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914400" cy="0"/>
    <xdr:pic>
      <xdr:nvPicPr>
        <xdr:cNvPr id="4" name="image1.png" descr="logo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id="5" name="image1.png" descr="logo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6600825" cy="0"/>
    <xdr:pic>
      <xdr:nvPicPr>
        <xdr:cNvPr id="6" name="image1.png" descr="logo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71475" cy="0"/>
    <xdr:pic>
      <xdr:nvPicPr>
        <xdr:cNvPr id="7" name="image1.png" descr="logo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0</xdr:row>
      <xdr:rowOff>123825</xdr:rowOff>
    </xdr:from>
    <xdr:ext cx="904875" cy="123825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E4" workbookViewId="0">
      <selection activeCell="N13" sqref="N13"/>
    </sheetView>
  </sheetViews>
  <sheetFormatPr baseColWidth="10" defaultColWidth="12.609375" defaultRowHeight="15" customHeight="1" x14ac:dyDescent="0.4"/>
  <cols>
    <col min="1" max="1" width="6.71875" customWidth="1"/>
    <col min="2" max="2" width="7.71875" customWidth="1"/>
    <col min="3" max="3" width="5.609375" customWidth="1"/>
    <col min="4" max="4" width="7.38671875" customWidth="1"/>
    <col min="5" max="5" width="10.38671875" customWidth="1"/>
    <col min="6" max="6" width="4.109375" customWidth="1"/>
    <col min="7" max="7" width="27.609375" customWidth="1"/>
    <col min="8" max="8" width="20.38671875" customWidth="1"/>
    <col min="9" max="17" width="6.609375" customWidth="1"/>
    <col min="18" max="21" width="7.71875" customWidth="1"/>
    <col min="22" max="22" width="8.71875" customWidth="1"/>
    <col min="23" max="24" width="7.71875" customWidth="1"/>
    <col min="25" max="25" width="4.38671875" customWidth="1"/>
    <col min="26" max="26" width="4.71875" customWidth="1"/>
    <col min="27" max="27" width="9.609375" hidden="1" customWidth="1"/>
    <col min="28" max="34" width="9.109375" hidden="1" customWidth="1"/>
  </cols>
  <sheetData>
    <row r="1" spans="1:34" ht="15" customHeight="1" x14ac:dyDescent="0.4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H1" s="2"/>
    </row>
    <row r="2" spans="1:34" ht="79.5" customHeight="1" x14ac:dyDescent="1.7">
      <c r="A2" s="1"/>
      <c r="B2" s="1"/>
      <c r="C2" s="1"/>
      <c r="D2" s="1"/>
      <c r="E2" s="3">
        <v>2022</v>
      </c>
      <c r="F2" s="1"/>
      <c r="G2" s="165" t="s">
        <v>0</v>
      </c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"/>
      <c r="T2" s="1"/>
      <c r="U2" s="4" t="s">
        <v>1</v>
      </c>
      <c r="V2" s="1"/>
      <c r="W2" s="1"/>
      <c r="X2" s="1"/>
      <c r="Y2" s="1"/>
      <c r="AH2" s="2"/>
    </row>
    <row r="3" spans="1:34" ht="27" customHeight="1" x14ac:dyDescent="1.3">
      <c r="A3" s="1"/>
      <c r="B3" s="1"/>
      <c r="C3" s="1"/>
      <c r="D3" s="1"/>
      <c r="E3" s="1"/>
      <c r="F3" s="1"/>
      <c r="G3" s="166" t="s">
        <v>2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67" t="s">
        <v>3</v>
      </c>
      <c r="T3" s="156"/>
      <c r="U3" s="156"/>
      <c r="V3" s="156"/>
      <c r="W3" s="156"/>
      <c r="X3" s="156"/>
      <c r="Y3" s="156"/>
      <c r="Z3" s="156"/>
      <c r="AH3" s="2"/>
    </row>
    <row r="4" spans="1:34" ht="12.75" customHeight="1" x14ac:dyDescent="0.4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H4" s="2"/>
    </row>
    <row r="5" spans="1:34" ht="15" customHeight="1" x14ac:dyDescent="0.55000000000000004">
      <c r="A5" s="168" t="s">
        <v>4</v>
      </c>
      <c r="B5" s="156"/>
      <c r="C5" s="155" t="s">
        <v>5</v>
      </c>
      <c r="D5" s="156"/>
      <c r="E5" s="156"/>
      <c r="F5" s="156"/>
      <c r="G5" s="156"/>
      <c r="H5" s="5" t="s">
        <v>6</v>
      </c>
      <c r="I5" s="155" t="s">
        <v>7</v>
      </c>
      <c r="J5" s="156"/>
      <c r="K5" s="156"/>
      <c r="L5" s="156"/>
      <c r="M5" s="156"/>
      <c r="N5" s="156"/>
      <c r="O5" s="5" t="s">
        <v>8</v>
      </c>
      <c r="P5" s="169" t="s">
        <v>9</v>
      </c>
      <c r="Q5" s="156"/>
      <c r="R5" s="156"/>
      <c r="S5" s="156"/>
      <c r="T5" s="156"/>
      <c r="U5" s="7" t="s">
        <v>10</v>
      </c>
      <c r="V5" s="170">
        <v>44706</v>
      </c>
      <c r="W5" s="156"/>
      <c r="X5" s="8" t="s">
        <v>11</v>
      </c>
      <c r="Y5" s="6">
        <v>1</v>
      </c>
      <c r="AH5" s="2"/>
    </row>
    <row r="6" spans="1:34" ht="12.75" customHeight="1" x14ac:dyDescent="0.65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B6" s="11"/>
      <c r="AC6" s="11"/>
      <c r="AD6" s="11"/>
      <c r="AE6" s="12" t="s">
        <v>12</v>
      </c>
      <c r="AF6" s="12" t="s">
        <v>12</v>
      </c>
      <c r="AG6" s="12" t="s">
        <v>12</v>
      </c>
      <c r="AH6" s="2"/>
    </row>
    <row r="7" spans="1:34" ht="15" customHeight="1" x14ac:dyDescent="0.45">
      <c r="A7" s="13" t="s">
        <v>13</v>
      </c>
      <c r="B7" s="14" t="s">
        <v>14</v>
      </c>
      <c r="C7" s="15" t="s">
        <v>15</v>
      </c>
      <c r="D7" s="16" t="s">
        <v>15</v>
      </c>
      <c r="E7" s="17" t="s">
        <v>16</v>
      </c>
      <c r="F7" s="17" t="s">
        <v>17</v>
      </c>
      <c r="G7" s="17" t="s">
        <v>18</v>
      </c>
      <c r="H7" s="17" t="s">
        <v>19</v>
      </c>
      <c r="I7" s="157" t="s">
        <v>20</v>
      </c>
      <c r="J7" s="158"/>
      <c r="K7" s="159"/>
      <c r="L7" s="157" t="s">
        <v>21</v>
      </c>
      <c r="M7" s="158"/>
      <c r="N7" s="159"/>
      <c r="O7" s="160" t="s">
        <v>22</v>
      </c>
      <c r="P7" s="161"/>
      <c r="Q7" s="161"/>
      <c r="R7" s="161"/>
      <c r="S7" s="18" t="s">
        <v>23</v>
      </c>
      <c r="T7" s="19" t="s">
        <v>24</v>
      </c>
      <c r="U7" s="19" t="s">
        <v>25</v>
      </c>
      <c r="V7" s="19" t="s">
        <v>26</v>
      </c>
      <c r="W7" s="17" t="s">
        <v>27</v>
      </c>
      <c r="X7" s="20" t="s">
        <v>28</v>
      </c>
      <c r="Y7" s="20" t="s">
        <v>29</v>
      </c>
      <c r="Z7" s="21" t="s">
        <v>30</v>
      </c>
      <c r="AA7" s="22"/>
      <c r="AB7" s="23"/>
      <c r="AC7" s="23"/>
      <c r="AD7" s="23"/>
      <c r="AE7" s="24" t="s">
        <v>31</v>
      </c>
      <c r="AF7" s="24" t="s">
        <v>31</v>
      </c>
      <c r="AG7" s="24" t="s">
        <v>31</v>
      </c>
      <c r="AH7" s="2" t="s">
        <v>32</v>
      </c>
    </row>
    <row r="8" spans="1:34" ht="15" customHeight="1" x14ac:dyDescent="0.45">
      <c r="A8" s="25" t="s">
        <v>33</v>
      </c>
      <c r="B8" s="26" t="s">
        <v>34</v>
      </c>
      <c r="C8" s="27" t="s">
        <v>35</v>
      </c>
      <c r="D8" s="28" t="s">
        <v>28</v>
      </c>
      <c r="E8" s="29" t="s">
        <v>36</v>
      </c>
      <c r="F8" s="29" t="s">
        <v>37</v>
      </c>
      <c r="G8" s="30"/>
      <c r="H8" s="30"/>
      <c r="I8" s="162"/>
      <c r="J8" s="163"/>
      <c r="K8" s="164"/>
      <c r="L8" s="162"/>
      <c r="M8" s="163"/>
      <c r="N8" s="164"/>
      <c r="O8" s="31" t="s">
        <v>20</v>
      </c>
      <c r="P8" s="26" t="s">
        <v>21</v>
      </c>
      <c r="Q8" s="32" t="s">
        <v>38</v>
      </c>
      <c r="R8" s="27" t="s">
        <v>23</v>
      </c>
      <c r="S8" s="31" t="s">
        <v>39</v>
      </c>
      <c r="T8" s="33" t="s">
        <v>23</v>
      </c>
      <c r="U8" s="33" t="s">
        <v>23</v>
      </c>
      <c r="V8" s="33" t="s">
        <v>23</v>
      </c>
      <c r="W8" s="29" t="s">
        <v>40</v>
      </c>
      <c r="X8" s="34" t="s">
        <v>41</v>
      </c>
      <c r="Y8" s="34"/>
      <c r="Z8" s="35"/>
      <c r="AA8" s="22"/>
      <c r="AB8" s="23" t="s">
        <v>42</v>
      </c>
      <c r="AC8" s="23" t="s">
        <v>43</v>
      </c>
      <c r="AD8" s="36" t="s">
        <v>39</v>
      </c>
      <c r="AE8" s="24" t="s">
        <v>44</v>
      </c>
      <c r="AF8" s="24" t="s">
        <v>45</v>
      </c>
      <c r="AG8" s="24" t="s">
        <v>46</v>
      </c>
      <c r="AH8" s="2" t="s">
        <v>47</v>
      </c>
    </row>
    <row r="9" spans="1:34" ht="18" customHeight="1" x14ac:dyDescent="0.45">
      <c r="A9" s="37" t="s">
        <v>48</v>
      </c>
      <c r="B9" s="38">
        <v>72.14</v>
      </c>
      <c r="C9" s="39" t="s">
        <v>49</v>
      </c>
      <c r="D9" s="39" t="s">
        <v>50</v>
      </c>
      <c r="E9" s="40">
        <v>38072</v>
      </c>
      <c r="F9" s="39"/>
      <c r="G9" s="41" t="s">
        <v>51</v>
      </c>
      <c r="H9" s="41" t="s">
        <v>7</v>
      </c>
      <c r="I9" s="42">
        <v>55</v>
      </c>
      <c r="J9" s="42">
        <v>59</v>
      </c>
      <c r="K9" s="42">
        <v>-62</v>
      </c>
      <c r="L9" s="42">
        <v>73</v>
      </c>
      <c r="M9" s="42">
        <v>-76</v>
      </c>
      <c r="N9" s="43" t="s">
        <v>77</v>
      </c>
      <c r="O9" s="44">
        <f>IF(MAX(I9:K9)&gt;0,IF(MAX(I9:K9)&lt;0,0,TRUNC(MAX(I9:K9)/1)*1),"")</f>
        <v>59</v>
      </c>
      <c r="P9" s="45">
        <f>IF(MAX(L9:N9)&gt;0,IF(MAX(L9:N9)&lt;0,0,TRUNC(MAX(L9:N9)/1)*1),"")</f>
        <v>73</v>
      </c>
      <c r="Q9" s="46">
        <f>IF(O9="","",IF(P9="","",IF(SUM(O9:P9)=0,"",SUM(O9:P9))))</f>
        <v>132</v>
      </c>
      <c r="R9" s="47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160.34532013261835</v>
      </c>
      <c r="S9" s="48" t="str">
        <f>IF(AC9&lt;35,"",IF(R9="","",R9*AG9))</f>
        <v/>
      </c>
      <c r="T9" s="49"/>
      <c r="U9" s="49"/>
      <c r="V9" s="50"/>
      <c r="W9" s="49"/>
      <c r="X9" s="51"/>
      <c r="Y9" s="52"/>
      <c r="Z9" s="53"/>
      <c r="AA9" s="54">
        <f>V5</f>
        <v>44706</v>
      </c>
      <c r="AB9" s="55" t="str">
        <f>IF(ISNUMBER(FIND("M",C9)),"m",IF(ISNUMBER(FIND("K",C9)),"k"))</f>
        <v>k</v>
      </c>
      <c r="AC9" s="56">
        <f>IF(OR(E9="",AA9=""),"",(YEAR(AA9)-YEAR(E9)))</f>
        <v>18</v>
      </c>
      <c r="AD9" s="57" t="str">
        <f>IF(AC9&lt;35, "",1)</f>
        <v/>
      </c>
      <c r="AE9" s="58" t="b">
        <f>IF(AD9=1,LOOKUP(AC9,'Meltzer-Faber'!A3:A63,'Meltzer-Faber'!B3:B63))</f>
        <v>0</v>
      </c>
      <c r="AF9" s="58" t="b">
        <f>IF(AD9=1,LOOKUP(AC9,'Meltzer-Faber'!A3:A63,'Meltzer-Faber'!C3:C63))</f>
        <v>0</v>
      </c>
      <c r="AG9" s="59" t="b">
        <f t="shared" ref="AG9:AG25" si="0">IF(AB9="m",AE9,IF(AB9="k",AF9,""))</f>
        <v>0</v>
      </c>
      <c r="AH9" s="60">
        <f>IF(Q9="","",IF(B9="","",IF(B9&gt;175.508,1,IF(B9&lt;32,10^(0.75194503*LOG10(32/175.508)^2),10^(0.75194503*LOG10(B9/175.508)^2)))))</f>
        <v>1.2945145173898127</v>
      </c>
    </row>
    <row r="10" spans="1:34" ht="18" customHeight="1" x14ac:dyDescent="0.45">
      <c r="A10" s="61"/>
      <c r="B10" s="62"/>
      <c r="C10" s="63"/>
      <c r="D10" s="64"/>
      <c r="E10" s="65"/>
      <c r="F10" s="65"/>
      <c r="G10" s="66"/>
      <c r="H10" s="67"/>
      <c r="I10" s="151"/>
      <c r="J10" s="152"/>
      <c r="K10" s="153"/>
      <c r="L10" s="151"/>
      <c r="M10" s="152"/>
      <c r="N10" s="153"/>
      <c r="O10" s="63"/>
      <c r="P10" s="68"/>
      <c r="Q10" s="154">
        <f>IF(R9="","",R9*1.2)</f>
        <v>192.41438415914203</v>
      </c>
      <c r="R10" s="152"/>
      <c r="S10" s="69"/>
      <c r="T10" s="70" t="str">
        <f>IF(T9&gt;0,T9*20,"")</f>
        <v/>
      </c>
      <c r="U10" s="70" t="str">
        <f>IF(U9="","",(U9*10)*AH9)</f>
        <v/>
      </c>
      <c r="V10" s="71" t="str">
        <f>IF(ROUNDUP(V9,1)&gt;0,IF((80+(8-ROUNDUP(V9,1))*40)&lt;0,0,80+(8-ROUNDUP(V9,1))*40),"")</f>
        <v/>
      </c>
      <c r="W10" s="70" t="str">
        <f>IF(SUM(T10,U10,V10)&gt;0,SUM(T10,U10,V10),"")</f>
        <v/>
      </c>
      <c r="X10" s="72" t="str">
        <f>IF(OR(Q10="",T10="",U10="",V10=""),"",SUM(Q10,T10,U10,V10))</f>
        <v/>
      </c>
      <c r="Y10" s="73"/>
      <c r="Z10" s="74"/>
      <c r="AA10" s="54"/>
      <c r="AB10" s="55"/>
      <c r="AC10" s="56"/>
      <c r="AD10" s="75"/>
      <c r="AE10" s="58"/>
      <c r="AF10" s="59"/>
      <c r="AG10" s="59" t="str">
        <f t="shared" si="0"/>
        <v/>
      </c>
      <c r="AH10" s="2"/>
    </row>
    <row r="11" spans="1:34" ht="18" customHeight="1" x14ac:dyDescent="0.45">
      <c r="A11" s="37"/>
      <c r="B11" s="38"/>
      <c r="C11" s="39"/>
      <c r="D11" s="39"/>
      <c r="E11" s="40"/>
      <c r="F11" s="39"/>
      <c r="G11" s="41"/>
      <c r="H11" s="41"/>
      <c r="I11" s="42"/>
      <c r="J11" s="42"/>
      <c r="K11" s="42"/>
      <c r="L11" s="42"/>
      <c r="M11" s="76"/>
      <c r="N11" s="76"/>
      <c r="O11" s="44" t="str">
        <f>IF(MAX(I11:K11)&gt;0,IF(MAX(I11:K11)&lt;0,0,TRUNC(MAX(I11:K11)/1)*1),"")</f>
        <v/>
      </c>
      <c r="P11" s="45" t="str">
        <f>IF(MAX(L11:N11)&gt;0,IF(MAX(L11:N11)&lt;0,0,TRUNC(MAX(L11:N11)/1)*1),"")</f>
        <v/>
      </c>
      <c r="Q11" s="46" t="str">
        <f>IF(O11="","",IF(P11="","",IF(SUM(O11:P11)=0,"",SUM(O11:P11))))</f>
        <v/>
      </c>
      <c r="R11" s="47" t="str">
        <f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/>
      </c>
      <c r="S11" s="48" t="str">
        <f>IF(AC11&lt;35,"",IF(R11="","",R11*AG11))</f>
        <v/>
      </c>
      <c r="T11" s="49"/>
      <c r="U11" s="49"/>
      <c r="V11" s="77"/>
      <c r="W11" s="49"/>
      <c r="X11" s="51"/>
      <c r="Y11" s="78"/>
      <c r="Z11" s="79"/>
      <c r="AA11" s="54">
        <f>V5</f>
        <v>44706</v>
      </c>
      <c r="AB11" s="55" t="b">
        <f>IF(ISNUMBER(FIND("M",C11)),"m",IF(ISNUMBER(FIND("K",C11)),"k"))</f>
        <v>0</v>
      </c>
      <c r="AC11" s="56" t="str">
        <f>IF(OR(E11="",AA11=""),"",(YEAR(AA11)-YEAR(E11)))</f>
        <v/>
      </c>
      <c r="AD11" s="57">
        <f>IF(AC11&lt;35, "",1)</f>
        <v>1</v>
      </c>
      <c r="AE11" s="58" t="e">
        <f>IF(AD11=1,LOOKUP(AC11,'Meltzer-Faber'!A3:A63,'Meltzer-Faber'!B3:B63))</f>
        <v>#N/A</v>
      </c>
      <c r="AF11" s="59" t="e">
        <f>IF(AD11=1,LOOKUP(AC11,'Meltzer-Faber'!A3:A63,'Meltzer-Faber'!C3:C63))</f>
        <v>#N/A</v>
      </c>
      <c r="AG11" s="59" t="str">
        <f t="shared" si="0"/>
        <v/>
      </c>
      <c r="AH11" s="60" t="str">
        <f>IF(Q11="","",IF(B11="","",IF(B11&gt;175.508,1,IF(B11&lt;32,10^(0.75194503*LOG10(32/175.508)^2),10^(0.75194503*LOG10(B11/175.508)^2)))))</f>
        <v/>
      </c>
    </row>
    <row r="12" spans="1:34" ht="18" customHeight="1" x14ac:dyDescent="0.45">
      <c r="A12" s="61"/>
      <c r="B12" s="62"/>
      <c r="C12" s="63"/>
      <c r="D12" s="64"/>
      <c r="E12" s="65"/>
      <c r="F12" s="65"/>
      <c r="G12" s="66"/>
      <c r="H12" s="67"/>
      <c r="I12" s="151"/>
      <c r="J12" s="152"/>
      <c r="K12" s="153"/>
      <c r="L12" s="151"/>
      <c r="M12" s="152"/>
      <c r="N12" s="153"/>
      <c r="O12" s="63"/>
      <c r="P12" s="68"/>
      <c r="Q12" s="154" t="str">
        <f>IF(R11="","",R11*1.2)</f>
        <v/>
      </c>
      <c r="R12" s="152"/>
      <c r="S12" s="69"/>
      <c r="T12" s="70" t="str">
        <f>IF(T11&gt;0,T11*20,"")</f>
        <v/>
      </c>
      <c r="U12" s="70" t="str">
        <f>IF(U11="","",(U11*10)*AH11)</f>
        <v/>
      </c>
      <c r="V12" s="71" t="str">
        <f>IF(ROUNDUP(V11,1)&gt;0,IF((80+(8-ROUNDUP(V11,1))*40)&lt;0,0,80+(8-ROUNDUP(V11,1))*40),"")</f>
        <v/>
      </c>
      <c r="W12" s="70" t="str">
        <f>IF(SUM(T12,U12,V12)&gt;0,SUM(T12,U12,V12),"")</f>
        <v/>
      </c>
      <c r="X12" s="72" t="str">
        <f>IF(OR(Q12="",T12="",U12="",V12=""),"",SUM(Q12,T12,U12,V12))</f>
        <v/>
      </c>
      <c r="Y12" s="73"/>
      <c r="Z12" s="74"/>
      <c r="AA12" s="54"/>
      <c r="AB12" s="55"/>
      <c r="AC12" s="56"/>
      <c r="AD12" s="57"/>
      <c r="AE12" s="58"/>
      <c r="AF12" s="59"/>
      <c r="AG12" s="59" t="str">
        <f t="shared" si="0"/>
        <v/>
      </c>
      <c r="AH12" s="2"/>
    </row>
    <row r="13" spans="1:34" ht="18" customHeight="1" x14ac:dyDescent="0.45">
      <c r="A13" s="37" t="s">
        <v>52</v>
      </c>
      <c r="B13" s="38">
        <v>77.739999999999995</v>
      </c>
      <c r="C13" s="39" t="s">
        <v>53</v>
      </c>
      <c r="D13" s="39" t="s">
        <v>54</v>
      </c>
      <c r="E13" s="40">
        <v>36829</v>
      </c>
      <c r="F13" s="39"/>
      <c r="G13" s="41" t="s">
        <v>55</v>
      </c>
      <c r="H13" s="41" t="s">
        <v>7</v>
      </c>
      <c r="I13" s="42">
        <v>60</v>
      </c>
      <c r="J13" s="42">
        <v>63</v>
      </c>
      <c r="K13" s="42">
        <v>66</v>
      </c>
      <c r="L13" s="43" t="s">
        <v>77</v>
      </c>
      <c r="M13" s="43" t="s">
        <v>77</v>
      </c>
      <c r="N13" s="43" t="s">
        <v>77</v>
      </c>
      <c r="O13" s="44">
        <f>IF(MAX(I13:K13)&gt;0,IF(MAX(I13:K13)&lt;0,0,TRUNC(MAX(I13:K13)/1)*1),"")</f>
        <v>66</v>
      </c>
      <c r="P13" s="45" t="str">
        <f>IF(MAX(L13:N13)&gt;0,IF(MAX(L13:N13)&lt;0,0,TRUNC(MAX(L13:N13)/1)*1),"")</f>
        <v/>
      </c>
      <c r="Q13" s="46" t="str">
        <f>IF(O13="","",IF(P13="","",IF(SUM(O13:P13)=0,"",SUM(O13:P13))))</f>
        <v/>
      </c>
      <c r="R13" s="47" t="str">
        <f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/>
      </c>
      <c r="S13" s="48" t="str">
        <f>IF(AC13&lt;35,"",IF(R13="","",R13*AG13))</f>
        <v/>
      </c>
      <c r="T13" s="49"/>
      <c r="U13" s="49"/>
      <c r="V13" s="77"/>
      <c r="W13" s="49"/>
      <c r="X13" s="51"/>
      <c r="Y13" s="78"/>
      <c r="Z13" s="79"/>
      <c r="AA13" s="54">
        <f>V5</f>
        <v>44706</v>
      </c>
      <c r="AB13" s="55" t="str">
        <f>IF(ISNUMBER(FIND("M",C13)),"m",IF(ISNUMBER(FIND("K",C13)),"k"))</f>
        <v>k</v>
      </c>
      <c r="AC13" s="56">
        <f>IF(OR(E13="",AA13=""),"",(YEAR(AA13)-YEAR(E13)))</f>
        <v>22</v>
      </c>
      <c r="AD13" s="57" t="str">
        <f>IF(AC13&lt;35, "",1)</f>
        <v/>
      </c>
      <c r="AE13" s="58" t="b">
        <f>IF(AD13=1,LOOKUP(AC13,'Meltzer-Faber'!A3:A63,'Meltzer-Faber'!B3:B63))</f>
        <v>0</v>
      </c>
      <c r="AF13" s="59" t="b">
        <f>IF(AD13=1,LOOKUP(AC13,'Meltzer-Faber'!A3:A63,'Meltzer-Faber'!C3:C63))</f>
        <v>0</v>
      </c>
      <c r="AG13" s="59" t="b">
        <f t="shared" si="0"/>
        <v>0</v>
      </c>
      <c r="AH13" s="60" t="str">
        <f>IF(Q13="","",IF(B13="","",IF(B13&gt;175.508,1,IF(B13&lt;32,10^(0.75194503*LOG10(32/175.508)^2),10^(0.75194503*LOG10(B13/175.508)^2)))))</f>
        <v/>
      </c>
    </row>
    <row r="14" spans="1:34" ht="18" customHeight="1" x14ac:dyDescent="0.45">
      <c r="A14" s="61"/>
      <c r="B14" s="62"/>
      <c r="C14" s="63"/>
      <c r="D14" s="64"/>
      <c r="E14" s="65"/>
      <c r="F14" s="65"/>
      <c r="G14" s="66"/>
      <c r="H14" s="67"/>
      <c r="I14" s="151"/>
      <c r="J14" s="152"/>
      <c r="K14" s="153"/>
      <c r="L14" s="151"/>
      <c r="M14" s="152"/>
      <c r="N14" s="153"/>
      <c r="O14" s="63"/>
      <c r="P14" s="68"/>
      <c r="Q14" s="154" t="str">
        <f>IF(R13="","",R13*1.2)</f>
        <v/>
      </c>
      <c r="R14" s="152"/>
      <c r="S14" s="69"/>
      <c r="T14" s="70" t="str">
        <f>IF(T13&gt;0,T13*20,"")</f>
        <v/>
      </c>
      <c r="U14" s="70" t="str">
        <f>IF(U13="","",(U13*10)*AH13)</f>
        <v/>
      </c>
      <c r="V14" s="71" t="str">
        <f>IF(ROUNDUP(V13,1)&gt;0,IF((80+(8-ROUNDUP(V13,1))*40)&lt;0,0,80+(8-ROUNDUP(V13,1))*40),"")</f>
        <v/>
      </c>
      <c r="W14" s="70" t="str">
        <f>IF(SUM(T14,U14,V14)&gt;0,SUM(T14,U14,V14),"")</f>
        <v/>
      </c>
      <c r="X14" s="72" t="str">
        <f>IF(OR(Q14="",T14="",U14="",V14=""),"",SUM(Q14,T14,U14,V14))</f>
        <v/>
      </c>
      <c r="Y14" s="73"/>
      <c r="Z14" s="74"/>
      <c r="AA14" s="54"/>
      <c r="AB14" s="55"/>
      <c r="AC14" s="56"/>
      <c r="AD14" s="57"/>
      <c r="AE14" s="58"/>
      <c r="AF14" s="59"/>
      <c r="AG14" s="59" t="str">
        <f t="shared" si="0"/>
        <v/>
      </c>
      <c r="AH14" s="2"/>
    </row>
    <row r="15" spans="1:34" ht="18" customHeight="1" x14ac:dyDescent="0.45">
      <c r="A15" s="37"/>
      <c r="B15" s="38"/>
      <c r="C15" s="39"/>
      <c r="D15" s="39"/>
      <c r="E15" s="40"/>
      <c r="F15" s="39"/>
      <c r="G15" s="41"/>
      <c r="H15" s="41"/>
      <c r="I15" s="76"/>
      <c r="J15" s="76"/>
      <c r="K15" s="76"/>
      <c r="L15" s="76"/>
      <c r="M15" s="76"/>
      <c r="N15" s="76"/>
      <c r="O15" s="44" t="str">
        <f>IF(MAX(I15:K15)&gt;0,IF(MAX(I15:K15)&lt;0,0,TRUNC(MAX(I15:K15)/1)*1),"")</f>
        <v/>
      </c>
      <c r="P15" s="45" t="str">
        <f>IF(MAX(L15:N15)&gt;0,IF(MAX(L15:N15)&lt;0,0,TRUNC(MAX(L15:N15)/1)*1),"")</f>
        <v/>
      </c>
      <c r="Q15" s="46" t="str">
        <f>IF(O15="","",IF(P15="","",IF(SUM(O15:P15)=0,"",SUM(O15:P15))))</f>
        <v/>
      </c>
      <c r="R15" s="47" t="str">
        <f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/>
      </c>
      <c r="S15" s="48" t="str">
        <f>IF(AC15&lt;35,"",IF(R15="","",R15*AG15))</f>
        <v/>
      </c>
      <c r="T15" s="49"/>
      <c r="U15" s="49"/>
      <c r="V15" s="77"/>
      <c r="W15" s="49"/>
      <c r="X15" s="51"/>
      <c r="Y15" s="78"/>
      <c r="Z15" s="79"/>
      <c r="AA15" s="54">
        <f>V5</f>
        <v>44706</v>
      </c>
      <c r="AB15" s="55" t="b">
        <f>IF(ISNUMBER(FIND("M",C15)),"m",IF(ISNUMBER(FIND("K",C15)),"k"))</f>
        <v>0</v>
      </c>
      <c r="AC15" s="56" t="str">
        <f>IF(OR(E15="",AA15=""),"",(YEAR(AA15)-YEAR(E15)))</f>
        <v/>
      </c>
      <c r="AD15" s="57">
        <f>IF(AC15&gt;34,1,"")</f>
        <v>1</v>
      </c>
      <c r="AE15" s="58" t="e">
        <f>IF(AD15=1,LOOKUP(AC15,'Meltzer-Faber'!A3:A63,'Meltzer-Faber'!B3:B63))</f>
        <v>#N/A</v>
      </c>
      <c r="AF15" s="59" t="e">
        <f>IF(AD15=1,LOOKUP(AC15,'Meltzer-Faber'!A3:A63,'Meltzer-Faber'!C3:C63))</f>
        <v>#N/A</v>
      </c>
      <c r="AG15" s="59" t="str">
        <f t="shared" si="0"/>
        <v/>
      </c>
      <c r="AH15" s="60" t="str">
        <f>IF(Q15="","",IF(B15="","",IF(B15&gt;175.508,1,IF(B15&lt;32,10^(0.75194503*LOG10(32/175.508)^2),10^(0.75194503*LOG10(B15/175.508)^2)))))</f>
        <v/>
      </c>
    </row>
    <row r="16" spans="1:34" ht="18" customHeight="1" x14ac:dyDescent="0.45">
      <c r="A16" s="61"/>
      <c r="B16" s="62"/>
      <c r="C16" s="63"/>
      <c r="D16" s="64"/>
      <c r="E16" s="65"/>
      <c r="F16" s="65"/>
      <c r="G16" s="66"/>
      <c r="H16" s="67"/>
      <c r="I16" s="151"/>
      <c r="J16" s="152"/>
      <c r="K16" s="153"/>
      <c r="L16" s="151"/>
      <c r="M16" s="152"/>
      <c r="N16" s="153"/>
      <c r="O16" s="63"/>
      <c r="P16" s="68"/>
      <c r="Q16" s="154" t="str">
        <f>IF(R15="","",R15*1.2)</f>
        <v/>
      </c>
      <c r="R16" s="152"/>
      <c r="S16" s="69"/>
      <c r="T16" s="70" t="str">
        <f>IF(T15&gt;0,T15*20,"")</f>
        <v/>
      </c>
      <c r="U16" s="70" t="str">
        <f>IF(U15="","",(U15*10)*AH15)</f>
        <v/>
      </c>
      <c r="V16" s="71" t="str">
        <f>IF(ROUNDUP(V15,1)&gt;0,IF((80+(8-ROUNDUP(V15,1))*40)&lt;0,0,80+(8-ROUNDUP(V15,1))*40),"")</f>
        <v/>
      </c>
      <c r="W16" s="70" t="str">
        <f>IF(SUM(T16,U16,V16)&gt;0,SUM(T16,U16,V16),"")</f>
        <v/>
      </c>
      <c r="X16" s="72" t="str">
        <f>IF(OR(Q16="",T16="",U16="",V16=""),"",SUM(Q16,T16,U16,V16))</f>
        <v/>
      </c>
      <c r="Y16" s="73"/>
      <c r="Z16" s="74"/>
      <c r="AA16" s="54"/>
      <c r="AB16" s="55"/>
      <c r="AC16" s="56"/>
      <c r="AD16" s="57"/>
      <c r="AE16" s="58"/>
      <c r="AF16" s="59"/>
      <c r="AG16" s="59" t="str">
        <f t="shared" si="0"/>
        <v/>
      </c>
      <c r="AH16" s="2"/>
    </row>
    <row r="17" spans="1:34" ht="18" customHeight="1" x14ac:dyDescent="0.45">
      <c r="A17" s="37"/>
      <c r="B17" s="38"/>
      <c r="C17" s="39"/>
      <c r="D17" s="39"/>
      <c r="E17" s="40"/>
      <c r="F17" s="39"/>
      <c r="G17" s="41"/>
      <c r="H17" s="41"/>
      <c r="I17" s="76"/>
      <c r="J17" s="76"/>
      <c r="K17" s="76"/>
      <c r="L17" s="76"/>
      <c r="M17" s="76"/>
      <c r="N17" s="76"/>
      <c r="O17" s="44" t="str">
        <f>IF(MAX(I17:K17)&gt;0,IF(MAX(I17:K17)&lt;0,0,TRUNC(MAX(I17:K17)/1)*1),"")</f>
        <v/>
      </c>
      <c r="P17" s="45" t="str">
        <f>IF(MAX(L17:N17)&gt;0,IF(MAX(L17:N17)&lt;0,0,TRUNC(MAX(L17:N17)/1)*1),"")</f>
        <v/>
      </c>
      <c r="Q17" s="46" t="str">
        <f>IF(O17="","",IF(P17="","",IF(SUM(O17:P17)=0,"",SUM(O17:P17))))</f>
        <v/>
      </c>
      <c r="R17" s="47" t="str">
        <f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48" t="str">
        <f>IF(AC17&lt;35,"",IF(R17="","",R17*AG17))</f>
        <v/>
      </c>
      <c r="T17" s="49"/>
      <c r="U17" s="49"/>
      <c r="V17" s="77"/>
      <c r="W17" s="49"/>
      <c r="X17" s="51"/>
      <c r="Y17" s="78"/>
      <c r="Z17" s="79"/>
      <c r="AA17" s="54">
        <f>V5</f>
        <v>44706</v>
      </c>
      <c r="AB17" s="55" t="b">
        <f>IF(ISNUMBER(FIND("M",C17)),"m",IF(ISNUMBER(FIND("K",C17)),"k"))</f>
        <v>0</v>
      </c>
      <c r="AC17" s="56" t="str">
        <f>IF(OR(E17="",AA17=""),"",(YEAR(AA17)-YEAR(E17)))</f>
        <v/>
      </c>
      <c r="AD17" s="57">
        <f>IF(AC17&gt;34,1,"")</f>
        <v>1</v>
      </c>
      <c r="AE17" s="58" t="e">
        <f>IF(AD17=1,LOOKUP(AC17,'Meltzer-Faber'!A3:A63,'Meltzer-Faber'!B3:B63))</f>
        <v>#N/A</v>
      </c>
      <c r="AF17" s="59" t="e">
        <f>IF(AD17=1,LOOKUP(AC17,'Meltzer-Faber'!A3:A63,'Meltzer-Faber'!C3:C63))</f>
        <v>#N/A</v>
      </c>
      <c r="AG17" s="59" t="str">
        <f t="shared" si="0"/>
        <v/>
      </c>
      <c r="AH17" s="60" t="str">
        <f>IF(Q17="","",IF(B17="","",IF(B17&gt;175.508,1,IF(B17&lt;32,10^(0.75194503*LOG10(32/175.508)^2),10^(0.75194503*LOG10(B17/175.508)^2)))))</f>
        <v/>
      </c>
    </row>
    <row r="18" spans="1:34" ht="18" customHeight="1" x14ac:dyDescent="0.45">
      <c r="A18" s="61"/>
      <c r="B18" s="62"/>
      <c r="C18" s="63"/>
      <c r="D18" s="64"/>
      <c r="E18" s="65"/>
      <c r="F18" s="65"/>
      <c r="G18" s="66"/>
      <c r="H18" s="67"/>
      <c r="I18" s="151"/>
      <c r="J18" s="152"/>
      <c r="K18" s="153"/>
      <c r="L18" s="151"/>
      <c r="M18" s="152"/>
      <c r="N18" s="153"/>
      <c r="O18" s="63"/>
      <c r="P18" s="68"/>
      <c r="Q18" s="154" t="str">
        <f>IF(R17="","",R17*1.2)</f>
        <v/>
      </c>
      <c r="R18" s="152"/>
      <c r="S18" s="69"/>
      <c r="T18" s="70" t="str">
        <f>IF(T17&gt;0,T17*20,"")</f>
        <v/>
      </c>
      <c r="U18" s="70" t="str">
        <f>IF(U17="","",(U17*10)*AH17)</f>
        <v/>
      </c>
      <c r="V18" s="71" t="str">
        <f>IF(ROUNDUP(V17,1)&gt;0,IF((80+(8-ROUNDUP(V17,1))*40)&lt;0,0,80+(8-ROUNDUP(V17,1))*40),"")</f>
        <v/>
      </c>
      <c r="W18" s="70" t="str">
        <f>IF(SUM(T18,U18,V18)&gt;0,SUM(T18,U18,V18),"")</f>
        <v/>
      </c>
      <c r="X18" s="72" t="str">
        <f>IF(OR(Q18="",T18="",U18="",V18=""),"",SUM(Q18,T18,U18,V18))</f>
        <v/>
      </c>
      <c r="Y18" s="73"/>
      <c r="Z18" s="74"/>
      <c r="AA18" s="54"/>
      <c r="AB18" s="55"/>
      <c r="AC18" s="56"/>
      <c r="AD18" s="57"/>
      <c r="AE18" s="58"/>
      <c r="AF18" s="59"/>
      <c r="AG18" s="59" t="str">
        <f t="shared" si="0"/>
        <v/>
      </c>
      <c r="AH18" s="2"/>
    </row>
    <row r="19" spans="1:34" ht="18" customHeight="1" x14ac:dyDescent="0.45">
      <c r="A19" s="37"/>
      <c r="B19" s="38"/>
      <c r="C19" s="39"/>
      <c r="D19" s="39"/>
      <c r="E19" s="40"/>
      <c r="F19" s="39"/>
      <c r="G19" s="41"/>
      <c r="H19" s="41"/>
      <c r="I19" s="76"/>
      <c r="J19" s="76"/>
      <c r="K19" s="76"/>
      <c r="L19" s="76"/>
      <c r="M19" s="76"/>
      <c r="N19" s="76"/>
      <c r="O19" s="44" t="str">
        <f>IF(MAX(I19:K19)&gt;0,IF(MAX(I19:K19)&lt;0,0,TRUNC(MAX(I19:K19)/1)*1),"")</f>
        <v/>
      </c>
      <c r="P19" s="45" t="str">
        <f>IF(MAX(L19:N19)&gt;0,IF(MAX(L19:N19)&lt;0,0,TRUNC(MAX(L19:N19)/1)*1),"")</f>
        <v/>
      </c>
      <c r="Q19" s="46" t="str">
        <f>IF(O19="","",IF(P19="","",IF(SUM(O19:P19)=0,"",SUM(O19:P19))))</f>
        <v/>
      </c>
      <c r="R19" s="47" t="str">
        <f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48" t="str">
        <f>IF(AC19&lt;35,"",IF(R19="","",R19*AG19))</f>
        <v/>
      </c>
      <c r="T19" s="49"/>
      <c r="U19" s="49"/>
      <c r="V19" s="77"/>
      <c r="W19" s="49"/>
      <c r="X19" s="51"/>
      <c r="Y19" s="78"/>
      <c r="Z19" s="79"/>
      <c r="AA19" s="54">
        <f>V5</f>
        <v>44706</v>
      </c>
      <c r="AB19" s="55" t="b">
        <f>IF(ISNUMBER(FIND("M",C19)),"m",IF(ISNUMBER(FIND("K",C19)),"k"))</f>
        <v>0</v>
      </c>
      <c r="AC19" s="56" t="str">
        <f>IF(OR(E19="",AA19=""),"",(YEAR(AA19)-YEAR(E19)))</f>
        <v/>
      </c>
      <c r="AD19" s="57">
        <f>IF(AC19&gt;34,1,"")</f>
        <v>1</v>
      </c>
      <c r="AE19" s="58" t="e">
        <f>IF(AD19=1,LOOKUP(AC19,'Meltzer-Faber'!A3:A63,'Meltzer-Faber'!B3:B63))</f>
        <v>#N/A</v>
      </c>
      <c r="AF19" s="59" t="e">
        <f>IF(AD19=1,LOOKUP(AC19,'Meltzer-Faber'!A3:A63,'Meltzer-Faber'!C3:C63))</f>
        <v>#N/A</v>
      </c>
      <c r="AG19" s="59" t="str">
        <f t="shared" si="0"/>
        <v/>
      </c>
      <c r="AH19" s="60" t="str">
        <f>IF(Q19="","",IF(B19="","",IF(B19&gt;175.508,1,IF(B19&lt;32,10^(0.75194503*LOG10(32/175.508)^2),10^(0.75194503*LOG10(B19/175.508)^2)))))</f>
        <v/>
      </c>
    </row>
    <row r="20" spans="1:34" ht="18" customHeight="1" x14ac:dyDescent="0.45">
      <c r="A20" s="61"/>
      <c r="B20" s="62"/>
      <c r="C20" s="63"/>
      <c r="D20" s="64"/>
      <c r="E20" s="65"/>
      <c r="F20" s="65"/>
      <c r="G20" s="66"/>
      <c r="H20" s="67"/>
      <c r="I20" s="151"/>
      <c r="J20" s="152"/>
      <c r="K20" s="153"/>
      <c r="L20" s="151"/>
      <c r="M20" s="152"/>
      <c r="N20" s="153"/>
      <c r="O20" s="63"/>
      <c r="P20" s="68"/>
      <c r="Q20" s="154" t="str">
        <f>IF(R19="","",R19*1.2)</f>
        <v/>
      </c>
      <c r="R20" s="152"/>
      <c r="S20" s="69"/>
      <c r="T20" s="70" t="str">
        <f>IF(T19&gt;0,T19*20,"")</f>
        <v/>
      </c>
      <c r="U20" s="70" t="str">
        <f>IF(U19="","",(U19*10)*AH19)</f>
        <v/>
      </c>
      <c r="V20" s="71" t="str">
        <f>IF(ROUNDUP(V19,1)&gt;0,IF((80+(8-ROUNDUP(V19,1))*40)&lt;0,0,80+(8-ROUNDUP(V19,1))*40),"")</f>
        <v/>
      </c>
      <c r="W20" s="70" t="str">
        <f>IF(SUM(T20,U20,V20)&gt;0,SUM(T20,U20,V20),"")</f>
        <v/>
      </c>
      <c r="X20" s="72" t="str">
        <f>IF(OR(Q20="",T20="",U20="",V20=""),"",SUM(Q20,T20,U20,V20))</f>
        <v/>
      </c>
      <c r="Y20" s="73" t="s">
        <v>56</v>
      </c>
      <c r="Z20" s="74"/>
      <c r="AA20" s="54"/>
      <c r="AB20" s="55"/>
      <c r="AC20" s="56"/>
      <c r="AD20" s="57"/>
      <c r="AE20" s="58"/>
      <c r="AF20" s="59"/>
      <c r="AG20" s="59" t="str">
        <f t="shared" si="0"/>
        <v/>
      </c>
      <c r="AH20" s="2"/>
    </row>
    <row r="21" spans="1:34" ht="18" customHeight="1" x14ac:dyDescent="0.45">
      <c r="A21" s="37"/>
      <c r="B21" s="38"/>
      <c r="C21" s="39"/>
      <c r="D21" s="39"/>
      <c r="E21" s="40"/>
      <c r="F21" s="39"/>
      <c r="G21" s="41"/>
      <c r="H21" s="41"/>
      <c r="I21" s="76"/>
      <c r="J21" s="76"/>
      <c r="K21" s="76"/>
      <c r="L21" s="76"/>
      <c r="M21" s="76"/>
      <c r="N21" s="76"/>
      <c r="O21" s="44" t="str">
        <f>IF(MAX(I21:K21)&gt;0,IF(MAX(I21:K21)&lt;0,0,TRUNC(MAX(I21:K21)/1)*1),"")</f>
        <v/>
      </c>
      <c r="P21" s="45" t="str">
        <f>IF(MAX(L21:N21)&gt;0,IF(MAX(L21:N21)&lt;0,0,TRUNC(MAX(L21:N21)/1)*1),"")</f>
        <v/>
      </c>
      <c r="Q21" s="46" t="str">
        <f>IF(O21="","",IF(P21="","",IF(SUM(O21:P21)=0,"",SUM(O21:P21))))</f>
        <v/>
      </c>
      <c r="R21" s="47" t="str">
        <f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48" t="str">
        <f>IF(AC21&lt;35,"",IF(R21="","",R21*AG21))</f>
        <v/>
      </c>
      <c r="T21" s="49"/>
      <c r="U21" s="49"/>
      <c r="V21" s="77"/>
      <c r="W21" s="49"/>
      <c r="X21" s="51"/>
      <c r="Y21" s="78"/>
      <c r="Z21" s="79"/>
      <c r="AA21" s="54">
        <f>V5</f>
        <v>44706</v>
      </c>
      <c r="AB21" s="55" t="b">
        <f>IF(ISNUMBER(FIND("M",C21)),"m",IF(ISNUMBER(FIND("K",C21)),"k"))</f>
        <v>0</v>
      </c>
      <c r="AC21" s="56" t="str">
        <f>IF(OR(E21="",AA21=""),"",(YEAR(AA21)-YEAR(E21)))</f>
        <v/>
      </c>
      <c r="AD21" s="57">
        <f>IF(AC21&gt;34,1,"")</f>
        <v>1</v>
      </c>
      <c r="AE21" s="58" t="e">
        <f>IF(AD21=1,LOOKUP(AC21,'Meltzer-Faber'!A3:A63,'Meltzer-Faber'!B3:B63))</f>
        <v>#N/A</v>
      </c>
      <c r="AF21" s="59" t="e">
        <f>IF(AD21=1,LOOKUP(AC21,'Meltzer-Faber'!A3:A63,'Meltzer-Faber'!C3:C63))</f>
        <v>#N/A</v>
      </c>
      <c r="AG21" s="59" t="str">
        <f t="shared" si="0"/>
        <v/>
      </c>
      <c r="AH21" s="60" t="str">
        <f>IF(Q21="","",IF(B21="","",IF(B21&gt;175.508,1,IF(B21&lt;32,10^(0.75194503*LOG10(32/175.508)^2),10^(0.75194503*LOG10(B21/175.508)^2)))))</f>
        <v/>
      </c>
    </row>
    <row r="22" spans="1:34" ht="18" customHeight="1" x14ac:dyDescent="0.45">
      <c r="A22" s="61"/>
      <c r="B22" s="62"/>
      <c r="C22" s="63"/>
      <c r="D22" s="64"/>
      <c r="E22" s="65"/>
      <c r="F22" s="65"/>
      <c r="G22" s="66"/>
      <c r="H22" s="67"/>
      <c r="I22" s="151"/>
      <c r="J22" s="152"/>
      <c r="K22" s="153"/>
      <c r="L22" s="151"/>
      <c r="M22" s="152"/>
      <c r="N22" s="153"/>
      <c r="O22" s="63"/>
      <c r="P22" s="68"/>
      <c r="Q22" s="154" t="str">
        <f>IF(R21="","",R21*1.2)</f>
        <v/>
      </c>
      <c r="R22" s="152"/>
      <c r="S22" s="69"/>
      <c r="T22" s="70" t="str">
        <f>IF(T21&gt;0,T21*20,"")</f>
        <v/>
      </c>
      <c r="U22" s="70" t="str">
        <f>IF(U21="","",(U21*10)*AH21)</f>
        <v/>
      </c>
      <c r="V22" s="71" t="str">
        <f>IF(ROUNDUP(V21,1)&gt;0,IF((80+(8-ROUNDUP(V21,1))*40)&lt;0,0,80+(8-ROUNDUP(V21,1))*40),"")</f>
        <v/>
      </c>
      <c r="W22" s="70" t="str">
        <f>IF(SUM(T22,U22,V22)&gt;0,SUM(T22,U22,V22),"")</f>
        <v/>
      </c>
      <c r="X22" s="72" t="str">
        <f>IF(OR(Q22="",T22="",U22="",V22=""),"",SUM(Q22,T22,U22,V22))</f>
        <v/>
      </c>
      <c r="Y22" s="73"/>
      <c r="Z22" s="74"/>
      <c r="AA22" s="54"/>
      <c r="AB22" s="55"/>
      <c r="AC22" s="56"/>
      <c r="AD22" s="57"/>
      <c r="AE22" s="58"/>
      <c r="AF22" s="59"/>
      <c r="AG22" s="59" t="str">
        <f t="shared" si="0"/>
        <v/>
      </c>
      <c r="AH22" s="2"/>
    </row>
    <row r="23" spans="1:34" ht="18" customHeight="1" x14ac:dyDescent="0.45">
      <c r="A23" s="37"/>
      <c r="B23" s="38"/>
      <c r="C23" s="39"/>
      <c r="D23" s="39"/>
      <c r="E23" s="40"/>
      <c r="F23" s="39"/>
      <c r="G23" s="41"/>
      <c r="H23" s="41"/>
      <c r="I23" s="76"/>
      <c r="J23" s="76"/>
      <c r="K23" s="76"/>
      <c r="L23" s="76"/>
      <c r="M23" s="76"/>
      <c r="N23" s="76"/>
      <c r="O23" s="44" t="str">
        <f>IF(MAX(I23:K23)&gt;0,IF(MAX(I23:K23)&lt;0,0,TRUNC(MAX(I23:K23)/1)*1),"")</f>
        <v/>
      </c>
      <c r="P23" s="45" t="str">
        <f>IF(MAX(L23:N23)&gt;0,IF(MAX(L23:N23)&lt;0,0,TRUNC(MAX(L23:N23)/1)*1),"")</f>
        <v/>
      </c>
      <c r="Q23" s="46" t="str">
        <f>IF(O23="","",IF(P23="","",IF(SUM(O23:P23)=0,"",SUM(O23:P23))))</f>
        <v/>
      </c>
      <c r="R23" s="47" t="str">
        <f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48" t="str">
        <f>IF(AC23&lt;35,"",IF(R23="","",R23*AG23))</f>
        <v/>
      </c>
      <c r="T23" s="49"/>
      <c r="U23" s="49"/>
      <c r="V23" s="77"/>
      <c r="W23" s="49"/>
      <c r="X23" s="51"/>
      <c r="Y23" s="78"/>
      <c r="Z23" s="79"/>
      <c r="AA23" s="54">
        <f>V5</f>
        <v>44706</v>
      </c>
      <c r="AB23" s="55" t="b">
        <f>IF(ISNUMBER(FIND("M",C23)),"m",IF(ISNUMBER(FIND("K",C23)),"k"))</f>
        <v>0</v>
      </c>
      <c r="AC23" s="56" t="str">
        <f>IF(OR(E23="",AA23=""),"",(YEAR(AA23)-YEAR(E23)))</f>
        <v/>
      </c>
      <c r="AD23" s="57">
        <f>IF(AC23&gt;34,1,"")</f>
        <v>1</v>
      </c>
      <c r="AE23" s="58" t="e">
        <f>IF(AD23=1,LOOKUP(AC23,'Meltzer-Faber'!A3:A63,'Meltzer-Faber'!B3:B63))</f>
        <v>#N/A</v>
      </c>
      <c r="AF23" s="59" t="e">
        <f>IF(AD23=1,LOOKUP(AC23,'Meltzer-Faber'!A3:A63,'Meltzer-Faber'!C3:C63))</f>
        <v>#N/A</v>
      </c>
      <c r="AG23" s="59" t="str">
        <f t="shared" si="0"/>
        <v/>
      </c>
      <c r="AH23" s="60" t="str">
        <f>IF(Q23="","",IF(B23="","",IF(B23&gt;175.508,1,IF(B23&lt;32,10^(0.75194503*LOG10(32/175.508)^2),10^(0.75194503*LOG10(B23/175.508)^2)))))</f>
        <v/>
      </c>
    </row>
    <row r="24" spans="1:34" ht="18" customHeight="1" x14ac:dyDescent="0.45">
      <c r="A24" s="61"/>
      <c r="B24" s="62"/>
      <c r="C24" s="63"/>
      <c r="D24" s="64"/>
      <c r="E24" s="65"/>
      <c r="F24" s="65"/>
      <c r="G24" s="66"/>
      <c r="H24" s="67"/>
      <c r="I24" s="151"/>
      <c r="J24" s="152"/>
      <c r="K24" s="153"/>
      <c r="L24" s="151"/>
      <c r="M24" s="152"/>
      <c r="N24" s="153"/>
      <c r="O24" s="63"/>
      <c r="P24" s="68"/>
      <c r="Q24" s="154" t="str">
        <f>IF(R23="","",R23*1.2)</f>
        <v/>
      </c>
      <c r="R24" s="152"/>
      <c r="S24" s="69"/>
      <c r="T24" s="70" t="str">
        <f>IF(T23&gt;0,T23*20,"")</f>
        <v/>
      </c>
      <c r="U24" s="70" t="str">
        <f>IF(U23="","",(U23*10)*AH23)</f>
        <v/>
      </c>
      <c r="V24" s="71" t="str">
        <f>IF(ROUNDUP(V23,1)&gt;0,IF((80+(8-ROUNDUP(V23,1))*40)&lt;0,0,80+(8-ROUNDUP(V23,1))*40),"")</f>
        <v/>
      </c>
      <c r="W24" s="70" t="str">
        <f>IF(SUM(T24,U24,V24)&gt;0,SUM(T24,U24,V24),"")</f>
        <v/>
      </c>
      <c r="X24" s="72" t="str">
        <f>IF(OR(Q24="",T24="",U24="",V24=""),"",SUM(Q24,T24,U24,V24))</f>
        <v/>
      </c>
      <c r="Y24" s="73" t="s">
        <v>56</v>
      </c>
      <c r="Z24" s="74"/>
      <c r="AA24" s="54"/>
      <c r="AB24" s="55"/>
      <c r="AC24" s="56"/>
      <c r="AD24" s="57"/>
      <c r="AE24" s="58"/>
      <c r="AF24" s="59"/>
      <c r="AG24" s="59" t="str">
        <f t="shared" si="0"/>
        <v/>
      </c>
      <c r="AH24" s="2"/>
    </row>
    <row r="25" spans="1:34" ht="18" customHeight="1" x14ac:dyDescent="0.45">
      <c r="A25" s="37"/>
      <c r="B25" s="38"/>
      <c r="C25" s="39"/>
      <c r="D25" s="39"/>
      <c r="E25" s="40"/>
      <c r="F25" s="39"/>
      <c r="G25" s="41"/>
      <c r="H25" s="41"/>
      <c r="I25" s="76"/>
      <c r="J25" s="76"/>
      <c r="K25" s="76"/>
      <c r="L25" s="76"/>
      <c r="M25" s="76"/>
      <c r="N25" s="76"/>
      <c r="O25" s="44" t="str">
        <f>IF(MAX(I25:K25)&gt;0,IF(MAX(I25:K25)&lt;0,0,TRUNC(MAX(I25:K25)/1)*1),"")</f>
        <v/>
      </c>
      <c r="P25" s="45" t="str">
        <f>IF(MAX(L25:N25)&gt;0,IF(MAX(L25:N25)&lt;0,0,TRUNC(MAX(L25:N25)/1)*1),"")</f>
        <v/>
      </c>
      <c r="Q25" s="46" t="str">
        <f>IF(O25="","",IF(P25="","",IF(SUM(O25:P25)=0,"",SUM(O25:P25))))</f>
        <v/>
      </c>
      <c r="R25" s="47" t="str">
        <f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48" t="str">
        <f>IF(AC25&lt;35,"",IF(R25="","",R25*AG25))</f>
        <v/>
      </c>
      <c r="T25" s="49"/>
      <c r="U25" s="49"/>
      <c r="V25" s="77"/>
      <c r="W25" s="49"/>
      <c r="X25" s="51"/>
      <c r="Y25" s="78"/>
      <c r="Z25" s="79"/>
      <c r="AA25" s="54">
        <f>V5</f>
        <v>44706</v>
      </c>
      <c r="AB25" s="55" t="b">
        <f>IF(ISNUMBER(FIND("M",C25)),"m",IF(ISNUMBER(FIND("K",C25)),"k"))</f>
        <v>0</v>
      </c>
      <c r="AC25" s="56" t="str">
        <f>IF(OR(E25="",AA25=""),"",(YEAR(AA25)-YEAR(E25)))</f>
        <v/>
      </c>
      <c r="AD25" s="57">
        <f>IF(AC25&gt;34,1,"")</f>
        <v>1</v>
      </c>
      <c r="AE25" s="80" t="e">
        <f>IF(AD25=1,LOOKUP(AC25,'Meltzer-Faber'!A3:A63,'Meltzer-Faber'!B3:B63))</f>
        <v>#N/A</v>
      </c>
      <c r="AF25" s="2" t="e">
        <f>IF(AD25=1,LOOKUP(AC25,'Meltzer-Faber'!A3:A63,'Meltzer-Faber'!C3:C63))</f>
        <v>#N/A</v>
      </c>
      <c r="AG25" s="59" t="str">
        <f t="shared" si="0"/>
        <v/>
      </c>
      <c r="AH25" s="60" t="str">
        <f>IF(Q25="","",IF(B25="","",IF(B25&gt;175.508,1,IF(B25&lt;32,10^(0.75194503*LOG10(32/175.508)^2),10^(0.75194503*LOG10(B25/175.508)^2)))))</f>
        <v/>
      </c>
    </row>
    <row r="26" spans="1:34" ht="18" customHeight="1" x14ac:dyDescent="0.45">
      <c r="A26" s="61"/>
      <c r="B26" s="62"/>
      <c r="C26" s="63"/>
      <c r="D26" s="64"/>
      <c r="E26" s="65"/>
      <c r="F26" s="65"/>
      <c r="G26" s="66"/>
      <c r="H26" s="67"/>
      <c r="I26" s="151"/>
      <c r="J26" s="152"/>
      <c r="K26" s="153"/>
      <c r="L26" s="151"/>
      <c r="M26" s="152"/>
      <c r="N26" s="153"/>
      <c r="O26" s="63"/>
      <c r="P26" s="68"/>
      <c r="Q26" s="154" t="str">
        <f>IF(R25="","",R25*1.2)</f>
        <v/>
      </c>
      <c r="R26" s="152"/>
      <c r="S26" s="69"/>
      <c r="T26" s="70" t="str">
        <f>IF(T25&gt;0,T25*20,"")</f>
        <v/>
      </c>
      <c r="U26" s="70" t="str">
        <f>IF(U25="","",(U25*10)*AH25)</f>
        <v/>
      </c>
      <c r="V26" s="71" t="str">
        <f>IF(ROUNDUP(V25,1)&gt;0,IF((80+(8-ROUNDUP(V25,1))*40)&lt;0,0,80+(8-ROUNDUP(V25,1))*40),"")</f>
        <v/>
      </c>
      <c r="W26" s="70" t="str">
        <f>IF(SUM(T26,U26,V26)&gt;0,SUM(T26,U26,V26),"")</f>
        <v/>
      </c>
      <c r="X26" s="72" t="str">
        <f>IF(OR(Q26="",T26="",U26="",V26=""),"",SUM(Q26,T26,U26,V26))</f>
        <v/>
      </c>
      <c r="Y26" s="73"/>
      <c r="Z26" s="74"/>
      <c r="AA26" s="54"/>
      <c r="AB26" s="55"/>
      <c r="AC26" s="56"/>
      <c r="AD26" s="22"/>
      <c r="AE26" s="22"/>
      <c r="AF26" s="22"/>
      <c r="AG26" s="22"/>
      <c r="AH26" s="2"/>
    </row>
    <row r="27" spans="1:34" ht="18" customHeight="1" x14ac:dyDescent="0.45">
      <c r="A27" s="37"/>
      <c r="B27" s="38"/>
      <c r="C27" s="39"/>
      <c r="D27" s="39"/>
      <c r="E27" s="40"/>
      <c r="F27" s="39"/>
      <c r="G27" s="41"/>
      <c r="H27" s="41"/>
      <c r="I27" s="76"/>
      <c r="J27" s="76"/>
      <c r="K27" s="76"/>
      <c r="L27" s="76"/>
      <c r="M27" s="76"/>
      <c r="N27" s="76"/>
      <c r="O27" s="44" t="str">
        <f>IF(MAX(I27:K27)&gt;0,IF(MAX(I27:K27)&lt;0,0,TRUNC(MAX(I27:K27)/1)*1),"")</f>
        <v/>
      </c>
      <c r="P27" s="45" t="str">
        <f>IF(MAX(L27:N27)&gt;0,IF(MAX(L27:N27)&lt;0,0,TRUNC(MAX(L27:N27)/1)*1),"")</f>
        <v/>
      </c>
      <c r="Q27" s="46" t="str">
        <f>IF(O27="","",IF(P27="","",IF(SUM(O27:P27)=0,"",SUM(O27:P27))))</f>
        <v/>
      </c>
      <c r="R27" s="47" t="str">
        <f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48" t="str">
        <f>IF(AC27&lt;35,"",IF(R27="","",R27*AG27))</f>
        <v/>
      </c>
      <c r="T27" s="49"/>
      <c r="U27" s="49"/>
      <c r="V27" s="77"/>
      <c r="W27" s="49"/>
      <c r="X27" s="51"/>
      <c r="Y27" s="78"/>
      <c r="Z27" s="79"/>
      <c r="AA27" s="54">
        <f>V5</f>
        <v>44706</v>
      </c>
      <c r="AB27" s="55" t="b">
        <f>IF(ISNUMBER(FIND("M",C27)),"m",IF(ISNUMBER(FIND("K",C27)),"k"))</f>
        <v>0</v>
      </c>
      <c r="AC27" s="56" t="str">
        <f>IF(OR(E27="",AA27=""),"",(YEAR(AA27)-YEAR(E27)))</f>
        <v/>
      </c>
      <c r="AD27" s="57">
        <f>IF(AC27&gt;34,1,"")</f>
        <v>1</v>
      </c>
      <c r="AE27" s="80" t="e">
        <f>IF(AD27=1,LOOKUP(AC27,'Meltzer-Faber'!A3:A63,'Meltzer-Faber'!B3:B63))</f>
        <v>#N/A</v>
      </c>
      <c r="AF27" s="2" t="e">
        <f>IF(AD27=1,LOOKUP(AC27,'Meltzer-Faber'!A3:A63,'Meltzer-Faber'!C3:C63))</f>
        <v>#N/A</v>
      </c>
      <c r="AG27" s="59" t="str">
        <f>IF(AB27="m",AE27,IF(AB27="k",AF27,""))</f>
        <v/>
      </c>
      <c r="AH27" s="60" t="str">
        <f>IF(Q27="","",IF(B27="","",IF(B27&gt;175.508,1,IF(B27&lt;32,10^(0.75194503*LOG10(32/175.508)^2),10^(0.75194503*LOG10(B27/175.508)^2)))))</f>
        <v/>
      </c>
    </row>
    <row r="28" spans="1:34" ht="18" customHeight="1" x14ac:dyDescent="0.45">
      <c r="A28" s="61"/>
      <c r="B28" s="62"/>
      <c r="C28" s="63"/>
      <c r="D28" s="64"/>
      <c r="E28" s="65"/>
      <c r="F28" s="65"/>
      <c r="G28" s="66"/>
      <c r="H28" s="67"/>
      <c r="I28" s="151"/>
      <c r="J28" s="152"/>
      <c r="K28" s="153"/>
      <c r="L28" s="151"/>
      <c r="M28" s="152"/>
      <c r="N28" s="153"/>
      <c r="O28" s="63"/>
      <c r="P28" s="68"/>
      <c r="Q28" s="154" t="str">
        <f>IF(R27="","",R27*1.2)</f>
        <v/>
      </c>
      <c r="R28" s="152"/>
      <c r="S28" s="69"/>
      <c r="T28" s="70" t="str">
        <f>IF(T27&gt;0,T27*20,"")</f>
        <v/>
      </c>
      <c r="U28" s="70" t="str">
        <f>IF(U27="","",(U27*10)*AH27)</f>
        <v/>
      </c>
      <c r="V28" s="71" t="str">
        <f>IF(ROUNDUP(V27,1)&gt;0,IF((80+(8-ROUNDUP(V27,1))*40)&lt;0,0,80+(8-ROUNDUP(V27,1))*40),"")</f>
        <v/>
      </c>
      <c r="W28" s="70" t="str">
        <f>IF(SUM(T28,U28,V28)&gt;0,SUM(T28,U28,V28),"")</f>
        <v/>
      </c>
      <c r="X28" s="72" t="str">
        <f>IF(OR(Q28="",T28="",U28="",V28=""),"",SUM(Q28,T28,U28,V28))</f>
        <v/>
      </c>
      <c r="Y28" s="73"/>
      <c r="Z28" s="74"/>
      <c r="AA28" s="54"/>
      <c r="AB28" s="55"/>
      <c r="AC28" s="56"/>
      <c r="AD28" s="22"/>
      <c r="AE28" s="22"/>
      <c r="AF28" s="22"/>
      <c r="AG28" s="22"/>
      <c r="AH28" s="2"/>
    </row>
    <row r="29" spans="1:34" ht="18" customHeight="1" x14ac:dyDescent="0.45">
      <c r="A29" s="37"/>
      <c r="B29" s="38"/>
      <c r="C29" s="39"/>
      <c r="D29" s="39"/>
      <c r="E29" s="40"/>
      <c r="F29" s="39"/>
      <c r="G29" s="41"/>
      <c r="H29" s="41"/>
      <c r="I29" s="42"/>
      <c r="J29" s="42"/>
      <c r="K29" s="42"/>
      <c r="L29" s="42"/>
      <c r="M29" s="76"/>
      <c r="N29" s="76"/>
      <c r="O29" s="44" t="str">
        <f>IF(MAX(I29:K29)&gt;0,IF(MAX(I29:K29)&lt;0,0,TRUNC(MAX(I29:K29)/1)*1),"")</f>
        <v/>
      </c>
      <c r="P29" s="45" t="str">
        <f>IF(MAX(L29:N29)&gt;0,IF(MAX(L29:N29)&lt;0,0,TRUNC(MAX(L29:N29)/1)*1),"")</f>
        <v/>
      </c>
      <c r="Q29" s="46" t="str">
        <f>IF(O29="","",IF(P29="","",IF(SUM(O29:P29)=0,"",SUM(O29:P29))))</f>
        <v/>
      </c>
      <c r="R29" s="47" t="str">
        <f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48" t="str">
        <f>IF(AC29&lt;35,"",IF(R29="","",R29*AG29))</f>
        <v/>
      </c>
      <c r="T29" s="49"/>
      <c r="U29" s="49"/>
      <c r="V29" s="77"/>
      <c r="W29" s="49"/>
      <c r="X29" s="51"/>
      <c r="Y29" s="78"/>
      <c r="Z29" s="79"/>
      <c r="AA29" s="54">
        <f>V5</f>
        <v>44706</v>
      </c>
      <c r="AB29" s="55" t="b">
        <f>IF(ISNUMBER(FIND("M",C29)),"m",IF(ISNUMBER(FIND("K",C29)),"k"))</f>
        <v>0</v>
      </c>
      <c r="AC29" s="56" t="str">
        <f>IF(OR(E29="",AA29=""),"",(YEAR(AA29)-YEAR(E29)))</f>
        <v/>
      </c>
      <c r="AD29" s="57">
        <f>IF(AC29&gt;34,1,"")</f>
        <v>1</v>
      </c>
      <c r="AE29" s="80" t="e">
        <f>IF(AD29=1,LOOKUP(AC29,'Meltzer-Faber'!A3:A63,'Meltzer-Faber'!B3:B63))</f>
        <v>#N/A</v>
      </c>
      <c r="AF29" s="2" t="e">
        <f>IF(AD29=1,LOOKUP(AC29,'Meltzer-Faber'!A3:A63,'Meltzer-Faber'!C3:C63))</f>
        <v>#N/A</v>
      </c>
      <c r="AG29" s="59" t="str">
        <f>IF(AB29="m",AE29,IF(AB29="k",AF29,""))</f>
        <v/>
      </c>
      <c r="AH29" s="60" t="str">
        <f>IF(Q29="","",IF(B29="","",IF(B29&gt;175.508,1,IF(B29&lt;32,10^(0.75194503*LOG10(32/175.508)^2),10^(0.75194503*LOG10(B29/175.508)^2)))))</f>
        <v/>
      </c>
    </row>
    <row r="30" spans="1:34" ht="18" customHeight="1" x14ac:dyDescent="0.45">
      <c r="A30" s="61"/>
      <c r="B30" s="62"/>
      <c r="C30" s="63"/>
      <c r="D30" s="64"/>
      <c r="E30" s="65"/>
      <c r="F30" s="65"/>
      <c r="G30" s="66"/>
      <c r="H30" s="67"/>
      <c r="I30" s="151"/>
      <c r="J30" s="152"/>
      <c r="K30" s="153"/>
      <c r="L30" s="151"/>
      <c r="M30" s="152"/>
      <c r="N30" s="153"/>
      <c r="O30" s="63"/>
      <c r="P30" s="68"/>
      <c r="Q30" s="154" t="str">
        <f>IF(R29="","",R29*1.2)</f>
        <v/>
      </c>
      <c r="R30" s="152"/>
      <c r="S30" s="69"/>
      <c r="T30" s="70" t="str">
        <f>IF(T29&gt;0,T29*20,"")</f>
        <v/>
      </c>
      <c r="U30" s="70" t="str">
        <f>IF(U29="","",(U29*10)*AH29)</f>
        <v/>
      </c>
      <c r="V30" s="71" t="str">
        <f>IF(ROUNDUP(V29,1)&gt;0,IF((80+(8-ROUNDUP(V29,1))*40)&lt;0,0,80+(8-ROUNDUP(V29,1))*40),"")</f>
        <v/>
      </c>
      <c r="W30" s="70" t="str">
        <f>IF(SUM(T30,U30,V30)&gt;0,SUM(T30,U30,V30),"")</f>
        <v/>
      </c>
      <c r="X30" s="72" t="str">
        <f>IF(OR(Q30="",T30="",U30="",V30=""),"",SUM(Q30,T30,U30,V30))</f>
        <v/>
      </c>
      <c r="Y30" s="73"/>
      <c r="Z30" s="74"/>
      <c r="AA30" s="54"/>
      <c r="AB30" s="55"/>
      <c r="AC30" s="56"/>
      <c r="AD30" s="22"/>
      <c r="AE30" s="22"/>
      <c r="AF30" s="22"/>
      <c r="AG30" s="22"/>
      <c r="AH30" s="2"/>
    </row>
    <row r="31" spans="1:34" ht="18" customHeight="1" x14ac:dyDescent="0.45">
      <c r="A31" s="37"/>
      <c r="B31" s="38"/>
      <c r="C31" s="39"/>
      <c r="D31" s="39"/>
      <c r="E31" s="40"/>
      <c r="F31" s="39"/>
      <c r="G31" s="41"/>
      <c r="H31" s="41"/>
      <c r="I31" s="76"/>
      <c r="J31" s="76"/>
      <c r="K31" s="76"/>
      <c r="L31" s="76"/>
      <c r="M31" s="76"/>
      <c r="N31" s="76"/>
      <c r="O31" s="44" t="str">
        <f>IF(MAX(I31:K31)&gt;0,IF(MAX(I31:K31)&lt;0,0,TRUNC(MAX(I31:K31)/1)*1),"")</f>
        <v/>
      </c>
      <c r="P31" s="45" t="str">
        <f>IF(MAX(L31:N31)&gt;0,IF(MAX(L31:N31)&lt;0,0,TRUNC(MAX(L31:N31)/1)*1),"")</f>
        <v/>
      </c>
      <c r="Q31" s="46" t="str">
        <f>IF(O31="","",IF(P31="","",IF(SUM(O31:P31)=0,"",SUM(O31:P31))))</f>
        <v/>
      </c>
      <c r="R31" s="47" t="str">
        <f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48" t="str">
        <f>IF(AC31&lt;35,"",IF(R31="","",R31*AG31))</f>
        <v/>
      </c>
      <c r="T31" s="49"/>
      <c r="U31" s="49"/>
      <c r="V31" s="77"/>
      <c r="W31" s="49" t="s">
        <v>56</v>
      </c>
      <c r="X31" s="51"/>
      <c r="Y31" s="78"/>
      <c r="Z31" s="79"/>
      <c r="AA31" s="54">
        <f>V5</f>
        <v>44706</v>
      </c>
      <c r="AB31" s="55" t="b">
        <f>IF(ISNUMBER(FIND("M",C31)),"m",IF(ISNUMBER(FIND("K",C31)),"k"))</f>
        <v>0</v>
      </c>
      <c r="AC31" s="56" t="str">
        <f>IF(OR(E31="",AA31=""),"",(YEAR(AA31)-YEAR(E31)))</f>
        <v/>
      </c>
      <c r="AD31" s="57">
        <f>IF(AC31&gt;34,1,"")</f>
        <v>1</v>
      </c>
      <c r="AE31" s="80" t="e">
        <f>IF(AD31=1,LOOKUP(AC31,'Meltzer-Faber'!A3:A63,'Meltzer-Faber'!B3:B63))</f>
        <v>#N/A</v>
      </c>
      <c r="AF31" s="2" t="e">
        <f>IF(AD31=1,LOOKUP(AC31,'Meltzer-Faber'!A3:A63,'Meltzer-Faber'!C3:C63))</f>
        <v>#N/A</v>
      </c>
      <c r="AG31" s="59" t="str">
        <f>IF(AB31="m",AE31,IF(AB31="k",AF31,""))</f>
        <v/>
      </c>
      <c r="AH31" s="60" t="str">
        <f>IF(Q31="","",IF(B31="","",IF(B31&gt;175.508,1,IF(B31&lt;32,10^(0.75194503*LOG10(32/175.508)^2),10^(0.75194503*LOG10(B31/175.508)^2)))))</f>
        <v/>
      </c>
    </row>
    <row r="32" spans="1:34" ht="18" customHeight="1" x14ac:dyDescent="0.45">
      <c r="A32" s="81"/>
      <c r="B32" s="38"/>
      <c r="C32" s="82"/>
      <c r="D32" s="83"/>
      <c r="E32" s="84"/>
      <c r="F32" s="84"/>
      <c r="G32" s="85"/>
      <c r="H32" s="86"/>
      <c r="I32" s="177"/>
      <c r="J32" s="178"/>
      <c r="K32" s="179"/>
      <c r="L32" s="177"/>
      <c r="M32" s="178"/>
      <c r="N32" s="179"/>
      <c r="O32" s="87"/>
      <c r="P32" s="88"/>
      <c r="Q32" s="180" t="str">
        <f>IF(R31="","",R31*1.2)</f>
        <v/>
      </c>
      <c r="R32" s="178"/>
      <c r="S32" s="89"/>
      <c r="T32" s="71" t="str">
        <f>IF(T31&gt;0,T31*20,"")</f>
        <v/>
      </c>
      <c r="U32" s="70" t="str">
        <f>IF(U31="","",(U31*10)*AH31)</f>
        <v/>
      </c>
      <c r="V32" s="71" t="str">
        <f>IF(ROUNDUP(V31,1)&gt;0,IF((80+(8-ROUNDUP(V31,1))*40)&lt;0,0,80+(8-ROUNDUP(V31,1))*40),"")</f>
        <v/>
      </c>
      <c r="W32" s="71" t="str">
        <f>IF(SUM(T32,U32,V32)&gt;0,SUM(T32,U32,V32),"")</f>
        <v/>
      </c>
      <c r="X32" s="90" t="str">
        <f>IF(OR(Q32="",T32="",U32="",V32=""),"",SUM(Q32,T32,U32,V32))</f>
        <v/>
      </c>
      <c r="Y32" s="91"/>
      <c r="Z32" s="92"/>
      <c r="AA32" s="54"/>
      <c r="AB32" s="55"/>
      <c r="AC32" s="22"/>
      <c r="AD32" s="22"/>
      <c r="AE32" s="22"/>
      <c r="AF32" s="22"/>
      <c r="AG32" s="22"/>
      <c r="AH32" s="2"/>
    </row>
    <row r="33" spans="1:34" ht="18" customHeight="1" x14ac:dyDescent="0.45">
      <c r="A33" s="93"/>
      <c r="B33" s="94"/>
      <c r="C33" s="95"/>
      <c r="D33" s="95"/>
      <c r="E33" s="96"/>
      <c r="F33" s="95"/>
      <c r="G33" s="97"/>
      <c r="H33" s="97"/>
      <c r="I33" s="98"/>
      <c r="J33" s="98"/>
      <c r="K33" s="98"/>
      <c r="L33" s="98"/>
      <c r="M33" s="98"/>
      <c r="N33" s="98"/>
      <c r="O33" s="99" t="str">
        <f>IF(MAX(I33:K33)&gt;0,IF(MAX(I33:K33)&lt;0,0,TRUNC(MAX(I33:K33)/1)*1),"")</f>
        <v/>
      </c>
      <c r="P33" s="100" t="str">
        <f>IF(MAX(L33:N33)&gt;0,IF(MAX(L33:N33)&lt;0,0,TRUNC(MAX(L33:N33)/1)*1),"")</f>
        <v/>
      </c>
      <c r="Q33" s="101" t="str">
        <f>IF(O33="","",IF(P33="","",IF(SUM(O33:P33)=0,"",SUM(O33:P33))))</f>
        <v/>
      </c>
      <c r="R33" s="102" t="str">
        <f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03" t="str">
        <f>IF(AC33&lt;35,"",IF(R33="","",R33*AG33))</f>
        <v/>
      </c>
      <c r="T33" s="104"/>
      <c r="U33" s="104"/>
      <c r="V33" s="77"/>
      <c r="W33" s="104" t="s">
        <v>56</v>
      </c>
      <c r="X33" s="105"/>
      <c r="Y33" s="106"/>
      <c r="Z33" s="107"/>
      <c r="AA33" s="54">
        <f>V5</f>
        <v>44706</v>
      </c>
      <c r="AB33" s="55" t="b">
        <f>IF(ISNUMBER(FIND("M",C33)),"m",IF(ISNUMBER(FIND("K",C33)),"k"))</f>
        <v>0</v>
      </c>
      <c r="AC33" s="56" t="str">
        <f>IF(OR(E33="",AA33=""),"",(YEAR(AA33)-YEAR(E33)))</f>
        <v/>
      </c>
      <c r="AD33" s="57">
        <f>IF(AC33&gt;34,1,"")</f>
        <v>1</v>
      </c>
      <c r="AE33" s="80" t="e">
        <f>IF(AD33=1,LOOKUP(AC33,'Meltzer-Faber'!A3:A63,'Meltzer-Faber'!B3:B63))</f>
        <v>#N/A</v>
      </c>
      <c r="AF33" s="2" t="e">
        <f>IF(AD33=1,LOOKUP(AC33,'Meltzer-Faber'!A3:A63,'Meltzer-Faber'!C3:C63))</f>
        <v>#N/A</v>
      </c>
      <c r="AG33" s="59" t="str">
        <f>IF(AB33="m",AE33,IF(AB33="k",AF33,""))</f>
        <v/>
      </c>
      <c r="AH33" s="60" t="str">
        <f>IF(Q33="","",IF(B33="","",IF(B33&gt;175.508,1,IF(B33&lt;32,10^(0.75194503*LOG10(32/175.508)^2),10^(0.75194503*LOG10(B33/175.508)^2)))))</f>
        <v/>
      </c>
    </row>
    <row r="34" spans="1:34" ht="18" customHeight="1" x14ac:dyDescent="0.45">
      <c r="A34" s="81"/>
      <c r="B34" s="38"/>
      <c r="C34" s="82"/>
      <c r="D34" s="83"/>
      <c r="E34" s="84"/>
      <c r="F34" s="84"/>
      <c r="G34" s="85"/>
      <c r="H34" s="86"/>
      <c r="I34" s="177"/>
      <c r="J34" s="178"/>
      <c r="K34" s="179"/>
      <c r="L34" s="177"/>
      <c r="M34" s="178"/>
      <c r="N34" s="179"/>
      <c r="O34" s="87"/>
      <c r="P34" s="88"/>
      <c r="Q34" s="180" t="str">
        <f>IF(R33="","",R33*1.2)</f>
        <v/>
      </c>
      <c r="R34" s="178"/>
      <c r="S34" s="89"/>
      <c r="T34" s="71" t="str">
        <f>IF(T33&gt;0,T33*20,"")</f>
        <v/>
      </c>
      <c r="U34" s="70" t="str">
        <f>IF(U33="","",(U33*10)*AH33)</f>
        <v/>
      </c>
      <c r="V34" s="71" t="str">
        <f>IF(ROUNDUP(V33,1)&gt;0,IF((80+(8-ROUNDUP(V33,1))*40)&lt;0,0,80+(8-ROUNDUP(V33,1))*40),"")</f>
        <v/>
      </c>
      <c r="W34" s="71" t="str">
        <f>IF(SUM(T34,U34,V34)&gt;0,SUM(T34,U34,V34),"")</f>
        <v/>
      </c>
      <c r="X34" s="90" t="str">
        <f>IF(OR(Q34="",T34="",U34="",V34=""),"",SUM(Q34,T34,U34,V34))</f>
        <v/>
      </c>
      <c r="Y34" s="91"/>
      <c r="Z34" s="92"/>
      <c r="AA34" s="54"/>
      <c r="AB34" s="55"/>
      <c r="AC34" s="22"/>
      <c r="AD34" s="22"/>
      <c r="AE34" s="22"/>
      <c r="AF34" s="22"/>
      <c r="AG34" s="22"/>
      <c r="AH34" s="2"/>
    </row>
    <row r="35" spans="1:34" ht="18" customHeight="1" x14ac:dyDescent="0.45">
      <c r="A35" s="93"/>
      <c r="B35" s="94"/>
      <c r="C35" s="95"/>
      <c r="D35" s="95"/>
      <c r="E35" s="96"/>
      <c r="F35" s="95"/>
      <c r="G35" s="97"/>
      <c r="H35" s="97"/>
      <c r="I35" s="98"/>
      <c r="J35" s="98"/>
      <c r="K35" s="98"/>
      <c r="L35" s="98"/>
      <c r="M35" s="98"/>
      <c r="N35" s="98"/>
      <c r="O35" s="99" t="str">
        <f>IF(MAX(I35:K35)&gt;0,IF(MAX(I35:K35)&lt;0,0,TRUNC(MAX(I35:K35)/1)*1),"")</f>
        <v/>
      </c>
      <c r="P35" s="100" t="str">
        <f>IF(MAX(L35:N35)&gt;0,IF(MAX(L35:N35)&lt;0,0,TRUNC(MAX(L35:N35)/1)*1),"")</f>
        <v/>
      </c>
      <c r="Q35" s="101" t="str">
        <f>IF(O35="","",IF(P35="","",IF(SUM(O35:P35)=0,"",SUM(O35:P35))))</f>
        <v/>
      </c>
      <c r="R35" s="102" t="str">
        <f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03" t="str">
        <f>IF(AC35&lt;35,"",IF(R35="","",R35*AG35))</f>
        <v/>
      </c>
      <c r="T35" s="104"/>
      <c r="U35" s="104"/>
      <c r="V35" s="77"/>
      <c r="W35" s="104" t="s">
        <v>56</v>
      </c>
      <c r="X35" s="105"/>
      <c r="Y35" s="106"/>
      <c r="Z35" s="107"/>
      <c r="AA35" s="54">
        <f>V5</f>
        <v>44706</v>
      </c>
      <c r="AB35" s="55" t="b">
        <f>IF(ISNUMBER(FIND("M",C35)),"m",IF(ISNUMBER(FIND("K",C35)),"k"))</f>
        <v>0</v>
      </c>
      <c r="AC35" s="56" t="str">
        <f>IF(OR(E35="",AA35=""),"",(YEAR(AA35)-YEAR(E35)))</f>
        <v/>
      </c>
      <c r="AD35" s="57">
        <f>IF(AC35&gt;34,1,"")</f>
        <v>1</v>
      </c>
      <c r="AE35" s="80" t="e">
        <f>IF(AD35=1,LOOKUP(AC35,'Meltzer-Faber'!A3:A63,'Meltzer-Faber'!B3:B63))</f>
        <v>#N/A</v>
      </c>
      <c r="AF35" s="2" t="e">
        <f>IF(AD35=1,LOOKUP(AC35,'Meltzer-Faber'!A3:A63,'Meltzer-Faber'!C3:C63))</f>
        <v>#N/A</v>
      </c>
      <c r="AG35" s="59" t="str">
        <f>IF(AB35="m",AE35,IF(AB35="k",AF35,""))</f>
        <v/>
      </c>
      <c r="AH35" s="60" t="str">
        <f>IF(Q35="","",IF(B35="","",IF(B35&gt;175.508,1,IF(B35&lt;32,10^(0.75194503*LOG10(32/175.508)^2),10^(0.75194503*LOG10(B35/175.508)^2)))))</f>
        <v/>
      </c>
    </row>
    <row r="36" spans="1:34" ht="18" customHeight="1" x14ac:dyDescent="0.45">
      <c r="A36" s="108"/>
      <c r="B36" s="109"/>
      <c r="C36" s="110"/>
      <c r="D36" s="111"/>
      <c r="E36" s="112"/>
      <c r="F36" s="112"/>
      <c r="G36" s="113"/>
      <c r="H36" s="114"/>
      <c r="I36" s="173"/>
      <c r="J36" s="174"/>
      <c r="K36" s="175"/>
      <c r="L36" s="173"/>
      <c r="M36" s="174"/>
      <c r="N36" s="175"/>
      <c r="O36" s="115"/>
      <c r="P36" s="116"/>
      <c r="Q36" s="176" t="str">
        <f>IF(R35="","",R35*1.2)</f>
        <v/>
      </c>
      <c r="R36" s="174"/>
      <c r="S36" s="117"/>
      <c r="T36" s="118" t="str">
        <f>IF(T35&gt;0,T35*20,"")</f>
        <v/>
      </c>
      <c r="U36" s="118" t="str">
        <f>IF(U35="","",(U35*10)*AH35)</f>
        <v/>
      </c>
      <c r="V36" s="118" t="str">
        <f>IF(ROUNDUP(V35,1)&gt;0,IF((80+(8-ROUNDUP(V35,1))*40)&lt;0,0,80+(8-ROUNDUP(V35,1))*40),"")</f>
        <v/>
      </c>
      <c r="W36" s="118" t="str">
        <f>IF(SUM(T36,U36,V36)&gt;0,SUM(T36,U36,V36),"")</f>
        <v/>
      </c>
      <c r="X36" s="119" t="str">
        <f>IF(OR(Q36="",T36="",U36="",V36=""),"",SUM(Q36,T36,U36,V36))</f>
        <v/>
      </c>
      <c r="Y36" s="120"/>
      <c r="Z36" s="121"/>
      <c r="AA36" s="54"/>
      <c r="AB36" s="55"/>
      <c r="AC36" s="22"/>
      <c r="AD36" s="22"/>
      <c r="AE36" s="22"/>
      <c r="AF36" s="22"/>
      <c r="AG36" s="22"/>
      <c r="AH36" s="2"/>
    </row>
    <row r="37" spans="1:34" ht="15.75" customHeight="1" x14ac:dyDescent="0.45">
      <c r="A37" s="122"/>
      <c r="B37" s="122"/>
      <c r="C37" s="122"/>
      <c r="D37" s="123"/>
      <c r="E37" s="124"/>
      <c r="F37" s="124"/>
      <c r="G37" s="125"/>
      <c r="H37" s="125"/>
      <c r="I37" s="126"/>
      <c r="J37" s="126"/>
      <c r="K37" s="126"/>
      <c r="L37" s="126"/>
      <c r="M37" s="126"/>
      <c r="N37" s="126"/>
      <c r="O37" s="122"/>
      <c r="P37" s="122"/>
      <c r="Q37" s="122"/>
      <c r="R37" s="122"/>
      <c r="S37" s="122"/>
      <c r="T37" s="126"/>
      <c r="U37" s="126"/>
      <c r="V37" s="127"/>
      <c r="W37" s="127"/>
      <c r="X37" s="128"/>
      <c r="Y37" s="129"/>
      <c r="Z37" s="1"/>
      <c r="AA37" s="22"/>
      <c r="AB37" s="22"/>
      <c r="AC37" s="22"/>
      <c r="AD37" s="22"/>
      <c r="AE37" s="22"/>
      <c r="AF37" s="22"/>
      <c r="AG37" s="22"/>
      <c r="AH37" s="2"/>
    </row>
    <row r="38" spans="1:34" ht="12.75" customHeight="1" x14ac:dyDescent="0.5">
      <c r="A38" s="130" t="s">
        <v>57</v>
      </c>
      <c r="B38" s="130"/>
      <c r="C38" s="171" t="s">
        <v>58</v>
      </c>
      <c r="D38" s="156"/>
      <c r="E38" s="156"/>
      <c r="F38" s="156"/>
      <c r="G38" s="156"/>
      <c r="H38" s="130" t="s">
        <v>59</v>
      </c>
      <c r="I38" s="131">
        <v>1</v>
      </c>
      <c r="J38" s="171" t="s">
        <v>60</v>
      </c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30"/>
      <c r="AB38" s="130"/>
      <c r="AC38" s="130"/>
      <c r="AD38" s="130"/>
      <c r="AE38" s="130"/>
      <c r="AF38" s="130"/>
      <c r="AG38" s="130"/>
      <c r="AH38" s="132"/>
    </row>
    <row r="39" spans="1:34" ht="12.75" customHeight="1" x14ac:dyDescent="0.5">
      <c r="B39" s="130"/>
      <c r="C39" s="172"/>
      <c r="D39" s="156"/>
      <c r="E39" s="156"/>
      <c r="F39" s="156"/>
      <c r="G39" s="156"/>
      <c r="H39" s="133"/>
      <c r="I39" s="131">
        <v>2</v>
      </c>
      <c r="J39" s="171" t="s">
        <v>58</v>
      </c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30"/>
      <c r="AB39" s="130"/>
      <c r="AC39" s="130"/>
      <c r="AD39" s="130"/>
      <c r="AE39" s="130"/>
      <c r="AF39" s="130"/>
      <c r="AG39" s="130"/>
      <c r="AH39" s="132"/>
    </row>
    <row r="40" spans="1:34" ht="12.75" customHeight="1" x14ac:dyDescent="0.5">
      <c r="A40" s="130" t="s">
        <v>61</v>
      </c>
      <c r="B40" s="130"/>
      <c r="C40" s="171"/>
      <c r="D40" s="156"/>
      <c r="E40" s="156"/>
      <c r="F40" s="156"/>
      <c r="G40" s="156"/>
      <c r="H40" s="130"/>
      <c r="I40" s="130">
        <v>3</v>
      </c>
      <c r="J40" s="171" t="s">
        <v>62</v>
      </c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30"/>
      <c r="AB40" s="130"/>
      <c r="AC40" s="130"/>
      <c r="AD40" s="130"/>
      <c r="AE40" s="130"/>
      <c r="AF40" s="130"/>
      <c r="AG40" s="130"/>
      <c r="AH40" s="132"/>
    </row>
    <row r="41" spans="1:34" ht="12.75" customHeight="1" x14ac:dyDescent="0.5">
      <c r="B41" s="134"/>
      <c r="C41" s="171"/>
      <c r="D41" s="156"/>
      <c r="E41" s="156"/>
      <c r="F41" s="156"/>
      <c r="G41" s="156"/>
      <c r="H41" s="130"/>
      <c r="I41" s="11"/>
      <c r="J41" s="172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1"/>
      <c r="AB41" s="11"/>
      <c r="AC41" s="11"/>
      <c r="AD41" s="11"/>
      <c r="AE41" s="11"/>
      <c r="AF41" s="11"/>
      <c r="AG41" s="11"/>
      <c r="AH41" s="135"/>
    </row>
    <row r="42" spans="1:34" ht="12.75" customHeight="1" x14ac:dyDescent="0.5">
      <c r="B42" s="130"/>
      <c r="C42" s="171"/>
      <c r="D42" s="156"/>
      <c r="E42" s="156"/>
      <c r="F42" s="156"/>
      <c r="G42" s="156"/>
      <c r="H42" s="136" t="s">
        <v>63</v>
      </c>
      <c r="I42" s="17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1"/>
      <c r="AB42" s="11"/>
      <c r="AC42" s="11"/>
      <c r="AD42" s="11"/>
      <c r="AE42" s="11"/>
      <c r="AF42" s="11"/>
      <c r="AG42" s="11"/>
      <c r="AH42" s="135"/>
    </row>
    <row r="43" spans="1:34" ht="12.75" customHeight="1" x14ac:dyDescent="0.5">
      <c r="A43" s="23"/>
      <c r="B43" s="23"/>
      <c r="C43" s="133"/>
      <c r="D43" s="36"/>
      <c r="E43" s="36"/>
      <c r="F43" s="36"/>
      <c r="G43" s="11"/>
      <c r="H43" s="136" t="s">
        <v>64</v>
      </c>
      <c r="I43" s="17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1"/>
      <c r="AB43" s="11"/>
      <c r="AC43" s="11"/>
      <c r="AD43" s="11"/>
      <c r="AE43" s="11"/>
      <c r="AF43" s="11"/>
      <c r="AG43" s="11"/>
      <c r="AH43" s="135"/>
    </row>
    <row r="44" spans="1:34" ht="12.75" customHeight="1" x14ac:dyDescent="0.5">
      <c r="A44" s="130" t="s">
        <v>65</v>
      </c>
      <c r="B44" s="130"/>
      <c r="C44" s="171" t="s">
        <v>58</v>
      </c>
      <c r="D44" s="156"/>
      <c r="E44" s="156"/>
      <c r="F44" s="156"/>
      <c r="G44" s="156"/>
      <c r="H44" s="136" t="s">
        <v>66</v>
      </c>
      <c r="I44" s="17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1"/>
      <c r="AB44" s="11"/>
      <c r="AC44" s="11"/>
      <c r="AD44" s="11"/>
      <c r="AE44" s="11"/>
      <c r="AF44" s="11"/>
      <c r="AG44" s="11"/>
      <c r="AH44" s="135"/>
    </row>
    <row r="45" spans="1:34" ht="12.75" customHeight="1" x14ac:dyDescent="0.5">
      <c r="A45" s="23"/>
      <c r="B45" s="23"/>
      <c r="C45" s="171"/>
      <c r="D45" s="156"/>
      <c r="E45" s="156"/>
      <c r="F45" s="156"/>
      <c r="G45" s="156"/>
      <c r="H45" s="130"/>
      <c r="I45" s="136"/>
      <c r="J45" s="130"/>
      <c r="K45" s="137"/>
      <c r="L45" s="23"/>
      <c r="M45" s="23"/>
      <c r="N45" s="23"/>
      <c r="O45" s="23"/>
      <c r="P45" s="23"/>
      <c r="Q45" s="23"/>
      <c r="R45" s="23"/>
      <c r="S45" s="23"/>
      <c r="T45" s="138"/>
      <c r="U45" s="138"/>
      <c r="V45" s="138"/>
      <c r="W45" s="138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5"/>
    </row>
    <row r="46" spans="1:34" ht="12.75" customHeight="1" x14ac:dyDescent="0.5">
      <c r="A46" s="130" t="s">
        <v>67</v>
      </c>
      <c r="B46" s="130"/>
      <c r="C46" s="171" t="s">
        <v>58</v>
      </c>
      <c r="D46" s="156"/>
      <c r="E46" s="156"/>
      <c r="F46" s="156"/>
      <c r="G46" s="156"/>
      <c r="H46" s="136" t="s">
        <v>68</v>
      </c>
      <c r="I46" s="17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1"/>
      <c r="AB46" s="11"/>
      <c r="AC46" s="11"/>
      <c r="AD46" s="11"/>
      <c r="AE46" s="11"/>
      <c r="AF46" s="11"/>
      <c r="AG46" s="11"/>
      <c r="AH46" s="135"/>
    </row>
    <row r="47" spans="1:34" ht="12.75" customHeight="1" x14ac:dyDescent="0.5">
      <c r="A47" s="23"/>
      <c r="B47" s="23"/>
      <c r="C47" s="171"/>
      <c r="D47" s="156"/>
      <c r="E47" s="156"/>
      <c r="F47" s="156"/>
      <c r="G47" s="156"/>
      <c r="H47" s="130"/>
      <c r="I47" s="17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1"/>
      <c r="AB47" s="11"/>
      <c r="AC47" s="11"/>
      <c r="AD47" s="11"/>
      <c r="AE47" s="11"/>
      <c r="AF47" s="11"/>
      <c r="AG47" s="11"/>
      <c r="AH47" s="135"/>
    </row>
    <row r="48" spans="1:34" ht="13.5" customHeight="1" x14ac:dyDescent="0.5">
      <c r="A48" s="139" t="s">
        <v>69</v>
      </c>
      <c r="B48" s="140" t="s">
        <v>70</v>
      </c>
      <c r="C48" s="140"/>
      <c r="D48" s="141"/>
      <c r="E48" s="141"/>
      <c r="F48" s="141"/>
      <c r="G48" s="142"/>
      <c r="H48" s="136" t="s">
        <v>71</v>
      </c>
      <c r="I48" s="171" t="s">
        <v>72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1"/>
      <c r="AB48" s="11"/>
      <c r="AC48" s="11"/>
      <c r="AD48" s="11"/>
      <c r="AE48" s="11"/>
      <c r="AF48" s="11"/>
      <c r="AG48" s="11"/>
      <c r="AH48" s="135"/>
    </row>
    <row r="49" spans="1:34" ht="13.5" customHeight="1" x14ac:dyDescent="0.5">
      <c r="A49" s="23"/>
      <c r="B49" s="23"/>
      <c r="C49" s="140"/>
      <c r="D49" s="36"/>
      <c r="E49" s="36"/>
      <c r="F49" s="36"/>
      <c r="G49" s="11"/>
      <c r="H49" s="11"/>
      <c r="I49" s="171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1"/>
      <c r="AB49" s="11"/>
      <c r="AC49" s="11"/>
      <c r="AD49" s="11"/>
      <c r="AE49" s="11"/>
      <c r="AF49" s="11"/>
      <c r="AG49" s="11"/>
      <c r="AH49" s="135"/>
    </row>
    <row r="50" spans="1:34" ht="13.5" customHeight="1" x14ac:dyDescent="0.5">
      <c r="A50" s="23"/>
      <c r="B50" s="23"/>
      <c r="C50" s="143"/>
      <c r="D50" s="36"/>
      <c r="E50" s="36"/>
      <c r="F50" s="36"/>
      <c r="G50" s="11"/>
      <c r="H50" s="11"/>
      <c r="I50" s="17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1"/>
      <c r="AB50" s="11"/>
      <c r="AC50" s="11"/>
      <c r="AD50" s="11"/>
      <c r="AE50" s="11"/>
      <c r="AF50" s="11"/>
      <c r="AG50" s="11"/>
      <c r="AH50" s="135"/>
    </row>
    <row r="51" spans="1:34" ht="12.75" customHeight="1" x14ac:dyDescent="0.45">
      <c r="A51" s="1"/>
      <c r="B51" s="1"/>
      <c r="C51" s="1"/>
      <c r="D51" s="1"/>
      <c r="E51" s="1"/>
      <c r="F51" s="1"/>
      <c r="I51" s="1"/>
      <c r="J51" s="1"/>
      <c r="K51" s="13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H51" s="2"/>
    </row>
    <row r="52" spans="1:34" ht="12.75" customHeight="1" x14ac:dyDescent="0.45">
      <c r="A52" s="1"/>
      <c r="B52" s="1"/>
      <c r="C52" s="1"/>
      <c r="D52" s="1"/>
      <c r="E52" s="1"/>
      <c r="F52" s="1"/>
      <c r="I52" s="1"/>
      <c r="J52" s="1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H52" s="2"/>
    </row>
    <row r="53" spans="1:34" ht="12.75" customHeight="1" x14ac:dyDescent="0.45">
      <c r="A53" s="1"/>
      <c r="B53" s="1"/>
      <c r="C53" s="1"/>
      <c r="D53" s="1"/>
      <c r="E53" s="1"/>
      <c r="F53" s="1"/>
      <c r="I53" s="1"/>
      <c r="J53" s="1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H53" s="2"/>
    </row>
    <row r="54" spans="1:34" ht="12.75" customHeight="1" x14ac:dyDescent="0.45">
      <c r="A54" s="1"/>
      <c r="B54" s="1"/>
      <c r="C54" s="1"/>
      <c r="D54" s="1"/>
      <c r="E54" s="1"/>
      <c r="F54" s="1"/>
      <c r="I54" s="1"/>
      <c r="J54" s="1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H54" s="2"/>
    </row>
    <row r="55" spans="1:34" ht="12.75" customHeight="1" x14ac:dyDescent="0.4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H55" s="2"/>
    </row>
    <row r="56" spans="1:34" ht="12.75" customHeight="1" x14ac:dyDescent="0.4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H56" s="2"/>
    </row>
    <row r="57" spans="1:34" ht="12.75" customHeight="1" x14ac:dyDescent="0.4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H57" s="2"/>
    </row>
    <row r="58" spans="1:34" ht="12.75" customHeight="1" x14ac:dyDescent="0.4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H58" s="2"/>
    </row>
    <row r="59" spans="1:34" ht="12.75" customHeight="1" x14ac:dyDescent="0.4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H59" s="2"/>
    </row>
    <row r="60" spans="1:34" ht="12.75" customHeight="1" x14ac:dyDescent="0.4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H60" s="2"/>
    </row>
    <row r="61" spans="1:34" ht="12.75" customHeight="1" x14ac:dyDescent="0.4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H61" s="2"/>
    </row>
    <row r="62" spans="1:34" ht="12.75" customHeight="1" x14ac:dyDescent="0.4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H62" s="2"/>
    </row>
    <row r="63" spans="1:34" ht="12.75" customHeight="1" x14ac:dyDescent="0.4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H63" s="2"/>
    </row>
    <row r="64" spans="1:34" ht="12.75" customHeight="1" x14ac:dyDescent="0.4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H64" s="2"/>
    </row>
    <row r="65" spans="1:34" ht="12.75" customHeight="1" x14ac:dyDescent="0.4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H65" s="2"/>
    </row>
    <row r="66" spans="1:34" ht="12.75" customHeight="1" x14ac:dyDescent="0.4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H66" s="2"/>
    </row>
    <row r="67" spans="1:34" ht="12.75" customHeight="1" x14ac:dyDescent="0.4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H67" s="2"/>
    </row>
    <row r="68" spans="1:34" ht="12.75" customHeight="1" x14ac:dyDescent="0.4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H68" s="2"/>
    </row>
    <row r="69" spans="1:34" ht="12.75" customHeight="1" x14ac:dyDescent="0.4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H69" s="2"/>
    </row>
    <row r="70" spans="1:34" ht="12.75" customHeight="1" x14ac:dyDescent="0.4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H70" s="2"/>
    </row>
    <row r="71" spans="1:34" ht="12.75" customHeight="1" x14ac:dyDescent="0.4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H71" s="2"/>
    </row>
    <row r="72" spans="1:34" ht="12.75" customHeight="1" x14ac:dyDescent="0.4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H72" s="2"/>
    </row>
    <row r="73" spans="1:34" ht="12.75" customHeight="1" x14ac:dyDescent="0.4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H73" s="2"/>
    </row>
    <row r="74" spans="1:34" ht="12.75" customHeight="1" x14ac:dyDescent="0.4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H74" s="2"/>
    </row>
    <row r="75" spans="1:34" ht="12.75" customHeight="1" x14ac:dyDescent="0.4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H75" s="2"/>
    </row>
    <row r="76" spans="1:34" ht="12.75" customHeight="1" x14ac:dyDescent="0.4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H76" s="2"/>
    </row>
    <row r="77" spans="1:34" ht="12.75" customHeight="1" x14ac:dyDescent="0.4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H77" s="2"/>
    </row>
    <row r="78" spans="1:34" ht="12.75" customHeight="1" x14ac:dyDescent="0.4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H78" s="2"/>
    </row>
    <row r="79" spans="1:34" ht="12.75" customHeight="1" x14ac:dyDescent="0.4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H79" s="2"/>
    </row>
    <row r="80" spans="1:34" ht="12.75" customHeight="1" x14ac:dyDescent="0.4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H80" s="2"/>
    </row>
    <row r="81" spans="1:34" ht="12.75" customHeight="1" x14ac:dyDescent="0.4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H81" s="2"/>
    </row>
    <row r="82" spans="1:34" ht="12.75" customHeight="1" x14ac:dyDescent="0.4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H82" s="2"/>
    </row>
    <row r="83" spans="1:34" ht="12.75" customHeight="1" x14ac:dyDescent="0.4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H83" s="2"/>
    </row>
    <row r="84" spans="1:34" ht="12.75" customHeight="1" x14ac:dyDescent="0.4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H84" s="2"/>
    </row>
    <row r="85" spans="1:34" ht="12.75" customHeight="1" x14ac:dyDescent="0.4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H85" s="2"/>
    </row>
    <row r="86" spans="1:34" ht="12.75" customHeight="1" x14ac:dyDescent="0.4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H86" s="2"/>
    </row>
    <row r="87" spans="1:34" ht="12.75" customHeight="1" x14ac:dyDescent="0.4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H87" s="2"/>
    </row>
    <row r="88" spans="1:34" ht="12.75" customHeight="1" x14ac:dyDescent="0.4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H88" s="2"/>
    </row>
    <row r="89" spans="1:34" ht="12.75" customHeight="1" x14ac:dyDescent="0.4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H89" s="2"/>
    </row>
    <row r="90" spans="1:34" ht="12.75" customHeight="1" x14ac:dyDescent="0.4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H90" s="2"/>
    </row>
    <row r="91" spans="1:34" ht="12.75" customHeight="1" x14ac:dyDescent="0.4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H91" s="2"/>
    </row>
    <row r="92" spans="1:34" ht="12.75" customHeight="1" x14ac:dyDescent="0.4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H92" s="2"/>
    </row>
    <row r="93" spans="1:34" ht="12.75" customHeight="1" x14ac:dyDescent="0.4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H93" s="2"/>
    </row>
    <row r="94" spans="1:34" ht="12.75" customHeight="1" x14ac:dyDescent="0.4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H94" s="2"/>
    </row>
    <row r="95" spans="1:34" ht="12.75" customHeight="1" x14ac:dyDescent="0.4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H95" s="2"/>
    </row>
    <row r="96" spans="1:34" ht="12.75" customHeight="1" x14ac:dyDescent="0.4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H96" s="2"/>
    </row>
    <row r="97" spans="1:34" ht="12.75" customHeight="1" x14ac:dyDescent="0.4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H97" s="2"/>
    </row>
    <row r="98" spans="1:34" ht="12.75" customHeight="1" x14ac:dyDescent="0.4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H98" s="2"/>
    </row>
    <row r="99" spans="1:34" ht="12.75" customHeight="1" x14ac:dyDescent="0.4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H99" s="2"/>
    </row>
    <row r="100" spans="1:34" ht="12.75" customHeight="1" x14ac:dyDescent="0.4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H100" s="2"/>
    </row>
    <row r="101" spans="1:34" ht="12.75" customHeight="1" x14ac:dyDescent="0.4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H101" s="2"/>
    </row>
    <row r="102" spans="1:34" ht="12.75" customHeight="1" x14ac:dyDescent="0.4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H102" s="2"/>
    </row>
    <row r="103" spans="1:34" ht="12.75" customHeight="1" x14ac:dyDescent="0.4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H103" s="2"/>
    </row>
    <row r="104" spans="1:34" ht="12.75" customHeight="1" x14ac:dyDescent="0.4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H104" s="2"/>
    </row>
    <row r="105" spans="1:34" ht="12.75" customHeight="1" x14ac:dyDescent="0.4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H105" s="2"/>
    </row>
    <row r="106" spans="1:34" ht="12.75" customHeight="1" x14ac:dyDescent="0.4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H106" s="2"/>
    </row>
    <row r="107" spans="1:34" ht="12.75" customHeight="1" x14ac:dyDescent="0.4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H107" s="2"/>
    </row>
    <row r="108" spans="1:34" ht="12.75" customHeight="1" x14ac:dyDescent="0.4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H108" s="2"/>
    </row>
    <row r="109" spans="1:34" ht="12.75" customHeight="1" x14ac:dyDescent="0.4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H109" s="2"/>
    </row>
    <row r="110" spans="1:34" ht="12.75" customHeight="1" x14ac:dyDescent="0.4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H110" s="2"/>
    </row>
    <row r="111" spans="1:34" ht="12.75" customHeight="1" x14ac:dyDescent="0.4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H111" s="2"/>
    </row>
    <row r="112" spans="1:34" ht="12.75" customHeight="1" x14ac:dyDescent="0.4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H112" s="2"/>
    </row>
    <row r="113" spans="1:34" ht="12.75" customHeight="1" x14ac:dyDescent="0.4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H113" s="2"/>
    </row>
    <row r="114" spans="1:34" ht="12.75" customHeight="1" x14ac:dyDescent="0.4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H114" s="2"/>
    </row>
    <row r="115" spans="1:34" ht="12.75" customHeight="1" x14ac:dyDescent="0.4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H115" s="2"/>
    </row>
    <row r="116" spans="1:34" ht="12.75" customHeight="1" x14ac:dyDescent="0.4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H116" s="2"/>
    </row>
    <row r="117" spans="1:34" ht="12.75" customHeight="1" x14ac:dyDescent="0.4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H117" s="2"/>
    </row>
    <row r="118" spans="1:34" ht="12.75" customHeight="1" x14ac:dyDescent="0.4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H118" s="2"/>
    </row>
    <row r="119" spans="1:34" ht="12.75" customHeight="1" x14ac:dyDescent="0.4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H119" s="2"/>
    </row>
    <row r="120" spans="1:34" ht="12.75" customHeight="1" x14ac:dyDescent="0.4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H120" s="2"/>
    </row>
    <row r="121" spans="1:34" ht="12.75" customHeight="1" x14ac:dyDescent="0.4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H121" s="2"/>
    </row>
    <row r="122" spans="1:34" ht="12.75" customHeight="1" x14ac:dyDescent="0.4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H122" s="2"/>
    </row>
    <row r="123" spans="1:34" ht="12.75" customHeight="1" x14ac:dyDescent="0.4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H123" s="2"/>
    </row>
    <row r="124" spans="1:34" ht="12.75" customHeight="1" x14ac:dyDescent="0.4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H124" s="2"/>
    </row>
    <row r="125" spans="1:34" ht="12.75" customHeight="1" x14ac:dyDescent="0.4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H125" s="2"/>
    </row>
    <row r="126" spans="1:34" ht="12.75" customHeight="1" x14ac:dyDescent="0.4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H126" s="2"/>
    </row>
    <row r="127" spans="1:34" ht="12.75" customHeight="1" x14ac:dyDescent="0.4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H127" s="2"/>
    </row>
    <row r="128" spans="1:34" ht="12.75" customHeight="1" x14ac:dyDescent="0.4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H128" s="2"/>
    </row>
    <row r="129" spans="1:34" ht="12.75" customHeight="1" x14ac:dyDescent="0.4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H129" s="2"/>
    </row>
    <row r="130" spans="1:34" ht="12.75" customHeight="1" x14ac:dyDescent="0.4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H130" s="2"/>
    </row>
    <row r="131" spans="1:34" ht="12.75" customHeight="1" x14ac:dyDescent="0.4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H131" s="2"/>
    </row>
    <row r="132" spans="1:34" ht="12.75" customHeight="1" x14ac:dyDescent="0.4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H132" s="2"/>
    </row>
    <row r="133" spans="1:34" ht="12.75" customHeight="1" x14ac:dyDescent="0.4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H133" s="2"/>
    </row>
    <row r="134" spans="1:34" ht="12.75" customHeight="1" x14ac:dyDescent="0.4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H134" s="2"/>
    </row>
    <row r="135" spans="1:34" ht="12.75" customHeight="1" x14ac:dyDescent="0.4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H135" s="2"/>
    </row>
    <row r="136" spans="1:34" ht="12.75" customHeight="1" x14ac:dyDescent="0.4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H136" s="2"/>
    </row>
    <row r="137" spans="1:34" ht="12.75" customHeight="1" x14ac:dyDescent="0.4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H137" s="2"/>
    </row>
    <row r="138" spans="1:34" ht="12.75" customHeight="1" x14ac:dyDescent="0.4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H138" s="2"/>
    </row>
    <row r="139" spans="1:34" ht="12.75" customHeight="1" x14ac:dyDescent="0.4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H139" s="2"/>
    </row>
    <row r="140" spans="1:34" ht="12.75" customHeight="1" x14ac:dyDescent="0.4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H140" s="2"/>
    </row>
    <row r="141" spans="1:34" ht="12.75" customHeight="1" x14ac:dyDescent="0.4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H141" s="2"/>
    </row>
    <row r="142" spans="1:34" ht="12.75" customHeight="1" x14ac:dyDescent="0.4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H142" s="2"/>
    </row>
    <row r="143" spans="1:34" ht="12.75" customHeight="1" x14ac:dyDescent="0.4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H143" s="2"/>
    </row>
    <row r="144" spans="1:34" ht="12.75" customHeight="1" x14ac:dyDescent="0.4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H144" s="2"/>
    </row>
    <row r="145" spans="1:34" ht="12.75" customHeight="1" x14ac:dyDescent="0.4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H145" s="2"/>
    </row>
    <row r="146" spans="1:34" ht="12.75" customHeight="1" x14ac:dyDescent="0.4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H146" s="2"/>
    </row>
    <row r="147" spans="1:34" ht="12.75" customHeight="1" x14ac:dyDescent="0.4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H147" s="2"/>
    </row>
    <row r="148" spans="1:34" ht="12.75" customHeight="1" x14ac:dyDescent="0.4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H148" s="2"/>
    </row>
    <row r="149" spans="1:34" ht="12.75" customHeight="1" x14ac:dyDescent="0.4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H149" s="2"/>
    </row>
    <row r="150" spans="1:34" ht="12.75" customHeight="1" x14ac:dyDescent="0.4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H150" s="2"/>
    </row>
    <row r="151" spans="1:34" ht="12.75" customHeight="1" x14ac:dyDescent="0.4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H151" s="2"/>
    </row>
    <row r="152" spans="1:34" ht="12.75" customHeight="1" x14ac:dyDescent="0.4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H152" s="2"/>
    </row>
    <row r="153" spans="1:34" ht="12.75" customHeight="1" x14ac:dyDescent="0.4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H153" s="2"/>
    </row>
    <row r="154" spans="1:34" ht="12.75" customHeight="1" x14ac:dyDescent="0.4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H154" s="2"/>
    </row>
    <row r="155" spans="1:34" ht="12.75" customHeight="1" x14ac:dyDescent="0.4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H155" s="2"/>
    </row>
    <row r="156" spans="1:34" ht="12.75" customHeight="1" x14ac:dyDescent="0.4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H156" s="2"/>
    </row>
    <row r="157" spans="1:34" ht="12.75" customHeight="1" x14ac:dyDescent="0.4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H157" s="2"/>
    </row>
    <row r="158" spans="1:34" ht="12.75" customHeight="1" x14ac:dyDescent="0.4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H158" s="2"/>
    </row>
    <row r="159" spans="1:34" ht="12.75" customHeight="1" x14ac:dyDescent="0.4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H159" s="2"/>
    </row>
    <row r="160" spans="1:34" ht="12.75" customHeight="1" x14ac:dyDescent="0.4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H160" s="2"/>
    </row>
    <row r="161" spans="1:34" ht="12.75" customHeight="1" x14ac:dyDescent="0.4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H161" s="2"/>
    </row>
    <row r="162" spans="1:34" ht="12.75" customHeight="1" x14ac:dyDescent="0.4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H162" s="2"/>
    </row>
    <row r="163" spans="1:34" ht="12.75" customHeight="1" x14ac:dyDescent="0.4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H163" s="2"/>
    </row>
    <row r="164" spans="1:34" ht="12.75" customHeight="1" x14ac:dyDescent="0.4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H164" s="2"/>
    </row>
    <row r="165" spans="1:34" ht="12.75" customHeight="1" x14ac:dyDescent="0.4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H165" s="2"/>
    </row>
    <row r="166" spans="1:34" ht="12.75" customHeight="1" x14ac:dyDescent="0.4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H166" s="2"/>
    </row>
    <row r="167" spans="1:34" ht="12.75" customHeight="1" x14ac:dyDescent="0.4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H167" s="2"/>
    </row>
    <row r="168" spans="1:34" ht="12.75" customHeight="1" x14ac:dyDescent="0.4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H168" s="2"/>
    </row>
    <row r="169" spans="1:34" ht="12.75" customHeight="1" x14ac:dyDescent="0.4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H169" s="2"/>
    </row>
    <row r="170" spans="1:34" ht="12.75" customHeight="1" x14ac:dyDescent="0.4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H170" s="2"/>
    </row>
    <row r="171" spans="1:34" ht="12.75" customHeight="1" x14ac:dyDescent="0.4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H171" s="2"/>
    </row>
    <row r="172" spans="1:34" ht="12.75" customHeight="1" x14ac:dyDescent="0.4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H172" s="2"/>
    </row>
    <row r="173" spans="1:34" ht="12.75" customHeight="1" x14ac:dyDescent="0.4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H173" s="2"/>
    </row>
    <row r="174" spans="1:34" ht="12.75" customHeight="1" x14ac:dyDescent="0.4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H174" s="2"/>
    </row>
    <row r="175" spans="1:34" ht="12.75" customHeight="1" x14ac:dyDescent="0.4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H175" s="2"/>
    </row>
    <row r="176" spans="1:34" ht="12.75" customHeight="1" x14ac:dyDescent="0.4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H176" s="2"/>
    </row>
    <row r="177" spans="1:34" ht="12.75" customHeight="1" x14ac:dyDescent="0.4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H177" s="2"/>
    </row>
    <row r="178" spans="1:34" ht="12.75" customHeight="1" x14ac:dyDescent="0.4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H178" s="2"/>
    </row>
    <row r="179" spans="1:34" ht="12.75" customHeight="1" x14ac:dyDescent="0.4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H179" s="2"/>
    </row>
    <row r="180" spans="1:34" ht="12.75" customHeight="1" x14ac:dyDescent="0.4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H180" s="2"/>
    </row>
    <row r="181" spans="1:34" ht="12.75" customHeight="1" x14ac:dyDescent="0.4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H181" s="2"/>
    </row>
    <row r="182" spans="1:34" ht="12.75" customHeight="1" x14ac:dyDescent="0.4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H182" s="2"/>
    </row>
    <row r="183" spans="1:34" ht="12.75" customHeight="1" x14ac:dyDescent="0.4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H183" s="2"/>
    </row>
    <row r="184" spans="1:34" ht="12.75" customHeight="1" x14ac:dyDescent="0.4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H184" s="2"/>
    </row>
    <row r="185" spans="1:34" ht="12.75" customHeight="1" x14ac:dyDescent="0.4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H185" s="2"/>
    </row>
    <row r="186" spans="1:34" ht="12.75" customHeight="1" x14ac:dyDescent="0.4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H186" s="2"/>
    </row>
    <row r="187" spans="1:34" ht="12.75" customHeight="1" x14ac:dyDescent="0.4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H187" s="2"/>
    </row>
    <row r="188" spans="1:34" ht="12.75" customHeight="1" x14ac:dyDescent="0.4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H188" s="2"/>
    </row>
    <row r="189" spans="1:34" ht="12.75" customHeight="1" x14ac:dyDescent="0.4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H189" s="2"/>
    </row>
    <row r="190" spans="1:34" ht="12.75" customHeight="1" x14ac:dyDescent="0.4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H190" s="2"/>
    </row>
    <row r="191" spans="1:34" ht="12.75" customHeight="1" x14ac:dyDescent="0.4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H191" s="2"/>
    </row>
    <row r="192" spans="1:34" ht="12.75" customHeight="1" x14ac:dyDescent="0.4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H192" s="2"/>
    </row>
    <row r="193" spans="1:34" ht="12.75" customHeight="1" x14ac:dyDescent="0.4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H193" s="2"/>
    </row>
    <row r="194" spans="1:34" ht="12.75" customHeight="1" x14ac:dyDescent="0.4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H194" s="2"/>
    </row>
    <row r="195" spans="1:34" ht="12.75" customHeight="1" x14ac:dyDescent="0.4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H195" s="2"/>
    </row>
    <row r="196" spans="1:34" ht="12.75" customHeight="1" x14ac:dyDescent="0.4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H196" s="2"/>
    </row>
    <row r="197" spans="1:34" ht="12.75" customHeight="1" x14ac:dyDescent="0.4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H197" s="2"/>
    </row>
    <row r="198" spans="1:34" ht="12.75" customHeight="1" x14ac:dyDescent="0.4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H198" s="2"/>
    </row>
    <row r="199" spans="1:34" ht="12.75" customHeight="1" x14ac:dyDescent="0.4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H199" s="2"/>
    </row>
    <row r="200" spans="1:34" ht="12.75" customHeight="1" x14ac:dyDescent="0.4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H200" s="2"/>
    </row>
    <row r="201" spans="1:34" ht="12.75" customHeight="1" x14ac:dyDescent="0.4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H201" s="2"/>
    </row>
    <row r="202" spans="1:34" ht="12.75" customHeight="1" x14ac:dyDescent="0.4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H202" s="2"/>
    </row>
    <row r="203" spans="1:34" ht="12.75" customHeight="1" x14ac:dyDescent="0.4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H203" s="2"/>
    </row>
    <row r="204" spans="1:34" ht="12.75" customHeight="1" x14ac:dyDescent="0.4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H204" s="2"/>
    </row>
    <row r="205" spans="1:34" ht="12.75" customHeight="1" x14ac:dyDescent="0.4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H205" s="2"/>
    </row>
    <row r="206" spans="1:34" ht="12.75" customHeight="1" x14ac:dyDescent="0.4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H206" s="2"/>
    </row>
    <row r="207" spans="1:34" ht="12.75" customHeight="1" x14ac:dyDescent="0.4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H207" s="2"/>
    </row>
    <row r="208" spans="1:34" ht="12.75" customHeight="1" x14ac:dyDescent="0.4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H208" s="2"/>
    </row>
    <row r="209" spans="1:34" ht="12.75" customHeight="1" x14ac:dyDescent="0.4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H209" s="2"/>
    </row>
    <row r="210" spans="1:34" ht="12.75" customHeight="1" x14ac:dyDescent="0.4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H210" s="2"/>
    </row>
    <row r="211" spans="1:34" ht="12.75" customHeight="1" x14ac:dyDescent="0.4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H211" s="2"/>
    </row>
    <row r="212" spans="1:34" ht="12.75" customHeight="1" x14ac:dyDescent="0.4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H212" s="2"/>
    </row>
    <row r="213" spans="1:34" ht="12.75" customHeight="1" x14ac:dyDescent="0.4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H213" s="2"/>
    </row>
    <row r="214" spans="1:34" ht="12.75" customHeight="1" x14ac:dyDescent="0.4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H214" s="2"/>
    </row>
    <row r="215" spans="1:34" ht="12.75" customHeight="1" x14ac:dyDescent="0.4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H215" s="2"/>
    </row>
    <row r="216" spans="1:34" ht="12.75" customHeight="1" x14ac:dyDescent="0.4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H216" s="2"/>
    </row>
    <row r="217" spans="1:34" ht="12.75" customHeight="1" x14ac:dyDescent="0.4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H217" s="2"/>
    </row>
    <row r="218" spans="1:34" ht="12.75" customHeight="1" x14ac:dyDescent="0.4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H218" s="2"/>
    </row>
    <row r="219" spans="1:34" ht="12.75" customHeight="1" x14ac:dyDescent="0.4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H219" s="2"/>
    </row>
    <row r="220" spans="1:34" ht="12.75" customHeight="1" x14ac:dyDescent="0.4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H220" s="2"/>
    </row>
    <row r="221" spans="1:34" ht="12.75" customHeight="1" x14ac:dyDescent="0.4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H221" s="2"/>
    </row>
    <row r="222" spans="1:34" ht="12.75" customHeight="1" x14ac:dyDescent="0.4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H222" s="2"/>
    </row>
    <row r="223" spans="1:34" ht="12.75" customHeight="1" x14ac:dyDescent="0.4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H223" s="2"/>
    </row>
    <row r="224" spans="1:34" ht="12.75" customHeight="1" x14ac:dyDescent="0.4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H224" s="2"/>
    </row>
    <row r="225" spans="1:34" ht="12.75" customHeight="1" x14ac:dyDescent="0.4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H225" s="2"/>
    </row>
    <row r="226" spans="1:34" ht="12.75" customHeight="1" x14ac:dyDescent="0.4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H226" s="2"/>
    </row>
    <row r="227" spans="1:34" ht="12.75" customHeight="1" x14ac:dyDescent="0.4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H227" s="2"/>
    </row>
    <row r="228" spans="1:34" ht="12.75" customHeight="1" x14ac:dyDescent="0.4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H228" s="2"/>
    </row>
    <row r="229" spans="1:34" ht="12.75" customHeight="1" x14ac:dyDescent="0.4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H229" s="2"/>
    </row>
    <row r="230" spans="1:34" ht="12.75" customHeight="1" x14ac:dyDescent="0.4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H230" s="2"/>
    </row>
    <row r="231" spans="1:34" ht="12.75" customHeight="1" x14ac:dyDescent="0.4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H231" s="2"/>
    </row>
    <row r="232" spans="1:34" ht="12.75" customHeight="1" x14ac:dyDescent="0.4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H232" s="2"/>
    </row>
    <row r="233" spans="1:34" ht="12.75" customHeight="1" x14ac:dyDescent="0.4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H233" s="2"/>
    </row>
    <row r="234" spans="1:34" ht="12.75" customHeight="1" x14ac:dyDescent="0.4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H234" s="2"/>
    </row>
    <row r="235" spans="1:34" ht="12.75" customHeight="1" x14ac:dyDescent="0.4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H235" s="2"/>
    </row>
    <row r="236" spans="1:34" ht="12.75" customHeight="1" x14ac:dyDescent="0.4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H236" s="2"/>
    </row>
    <row r="237" spans="1:34" ht="12.75" customHeight="1" x14ac:dyDescent="0.4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H237" s="2"/>
    </row>
    <row r="238" spans="1:34" ht="12.75" customHeight="1" x14ac:dyDescent="0.4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H238" s="2"/>
    </row>
    <row r="239" spans="1:34" ht="12.75" customHeight="1" x14ac:dyDescent="0.4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H239" s="2"/>
    </row>
    <row r="240" spans="1:34" ht="12.75" customHeight="1" x14ac:dyDescent="0.4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H240" s="2"/>
    </row>
    <row r="241" spans="1:34" ht="12.75" customHeight="1" x14ac:dyDescent="0.4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H241" s="2"/>
    </row>
    <row r="242" spans="1:34" ht="12.75" customHeight="1" x14ac:dyDescent="0.4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H242" s="2"/>
    </row>
    <row r="243" spans="1:34" ht="12.75" customHeight="1" x14ac:dyDescent="0.4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H243" s="2"/>
    </row>
    <row r="244" spans="1:34" ht="12.75" customHeight="1" x14ac:dyDescent="0.4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H244" s="2"/>
    </row>
    <row r="245" spans="1:34" ht="12.75" customHeight="1" x14ac:dyDescent="0.4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H245" s="2"/>
    </row>
    <row r="246" spans="1:34" ht="12.75" customHeight="1" x14ac:dyDescent="0.4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H246" s="2"/>
    </row>
    <row r="247" spans="1:34" ht="12.75" customHeight="1" x14ac:dyDescent="0.4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H247" s="2"/>
    </row>
    <row r="248" spans="1:34" ht="12.75" customHeight="1" x14ac:dyDescent="0.4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H248" s="2"/>
    </row>
    <row r="249" spans="1:34" ht="12.75" customHeight="1" x14ac:dyDescent="0.4"/>
    <row r="250" spans="1:34" ht="12.75" customHeight="1" x14ac:dyDescent="0.4"/>
    <row r="251" spans="1:34" ht="12.75" customHeight="1" x14ac:dyDescent="0.4"/>
    <row r="252" spans="1:34" ht="12.75" customHeight="1" x14ac:dyDescent="0.4"/>
    <row r="253" spans="1:34" ht="12.75" customHeight="1" x14ac:dyDescent="0.4"/>
    <row r="254" spans="1:34" ht="12.75" customHeight="1" x14ac:dyDescent="0.4"/>
    <row r="255" spans="1:34" ht="12.75" customHeight="1" x14ac:dyDescent="0.4"/>
    <row r="256" spans="1:34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76">
    <mergeCell ref="L28:N28"/>
    <mergeCell ref="Q28:R28"/>
    <mergeCell ref="I24:K24"/>
    <mergeCell ref="L24:N24"/>
    <mergeCell ref="Q24:R24"/>
    <mergeCell ref="I26:K26"/>
    <mergeCell ref="L26:N26"/>
    <mergeCell ref="Q26:R26"/>
    <mergeCell ref="I28:K28"/>
    <mergeCell ref="I30:K30"/>
    <mergeCell ref="L30:N30"/>
    <mergeCell ref="Q30:R30"/>
    <mergeCell ref="I32:K32"/>
    <mergeCell ref="L32:N32"/>
    <mergeCell ref="Q32:R32"/>
    <mergeCell ref="I36:K36"/>
    <mergeCell ref="L36:N36"/>
    <mergeCell ref="Q36:R36"/>
    <mergeCell ref="L34:N34"/>
    <mergeCell ref="Q34:R34"/>
    <mergeCell ref="I34:K34"/>
    <mergeCell ref="C38:G38"/>
    <mergeCell ref="J38:Z38"/>
    <mergeCell ref="C39:G39"/>
    <mergeCell ref="C40:G40"/>
    <mergeCell ref="C45:G45"/>
    <mergeCell ref="J39:Z39"/>
    <mergeCell ref="J40:Z40"/>
    <mergeCell ref="I49:Z49"/>
    <mergeCell ref="I50:Z50"/>
    <mergeCell ref="C41:G41"/>
    <mergeCell ref="J41:Z41"/>
    <mergeCell ref="C42:G42"/>
    <mergeCell ref="I42:Z42"/>
    <mergeCell ref="I43:Z43"/>
    <mergeCell ref="C44:G44"/>
    <mergeCell ref="I44:Z44"/>
    <mergeCell ref="C46:G46"/>
    <mergeCell ref="I46:Z46"/>
    <mergeCell ref="C47:G47"/>
    <mergeCell ref="I47:Z47"/>
    <mergeCell ref="I48:Z48"/>
    <mergeCell ref="G2:R2"/>
    <mergeCell ref="G3:R3"/>
    <mergeCell ref="S3:Z3"/>
    <mergeCell ref="A5:B5"/>
    <mergeCell ref="C5:G5"/>
    <mergeCell ref="P5:T5"/>
    <mergeCell ref="V5:W5"/>
    <mergeCell ref="L10:N10"/>
    <mergeCell ref="Q10:R10"/>
    <mergeCell ref="I5:N5"/>
    <mergeCell ref="I7:K7"/>
    <mergeCell ref="L7:N7"/>
    <mergeCell ref="O7:R7"/>
    <mergeCell ref="I8:K8"/>
    <mergeCell ref="L8:N8"/>
    <mergeCell ref="I10:K10"/>
    <mergeCell ref="L16:N16"/>
    <mergeCell ref="Q16:R16"/>
    <mergeCell ref="I12:K12"/>
    <mergeCell ref="L12:N12"/>
    <mergeCell ref="Q12:R12"/>
    <mergeCell ref="I14:K14"/>
    <mergeCell ref="L14:N14"/>
    <mergeCell ref="Q14:R14"/>
    <mergeCell ref="I16:K16"/>
    <mergeCell ref="L22:N22"/>
    <mergeCell ref="Q22:R22"/>
    <mergeCell ref="I18:K18"/>
    <mergeCell ref="L18:N18"/>
    <mergeCell ref="Q18:R18"/>
    <mergeCell ref="I20:K20"/>
    <mergeCell ref="L20:N20"/>
    <mergeCell ref="Q20:R20"/>
    <mergeCell ref="I22:K22"/>
  </mergeCells>
  <conditionalFormatting sqref="I9:N9">
    <cfRule type="cellIs" dxfId="17" priority="1" operator="between">
      <formula>1</formula>
      <formula>300</formula>
    </cfRule>
  </conditionalFormatting>
  <conditionalFormatting sqref="I9:N9">
    <cfRule type="cellIs" dxfId="16" priority="2" operator="lessThanOrEqual">
      <formula>0</formula>
    </cfRule>
  </conditionalFormatting>
  <conditionalFormatting sqref="I11:L11">
    <cfRule type="cellIs" dxfId="15" priority="3" operator="between">
      <formula>1</formula>
      <formula>300</formula>
    </cfRule>
  </conditionalFormatting>
  <conditionalFormatting sqref="I11:L11">
    <cfRule type="cellIs" dxfId="14" priority="4" operator="lessThanOrEqual">
      <formula>0</formula>
    </cfRule>
  </conditionalFormatting>
  <conditionalFormatting sqref="I13:L13">
    <cfRule type="cellIs" dxfId="13" priority="5" operator="between">
      <formula>1</formula>
      <formula>300</formula>
    </cfRule>
  </conditionalFormatting>
  <conditionalFormatting sqref="I13:L13">
    <cfRule type="cellIs" dxfId="12" priority="6" operator="lessThanOrEqual">
      <formula>0</formula>
    </cfRule>
  </conditionalFormatting>
  <conditionalFormatting sqref="I29:L29">
    <cfRule type="cellIs" dxfId="11" priority="7" operator="between">
      <formula>1</formula>
      <formula>300</formula>
    </cfRule>
  </conditionalFormatting>
  <conditionalFormatting sqref="I29:L29">
    <cfRule type="cellIs" dxfId="10" priority="8" operator="lessThanOrEqual">
      <formula>0</formula>
    </cfRule>
  </conditionalFormatting>
  <conditionalFormatting sqref="M13:N13">
    <cfRule type="cellIs" dxfId="9" priority="9" operator="between">
      <formula>1</formula>
      <formula>300</formula>
    </cfRule>
  </conditionalFormatting>
  <conditionalFormatting sqref="M13:N13">
    <cfRule type="cellIs" dxfId="8" priority="10" operator="lessThanOrEqual">
      <formula>0</formula>
    </cfRule>
  </conditionalFormatting>
  <dataValidations count="3">
    <dataValidation type="list" allowBlank="1" showInputMessage="1" showErrorMessage="1" prompt="Feil_i_vektklasse - Feil verddi i vektklasse" sqref="A9 A11 A13 A15 A17 A19 A21 A23 A25 A27 A29 A31 A33 A35" xr:uid="{00000000-0002-0000-0000-000000000000}">
      <formula1>"40.0,45.0,49.0,55.0,59.0,64.0,71.0,76.0,81.0,=81,81+,87.0,=87,87+,49.0,55.0,61.0,67.0,73.0,81.0,89.0,96.0,102.0,=102,102+,109.0,=109,109+"</formula1>
    </dataValidation>
    <dataValidation type="list" allowBlank="1" showInputMessage="1" showErrorMessage="1" prompt="Feil_i_kat.v.løft - Feil verdi i kategori vektløfting" sqref="C9 C11 C13 C15 C17 C19 C21 C23 C25 C27 C29 C31 C33 C35" xr:uid="{00000000-0002-0000-0000-000001000000}">
      <formula1>"UM,JM,SM,UK,JK,SK,M1,M2,M3,M4,M5,M6,M7,M8,M9,M10,K1,K2,K3,K4,K5,K6,K7,K8,K9,K10"</formula1>
    </dataValidation>
    <dataValidation type="list" allowBlank="1" showInputMessage="1" showErrorMessage="1" prompt="Feil_i_kat. 5-kamp - Feil verdi i kategori 5-kamp" sqref="D9 D11 D13 D15 D17 D19 D21 D23 D25 D27 D29 D31 D33 D35" xr:uid="{00000000-0002-0000-0000-000002000000}">
      <formula1>"44877.0,13-14,15-16,17-18,19-23,=23,23+"</formula1>
    </dataValidation>
  </dataValidations>
  <pageMargins left="0.27569444444444402" right="0.27569444444444402" top="0.27569444444444402" bottom="0.22430555555555601" header="0" footer="0"/>
  <pageSetup paperSize="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1000"/>
  <sheetViews>
    <sheetView showGridLines="0" workbookViewId="0"/>
  </sheetViews>
  <sheetFormatPr baseColWidth="10" defaultColWidth="12.609375" defaultRowHeight="15" customHeight="1" x14ac:dyDescent="0.4"/>
  <cols>
    <col min="1" max="1" width="6.71875" customWidth="1"/>
    <col min="2" max="2" width="7.71875" customWidth="1"/>
    <col min="3" max="3" width="5.609375" customWidth="1"/>
    <col min="4" max="4" width="7.38671875" customWidth="1"/>
    <col min="5" max="5" width="10.38671875" customWidth="1"/>
    <col min="6" max="6" width="4.109375" customWidth="1"/>
    <col min="7" max="7" width="27.609375" customWidth="1"/>
    <col min="8" max="8" width="20.38671875" customWidth="1"/>
    <col min="9" max="17" width="6.609375" customWidth="1"/>
    <col min="18" max="21" width="7.71875" customWidth="1"/>
    <col min="22" max="22" width="8.71875" customWidth="1"/>
    <col min="23" max="24" width="7.71875" customWidth="1"/>
    <col min="25" max="25" width="4.38671875" customWidth="1"/>
    <col min="26" max="26" width="4.71875" customWidth="1"/>
    <col min="27" max="27" width="9.609375" hidden="1" customWidth="1"/>
    <col min="28" max="34" width="9.109375" hidden="1" customWidth="1"/>
  </cols>
  <sheetData>
    <row r="1" spans="1:34" ht="15" customHeight="1" x14ac:dyDescent="0.4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H1" s="2"/>
    </row>
    <row r="2" spans="1:34" ht="79.5" customHeight="1" x14ac:dyDescent="1.7">
      <c r="A2" s="1"/>
      <c r="B2" s="1"/>
      <c r="C2" s="1"/>
      <c r="D2" s="1"/>
      <c r="E2" s="1"/>
      <c r="F2" s="1"/>
      <c r="G2" s="165" t="s">
        <v>73</v>
      </c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"/>
      <c r="T2" s="1"/>
      <c r="U2" s="4" t="s">
        <v>1</v>
      </c>
      <c r="V2" s="1"/>
      <c r="W2" s="1"/>
      <c r="X2" s="1"/>
      <c r="Y2" s="1"/>
      <c r="AH2" s="2"/>
    </row>
    <row r="3" spans="1:34" ht="12.75" customHeight="1" x14ac:dyDescent="1.3">
      <c r="A3" s="1"/>
      <c r="B3" s="1"/>
      <c r="C3" s="1"/>
      <c r="D3" s="1"/>
      <c r="E3" s="144"/>
      <c r="F3" s="1"/>
      <c r="G3" s="166" t="s">
        <v>2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67" t="s">
        <v>3</v>
      </c>
      <c r="T3" s="156"/>
      <c r="U3" s="156"/>
      <c r="V3" s="156"/>
      <c r="W3" s="156"/>
      <c r="X3" s="156"/>
      <c r="Y3" s="156"/>
      <c r="Z3" s="156"/>
      <c r="AH3" s="2"/>
    </row>
    <row r="4" spans="1:34" ht="12.75" customHeight="1" x14ac:dyDescent="0.4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H4" s="2"/>
    </row>
    <row r="5" spans="1:34" ht="15" customHeight="1" x14ac:dyDescent="0.55000000000000004">
      <c r="A5" s="168" t="s">
        <v>4</v>
      </c>
      <c r="B5" s="156"/>
      <c r="C5" s="155"/>
      <c r="D5" s="156"/>
      <c r="E5" s="156"/>
      <c r="F5" s="156"/>
      <c r="G5" s="156"/>
      <c r="H5" s="5" t="s">
        <v>6</v>
      </c>
      <c r="I5" s="155"/>
      <c r="J5" s="156"/>
      <c r="K5" s="156"/>
      <c r="L5" s="156"/>
      <c r="M5" s="156"/>
      <c r="N5" s="156"/>
      <c r="O5" s="5" t="s">
        <v>8</v>
      </c>
      <c r="P5" s="169"/>
      <c r="Q5" s="156"/>
      <c r="R5" s="156"/>
      <c r="S5" s="156"/>
      <c r="T5" s="156"/>
      <c r="U5" s="7" t="s">
        <v>10</v>
      </c>
      <c r="V5" s="170"/>
      <c r="W5" s="156"/>
      <c r="X5" s="8" t="s">
        <v>11</v>
      </c>
      <c r="Y5" s="6">
        <v>2</v>
      </c>
      <c r="AH5" s="2"/>
    </row>
    <row r="6" spans="1:34" ht="12.75" customHeight="1" x14ac:dyDescent="0.65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B6" s="11"/>
      <c r="AC6" s="11"/>
      <c r="AD6" s="11"/>
      <c r="AE6" s="12" t="s">
        <v>12</v>
      </c>
      <c r="AF6" s="12" t="s">
        <v>12</v>
      </c>
      <c r="AG6" s="12" t="s">
        <v>12</v>
      </c>
      <c r="AH6" s="2"/>
    </row>
    <row r="7" spans="1:34" ht="15" customHeight="1" x14ac:dyDescent="0.45">
      <c r="A7" s="13" t="s">
        <v>13</v>
      </c>
      <c r="B7" s="14" t="s">
        <v>14</v>
      </c>
      <c r="C7" s="15" t="s">
        <v>15</v>
      </c>
      <c r="D7" s="16" t="s">
        <v>15</v>
      </c>
      <c r="E7" s="17" t="s">
        <v>16</v>
      </c>
      <c r="F7" s="17" t="s">
        <v>17</v>
      </c>
      <c r="G7" s="17" t="s">
        <v>18</v>
      </c>
      <c r="H7" s="17" t="s">
        <v>19</v>
      </c>
      <c r="I7" s="157" t="s">
        <v>20</v>
      </c>
      <c r="J7" s="158"/>
      <c r="K7" s="159"/>
      <c r="L7" s="157" t="s">
        <v>21</v>
      </c>
      <c r="M7" s="158"/>
      <c r="N7" s="159"/>
      <c r="O7" s="160" t="s">
        <v>22</v>
      </c>
      <c r="P7" s="161"/>
      <c r="Q7" s="161"/>
      <c r="R7" s="161"/>
      <c r="S7" s="18" t="s">
        <v>23</v>
      </c>
      <c r="T7" s="19" t="s">
        <v>24</v>
      </c>
      <c r="U7" s="19" t="s">
        <v>25</v>
      </c>
      <c r="V7" s="19" t="s">
        <v>26</v>
      </c>
      <c r="W7" s="17" t="s">
        <v>27</v>
      </c>
      <c r="X7" s="20" t="s">
        <v>28</v>
      </c>
      <c r="Y7" s="20" t="s">
        <v>29</v>
      </c>
      <c r="Z7" s="21" t="s">
        <v>30</v>
      </c>
      <c r="AA7" s="22"/>
      <c r="AB7" s="23"/>
      <c r="AC7" s="23"/>
      <c r="AD7" s="23"/>
      <c r="AE7" s="24" t="s">
        <v>31</v>
      </c>
      <c r="AF7" s="24" t="s">
        <v>31</v>
      </c>
      <c r="AG7" s="24" t="s">
        <v>31</v>
      </c>
      <c r="AH7" s="2" t="s">
        <v>32</v>
      </c>
    </row>
    <row r="8" spans="1:34" ht="15" customHeight="1" x14ac:dyDescent="0.45">
      <c r="A8" s="25" t="s">
        <v>33</v>
      </c>
      <c r="B8" s="26" t="s">
        <v>34</v>
      </c>
      <c r="C8" s="27" t="s">
        <v>35</v>
      </c>
      <c r="D8" s="28" t="s">
        <v>28</v>
      </c>
      <c r="E8" s="29" t="s">
        <v>36</v>
      </c>
      <c r="F8" s="29" t="s">
        <v>37</v>
      </c>
      <c r="G8" s="30"/>
      <c r="H8" s="30"/>
      <c r="I8" s="162"/>
      <c r="J8" s="163"/>
      <c r="K8" s="164"/>
      <c r="L8" s="162"/>
      <c r="M8" s="163"/>
      <c r="N8" s="164"/>
      <c r="O8" s="31" t="s">
        <v>20</v>
      </c>
      <c r="P8" s="26" t="s">
        <v>21</v>
      </c>
      <c r="Q8" s="32" t="s">
        <v>38</v>
      </c>
      <c r="R8" s="27" t="s">
        <v>23</v>
      </c>
      <c r="S8" s="31" t="s">
        <v>39</v>
      </c>
      <c r="T8" s="33" t="s">
        <v>23</v>
      </c>
      <c r="U8" s="33" t="s">
        <v>23</v>
      </c>
      <c r="V8" s="33" t="s">
        <v>23</v>
      </c>
      <c r="W8" s="29" t="s">
        <v>40</v>
      </c>
      <c r="X8" s="34" t="s">
        <v>41</v>
      </c>
      <c r="Y8" s="34"/>
      <c r="Z8" s="35"/>
      <c r="AA8" s="22"/>
      <c r="AB8" s="23" t="s">
        <v>42</v>
      </c>
      <c r="AC8" s="23" t="s">
        <v>43</v>
      </c>
      <c r="AD8" s="36" t="s">
        <v>39</v>
      </c>
      <c r="AE8" s="24" t="s">
        <v>44</v>
      </c>
      <c r="AF8" s="24" t="s">
        <v>45</v>
      </c>
      <c r="AG8" s="24" t="s">
        <v>46</v>
      </c>
      <c r="AH8" s="2" t="s">
        <v>47</v>
      </c>
    </row>
    <row r="9" spans="1:34" ht="18" customHeight="1" x14ac:dyDescent="0.45">
      <c r="A9" s="37"/>
      <c r="B9" s="38"/>
      <c r="C9" s="39"/>
      <c r="D9" s="39"/>
      <c r="E9" s="40"/>
      <c r="F9" s="39"/>
      <c r="G9" s="41"/>
      <c r="H9" s="41"/>
      <c r="I9" s="42"/>
      <c r="J9" s="42"/>
      <c r="K9" s="42"/>
      <c r="L9" s="42"/>
      <c r="M9" s="42"/>
      <c r="N9" s="42"/>
      <c r="O9" s="44" t="str">
        <f>IF(MAX(I9:K9)&gt;0,IF(MAX(I9:K9)&lt;0,0,TRUNC(MAX(I9:K9)/1)*1),"")</f>
        <v/>
      </c>
      <c r="P9" s="45" t="str">
        <f>IF(MAX(L9:N9)&gt;0,IF(MAX(L9:N9)&lt;0,0,TRUNC(MAX(L9:N9)/1)*1),"")</f>
        <v/>
      </c>
      <c r="Q9" s="46" t="str">
        <f>IF(O9="","",IF(P9="","",IF(SUM(O9:P9)=0,"",SUM(O9:P9))))</f>
        <v/>
      </c>
      <c r="R9" s="47" t="str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/>
      </c>
      <c r="S9" s="48" t="str">
        <f>IF(AC9&lt;35,"",IF(R9="","",R9*AG9))</f>
        <v/>
      </c>
      <c r="T9" s="49"/>
      <c r="U9" s="49"/>
      <c r="V9" s="50"/>
      <c r="W9" s="49"/>
      <c r="X9" s="51"/>
      <c r="Y9" s="52"/>
      <c r="Z9" s="53"/>
      <c r="AA9" s="54">
        <f>V5</f>
        <v>0</v>
      </c>
      <c r="AB9" s="55" t="b">
        <f>IF(ISNUMBER(FIND("M",C9)),"m",IF(ISNUMBER(FIND("K",C9)),"k"))</f>
        <v>0</v>
      </c>
      <c r="AC9" s="56" t="str">
        <f>IF(OR(E9="",AA9=""),"",(YEAR(AA9)-YEAR(E9)))</f>
        <v/>
      </c>
      <c r="AD9" s="57">
        <f>IF(AC9&lt;35, "",1)</f>
        <v>1</v>
      </c>
      <c r="AE9" s="58" t="e">
        <f>IF(AD9=1,LOOKUP(AC9,'Meltzer-Faber'!A3:A63,'Meltzer-Faber'!B3:B63))</f>
        <v>#N/A</v>
      </c>
      <c r="AF9" s="58" t="e">
        <f>IF(AD9=1,LOOKUP(AC9,'Meltzer-Faber'!A3:A63,'Meltzer-Faber'!C3:C63))</f>
        <v>#N/A</v>
      </c>
      <c r="AG9" s="59" t="str">
        <f t="shared" ref="AG9:AG25" si="0">IF(AB9="m",AE9,IF(AB9="k",AF9,""))</f>
        <v/>
      </c>
      <c r="AH9" s="60" t="str">
        <f>IF(Q9="","",IF(B9="","",IF(B9&gt;175.508,1,IF(B9&lt;32,10^(0.75194503*LOG10(32/175.508)^2),10^(0.75194503*LOG10(B9/175.508)^2)))))</f>
        <v/>
      </c>
    </row>
    <row r="10" spans="1:34" ht="18" customHeight="1" x14ac:dyDescent="0.45">
      <c r="A10" s="61"/>
      <c r="B10" s="62"/>
      <c r="C10" s="63"/>
      <c r="D10" s="64"/>
      <c r="E10" s="65"/>
      <c r="F10" s="65"/>
      <c r="G10" s="66"/>
      <c r="H10" s="67"/>
      <c r="I10" s="151"/>
      <c r="J10" s="152"/>
      <c r="K10" s="153"/>
      <c r="L10" s="151"/>
      <c r="M10" s="152"/>
      <c r="N10" s="153"/>
      <c r="O10" s="63"/>
      <c r="P10" s="68"/>
      <c r="Q10" s="154" t="str">
        <f>IF(R9="","",R9*1.2)</f>
        <v/>
      </c>
      <c r="R10" s="152"/>
      <c r="S10" s="69"/>
      <c r="T10" s="70" t="str">
        <f>IF(T9&gt;0,T9*20,"")</f>
        <v/>
      </c>
      <c r="U10" s="70" t="str">
        <f>IF(U9="","",(U9*10)*AH9)</f>
        <v/>
      </c>
      <c r="V10" s="71" t="str">
        <f>IF(ROUNDUP(V9,1)&gt;0,IF((80+(8-ROUNDUP(V9,1))*40)&lt;0,0,80+(8-ROUNDUP(V9,1))*40),"")</f>
        <v/>
      </c>
      <c r="W10" s="70" t="str">
        <f>IF(SUM(T10,U10,V10)&gt;0,SUM(T10,U10,V10),"")</f>
        <v/>
      </c>
      <c r="X10" s="72" t="str">
        <f>IF(OR(Q10="",T10="",U10="",V10=""),"",SUM(Q10,T10,U10,V10))</f>
        <v/>
      </c>
      <c r="Y10" s="73"/>
      <c r="Z10" s="74"/>
      <c r="AA10" s="54"/>
      <c r="AB10" s="55"/>
      <c r="AC10" s="56"/>
      <c r="AD10" s="75"/>
      <c r="AE10" s="58"/>
      <c r="AF10" s="59"/>
      <c r="AG10" s="59" t="str">
        <f t="shared" si="0"/>
        <v/>
      </c>
      <c r="AH10" s="2"/>
    </row>
    <row r="11" spans="1:34" ht="18" customHeight="1" x14ac:dyDescent="0.45">
      <c r="A11" s="37"/>
      <c r="B11" s="38"/>
      <c r="C11" s="39"/>
      <c r="D11" s="39"/>
      <c r="E11" s="40"/>
      <c r="F11" s="39"/>
      <c r="G11" s="41"/>
      <c r="H11" s="41"/>
      <c r="I11" s="42"/>
      <c r="J11" s="42"/>
      <c r="K11" s="42"/>
      <c r="L11" s="42"/>
      <c r="M11" s="76"/>
      <c r="N11" s="76"/>
      <c r="O11" s="44" t="str">
        <f>IF(MAX(I11:K11)&gt;0,IF(MAX(I11:K11)&lt;0,0,TRUNC(MAX(I11:K11)/1)*1),"")</f>
        <v/>
      </c>
      <c r="P11" s="45" t="str">
        <f>IF(MAX(L11:N11)&gt;0,IF(MAX(L11:N11)&lt;0,0,TRUNC(MAX(L11:N11)/1)*1),"")</f>
        <v/>
      </c>
      <c r="Q11" s="46" t="str">
        <f>IF(O11="","",IF(P11="","",IF(SUM(O11:P11)=0,"",SUM(O11:P11))))</f>
        <v/>
      </c>
      <c r="R11" s="47" t="str">
        <f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/>
      </c>
      <c r="S11" s="48" t="str">
        <f>IF(AC11&lt;35,"",IF(R11="","",R11*AG11))</f>
        <v/>
      </c>
      <c r="T11" s="49"/>
      <c r="U11" s="49"/>
      <c r="V11" s="77"/>
      <c r="W11" s="49"/>
      <c r="X11" s="51"/>
      <c r="Y11" s="78"/>
      <c r="Z11" s="79"/>
      <c r="AA11" s="54">
        <f>V5</f>
        <v>0</v>
      </c>
      <c r="AB11" s="55" t="b">
        <f>IF(ISNUMBER(FIND("M",C11)),"m",IF(ISNUMBER(FIND("K",C11)),"k"))</f>
        <v>0</v>
      </c>
      <c r="AC11" s="56" t="str">
        <f>IF(OR(E11="",AA11=""),"",(YEAR(AA11)-YEAR(E11)))</f>
        <v/>
      </c>
      <c r="AD11" s="57">
        <f>IF(AC11&lt;35, "",1)</f>
        <v>1</v>
      </c>
      <c r="AE11" s="58" t="e">
        <f>IF(AD11=1,LOOKUP(AC11,'Meltzer-Faber'!A3:A63,'Meltzer-Faber'!B3:B63))</f>
        <v>#N/A</v>
      </c>
      <c r="AF11" s="59" t="e">
        <f>IF(AD11=1,LOOKUP(AC11,'Meltzer-Faber'!A3:A63,'Meltzer-Faber'!C3:C63))</f>
        <v>#N/A</v>
      </c>
      <c r="AG11" s="59" t="str">
        <f t="shared" si="0"/>
        <v/>
      </c>
      <c r="AH11" s="60" t="str">
        <f>IF(Q11="","",IF(B11="","",IF(B11&gt;175.508,1,IF(B11&lt;32,10^(0.75194503*LOG10(32/175.508)^2),10^(0.75194503*LOG10(B11/175.508)^2)))))</f>
        <v/>
      </c>
    </row>
    <row r="12" spans="1:34" ht="18" customHeight="1" x14ac:dyDescent="0.45">
      <c r="A12" s="61"/>
      <c r="B12" s="62"/>
      <c r="C12" s="63"/>
      <c r="D12" s="64"/>
      <c r="E12" s="65"/>
      <c r="F12" s="65"/>
      <c r="G12" s="66"/>
      <c r="H12" s="67"/>
      <c r="I12" s="151"/>
      <c r="J12" s="152"/>
      <c r="K12" s="153"/>
      <c r="L12" s="151"/>
      <c r="M12" s="152"/>
      <c r="N12" s="153"/>
      <c r="O12" s="63"/>
      <c r="P12" s="68"/>
      <c r="Q12" s="154" t="str">
        <f>IF(R11="","",R11*1.2)</f>
        <v/>
      </c>
      <c r="R12" s="152"/>
      <c r="S12" s="69"/>
      <c r="T12" s="70" t="str">
        <f>IF(T11&gt;0,T11*20,"")</f>
        <v/>
      </c>
      <c r="U12" s="70" t="str">
        <f>IF(U11="","",(U11*10)*AH11)</f>
        <v/>
      </c>
      <c r="V12" s="71" t="str">
        <f>IF(ROUNDUP(V11,1)&gt;0,IF((80+(8-ROUNDUP(V11,1))*40)&lt;0,0,80+(8-ROUNDUP(V11,1))*40),"")</f>
        <v/>
      </c>
      <c r="W12" s="70" t="str">
        <f>IF(SUM(T12,U12,V12)&gt;0,SUM(T12,U12,V12),"")</f>
        <v/>
      </c>
      <c r="X12" s="72" t="str">
        <f>IF(OR(Q12="",T12="",U12="",V12=""),"",SUM(Q12,T12,U12,V12))</f>
        <v/>
      </c>
      <c r="Y12" s="73"/>
      <c r="Z12" s="74"/>
      <c r="AA12" s="54"/>
      <c r="AB12" s="55"/>
      <c r="AC12" s="56"/>
      <c r="AD12" s="57"/>
      <c r="AE12" s="58"/>
      <c r="AF12" s="59"/>
      <c r="AG12" s="59" t="str">
        <f t="shared" si="0"/>
        <v/>
      </c>
      <c r="AH12" s="2"/>
    </row>
    <row r="13" spans="1:34" ht="18" customHeight="1" x14ac:dyDescent="0.45">
      <c r="A13" s="37"/>
      <c r="B13" s="38"/>
      <c r="C13" s="39"/>
      <c r="D13" s="39"/>
      <c r="E13" s="40"/>
      <c r="F13" s="39"/>
      <c r="G13" s="41"/>
      <c r="H13" s="41"/>
      <c r="I13" s="42"/>
      <c r="J13" s="42"/>
      <c r="K13" s="42"/>
      <c r="L13" s="42"/>
      <c r="M13" s="76"/>
      <c r="N13" s="76"/>
      <c r="O13" s="44" t="str">
        <f>IF(MAX(I13:K13)&gt;0,IF(MAX(I13:K13)&lt;0,0,TRUNC(MAX(I13:K13)/1)*1),"")</f>
        <v/>
      </c>
      <c r="P13" s="45" t="str">
        <f>IF(MAX(L13:N13)&gt;0,IF(MAX(L13:N13)&lt;0,0,TRUNC(MAX(L13:N13)/1)*1),"")</f>
        <v/>
      </c>
      <c r="Q13" s="46" t="str">
        <f>IF(O13="","",IF(P13="","",IF(SUM(O13:P13)=0,"",SUM(O13:P13))))</f>
        <v/>
      </c>
      <c r="R13" s="47" t="str">
        <f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/>
      </c>
      <c r="S13" s="48" t="str">
        <f>IF(AC13&lt;35,"",IF(R13="","",R13*AG13))</f>
        <v/>
      </c>
      <c r="T13" s="49"/>
      <c r="U13" s="49"/>
      <c r="V13" s="77"/>
      <c r="W13" s="49"/>
      <c r="X13" s="51"/>
      <c r="Y13" s="78"/>
      <c r="Z13" s="79"/>
      <c r="AA13" s="54">
        <f>V5</f>
        <v>0</v>
      </c>
      <c r="AB13" s="55" t="b">
        <f>IF(ISNUMBER(FIND("M",C13)),"m",IF(ISNUMBER(FIND("K",C13)),"k"))</f>
        <v>0</v>
      </c>
      <c r="AC13" s="56" t="str">
        <f>IF(OR(E13="",AA13=""),"",(YEAR(AA13)-YEAR(E13)))</f>
        <v/>
      </c>
      <c r="AD13" s="57">
        <f>IF(AC13&lt;35, "",1)</f>
        <v>1</v>
      </c>
      <c r="AE13" s="58" t="e">
        <f>IF(AD13=1,LOOKUP(AC13,'Meltzer-Faber'!A3:A63,'Meltzer-Faber'!B3:B63))</f>
        <v>#N/A</v>
      </c>
      <c r="AF13" s="59" t="e">
        <f>IF(AD13=1,LOOKUP(AC13,'Meltzer-Faber'!A3:A63,'Meltzer-Faber'!C3:C63))</f>
        <v>#N/A</v>
      </c>
      <c r="AG13" s="59" t="str">
        <f t="shared" si="0"/>
        <v/>
      </c>
      <c r="AH13" s="60" t="str">
        <f>IF(Q13="","",IF(B13="","",IF(B13&gt;175.508,1,IF(B13&lt;32,10^(0.75194503*LOG10(32/175.508)^2),10^(0.75194503*LOG10(B13/175.508)^2)))))</f>
        <v/>
      </c>
    </row>
    <row r="14" spans="1:34" ht="18" customHeight="1" x14ac:dyDescent="0.45">
      <c r="A14" s="61"/>
      <c r="B14" s="62"/>
      <c r="C14" s="63"/>
      <c r="D14" s="64"/>
      <c r="E14" s="65"/>
      <c r="F14" s="65"/>
      <c r="G14" s="66"/>
      <c r="H14" s="67"/>
      <c r="I14" s="151"/>
      <c r="J14" s="152"/>
      <c r="K14" s="153"/>
      <c r="L14" s="151"/>
      <c r="M14" s="152"/>
      <c r="N14" s="153"/>
      <c r="O14" s="63"/>
      <c r="P14" s="68"/>
      <c r="Q14" s="154" t="str">
        <f>IF(R13="","",R13*1.2)</f>
        <v/>
      </c>
      <c r="R14" s="152"/>
      <c r="S14" s="69"/>
      <c r="T14" s="70" t="str">
        <f>IF(T13&gt;0,T13*20,"")</f>
        <v/>
      </c>
      <c r="U14" s="70" t="str">
        <f>IF(U13="","",(U13*10)*AH13)</f>
        <v/>
      </c>
      <c r="V14" s="71" t="str">
        <f>IF(ROUNDUP(V13,1)&gt;0,IF((80+(8-ROUNDUP(V13,1))*40)&lt;0,0,80+(8-ROUNDUP(V13,1))*40),"")</f>
        <v/>
      </c>
      <c r="W14" s="70" t="str">
        <f>IF(SUM(T14,U14,V14)&gt;0,SUM(T14,U14,V14),"")</f>
        <v/>
      </c>
      <c r="X14" s="72" t="str">
        <f>IF(OR(Q14="",T14="",U14="",V14=""),"",SUM(Q14,T14,U14,V14))</f>
        <v/>
      </c>
      <c r="Y14" s="73"/>
      <c r="Z14" s="74"/>
      <c r="AA14" s="54"/>
      <c r="AB14" s="55"/>
      <c r="AC14" s="56"/>
      <c r="AD14" s="57"/>
      <c r="AE14" s="58"/>
      <c r="AF14" s="59"/>
      <c r="AG14" s="59" t="str">
        <f t="shared" si="0"/>
        <v/>
      </c>
      <c r="AH14" s="2"/>
    </row>
    <row r="15" spans="1:34" ht="18" customHeight="1" x14ac:dyDescent="0.45">
      <c r="A15" s="37"/>
      <c r="B15" s="38"/>
      <c r="C15" s="39"/>
      <c r="D15" s="39"/>
      <c r="E15" s="40"/>
      <c r="F15" s="39"/>
      <c r="G15" s="41"/>
      <c r="H15" s="41"/>
      <c r="I15" s="76"/>
      <c r="J15" s="76"/>
      <c r="K15" s="76"/>
      <c r="L15" s="76"/>
      <c r="M15" s="76"/>
      <c r="N15" s="76"/>
      <c r="O15" s="44" t="str">
        <f>IF(MAX(I15:K15)&gt;0,IF(MAX(I15:K15)&lt;0,0,TRUNC(MAX(I15:K15)/1)*1),"")</f>
        <v/>
      </c>
      <c r="P15" s="45" t="str">
        <f>IF(MAX(L15:N15)&gt;0,IF(MAX(L15:N15)&lt;0,0,TRUNC(MAX(L15:N15)/1)*1),"")</f>
        <v/>
      </c>
      <c r="Q15" s="46" t="str">
        <f>IF(O15="","",IF(P15="","",IF(SUM(O15:P15)=0,"",SUM(O15:P15))))</f>
        <v/>
      </c>
      <c r="R15" s="47" t="str">
        <f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/>
      </c>
      <c r="S15" s="48" t="str">
        <f>IF(AC15&lt;35,"",IF(R15="","",R15*AG15))</f>
        <v/>
      </c>
      <c r="T15" s="49"/>
      <c r="U15" s="49"/>
      <c r="V15" s="77"/>
      <c r="W15" s="49"/>
      <c r="X15" s="51"/>
      <c r="Y15" s="78"/>
      <c r="Z15" s="79"/>
      <c r="AA15" s="54">
        <f>V5</f>
        <v>0</v>
      </c>
      <c r="AB15" s="55" t="b">
        <f>IF(ISNUMBER(FIND("M",C15)),"m",IF(ISNUMBER(FIND("K",C15)),"k"))</f>
        <v>0</v>
      </c>
      <c r="AC15" s="56" t="str">
        <f>IF(OR(E15="",AA15=""),"",(YEAR(AA15)-YEAR(E15)))</f>
        <v/>
      </c>
      <c r="AD15" s="57">
        <f>IF(AC15&gt;34,1,"")</f>
        <v>1</v>
      </c>
      <c r="AE15" s="58" t="e">
        <f>IF(AD15=1,LOOKUP(AC15,'Meltzer-Faber'!A3:A63,'Meltzer-Faber'!B3:B63))</f>
        <v>#N/A</v>
      </c>
      <c r="AF15" s="59" t="e">
        <f>IF(AD15=1,LOOKUP(AC15,'Meltzer-Faber'!A3:A63,'Meltzer-Faber'!C3:C63))</f>
        <v>#N/A</v>
      </c>
      <c r="AG15" s="59" t="str">
        <f t="shared" si="0"/>
        <v/>
      </c>
      <c r="AH15" s="60" t="str">
        <f>IF(Q15="","",IF(B15="","",IF(B15&gt;175.508,1,IF(B15&lt;32,10^(0.75194503*LOG10(32/175.508)^2),10^(0.75194503*LOG10(B15/175.508)^2)))))</f>
        <v/>
      </c>
    </row>
    <row r="16" spans="1:34" ht="18" customHeight="1" x14ac:dyDescent="0.45">
      <c r="A16" s="61"/>
      <c r="B16" s="62"/>
      <c r="C16" s="63"/>
      <c r="D16" s="64"/>
      <c r="E16" s="65"/>
      <c r="F16" s="65"/>
      <c r="G16" s="66"/>
      <c r="H16" s="67"/>
      <c r="I16" s="151"/>
      <c r="J16" s="152"/>
      <c r="K16" s="153"/>
      <c r="L16" s="151"/>
      <c r="M16" s="152"/>
      <c r="N16" s="153"/>
      <c r="O16" s="63"/>
      <c r="P16" s="68"/>
      <c r="Q16" s="154" t="str">
        <f>IF(R15="","",R15*1.2)</f>
        <v/>
      </c>
      <c r="R16" s="152"/>
      <c r="S16" s="69"/>
      <c r="T16" s="70" t="str">
        <f>IF(T15&gt;0,T15*20,"")</f>
        <v/>
      </c>
      <c r="U16" s="70" t="str">
        <f>IF(U15="","",(U15*10)*AH15)</f>
        <v/>
      </c>
      <c r="V16" s="71" t="str">
        <f>IF(ROUNDUP(V15,1)&gt;0,IF((80+(8-ROUNDUP(V15,1))*40)&lt;0,0,80+(8-ROUNDUP(V15,1))*40),"")</f>
        <v/>
      </c>
      <c r="W16" s="70" t="str">
        <f>IF(SUM(T16,U16,V16)&gt;0,SUM(T16,U16,V16),"")</f>
        <v/>
      </c>
      <c r="X16" s="72" t="str">
        <f>IF(OR(Q16="",T16="",U16="",V16=""),"",SUM(Q16,T16,U16,V16))</f>
        <v/>
      </c>
      <c r="Y16" s="73"/>
      <c r="Z16" s="74"/>
      <c r="AA16" s="54"/>
      <c r="AB16" s="55"/>
      <c r="AC16" s="56"/>
      <c r="AD16" s="57"/>
      <c r="AE16" s="58"/>
      <c r="AF16" s="59"/>
      <c r="AG16" s="59" t="str">
        <f t="shared" si="0"/>
        <v/>
      </c>
      <c r="AH16" s="2"/>
    </row>
    <row r="17" spans="1:34" ht="18" customHeight="1" x14ac:dyDescent="0.45">
      <c r="A17" s="37"/>
      <c r="B17" s="38"/>
      <c r="C17" s="39"/>
      <c r="D17" s="39"/>
      <c r="E17" s="40"/>
      <c r="F17" s="39"/>
      <c r="G17" s="41"/>
      <c r="H17" s="41"/>
      <c r="I17" s="76"/>
      <c r="J17" s="76"/>
      <c r="K17" s="76"/>
      <c r="L17" s="76"/>
      <c r="M17" s="76"/>
      <c r="N17" s="76"/>
      <c r="O17" s="44" t="str">
        <f>IF(MAX(I17:K17)&gt;0,IF(MAX(I17:K17)&lt;0,0,TRUNC(MAX(I17:K17)/1)*1),"")</f>
        <v/>
      </c>
      <c r="P17" s="45" t="str">
        <f>IF(MAX(L17:N17)&gt;0,IF(MAX(L17:N17)&lt;0,0,TRUNC(MAX(L17:N17)/1)*1),"")</f>
        <v/>
      </c>
      <c r="Q17" s="46" t="str">
        <f>IF(O17="","",IF(P17="","",IF(SUM(O17:P17)=0,"",SUM(O17:P17))))</f>
        <v/>
      </c>
      <c r="R17" s="47" t="str">
        <f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48" t="str">
        <f>IF(AC17&lt;35,"",IF(R17="","",R17*AG17))</f>
        <v/>
      </c>
      <c r="T17" s="49"/>
      <c r="U17" s="49"/>
      <c r="V17" s="77"/>
      <c r="W17" s="49"/>
      <c r="X17" s="51"/>
      <c r="Y17" s="78"/>
      <c r="Z17" s="79"/>
      <c r="AA17" s="54">
        <f>V5</f>
        <v>0</v>
      </c>
      <c r="AB17" s="55" t="b">
        <f>IF(ISNUMBER(FIND("M",C17)),"m",IF(ISNUMBER(FIND("K",C17)),"k"))</f>
        <v>0</v>
      </c>
      <c r="AC17" s="56" t="str">
        <f>IF(OR(E17="",AA17=""),"",(YEAR(AA17)-YEAR(E17)))</f>
        <v/>
      </c>
      <c r="AD17" s="57">
        <f>IF(AC17&gt;34,1,"")</f>
        <v>1</v>
      </c>
      <c r="AE17" s="58" t="e">
        <f>IF(AD17=1,LOOKUP(AC17,'Meltzer-Faber'!A3:A63,'Meltzer-Faber'!B3:B63))</f>
        <v>#N/A</v>
      </c>
      <c r="AF17" s="59" t="e">
        <f>IF(AD17=1,LOOKUP(AC17,'Meltzer-Faber'!A3:A63,'Meltzer-Faber'!C3:C63))</f>
        <v>#N/A</v>
      </c>
      <c r="AG17" s="59" t="str">
        <f t="shared" si="0"/>
        <v/>
      </c>
      <c r="AH17" s="60" t="str">
        <f>IF(Q17="","",IF(B17="","",IF(B17&gt;175.508,1,IF(B17&lt;32,10^(0.75194503*LOG10(32/175.508)^2),10^(0.75194503*LOG10(B17/175.508)^2)))))</f>
        <v/>
      </c>
    </row>
    <row r="18" spans="1:34" ht="18" customHeight="1" x14ac:dyDescent="0.45">
      <c r="A18" s="61"/>
      <c r="B18" s="62"/>
      <c r="C18" s="63"/>
      <c r="D18" s="64"/>
      <c r="E18" s="65"/>
      <c r="F18" s="65"/>
      <c r="G18" s="66"/>
      <c r="H18" s="67"/>
      <c r="I18" s="151"/>
      <c r="J18" s="152"/>
      <c r="K18" s="153"/>
      <c r="L18" s="151"/>
      <c r="M18" s="152"/>
      <c r="N18" s="153"/>
      <c r="O18" s="63"/>
      <c r="P18" s="68"/>
      <c r="Q18" s="154" t="str">
        <f>IF(R17="","",R17*1.2)</f>
        <v/>
      </c>
      <c r="R18" s="152"/>
      <c r="S18" s="69"/>
      <c r="T18" s="70" t="str">
        <f>IF(T17&gt;0,T17*20,"")</f>
        <v/>
      </c>
      <c r="U18" s="70" t="str">
        <f>IF(U17="","",(U17*10)*AH17)</f>
        <v/>
      </c>
      <c r="V18" s="71" t="str">
        <f>IF(ROUNDUP(V17,1)&gt;0,IF((80+(8-ROUNDUP(V17,1))*40)&lt;0,0,80+(8-ROUNDUP(V17,1))*40),"")</f>
        <v/>
      </c>
      <c r="W18" s="70" t="str">
        <f>IF(SUM(T18,U18,V18)&gt;0,SUM(T18,U18,V18),"")</f>
        <v/>
      </c>
      <c r="X18" s="72" t="str">
        <f>IF(OR(Q18="",T18="",U18="",V18=""),"",SUM(Q18,T18,U18,V18))</f>
        <v/>
      </c>
      <c r="Y18" s="73"/>
      <c r="Z18" s="74"/>
      <c r="AA18" s="54"/>
      <c r="AB18" s="55"/>
      <c r="AC18" s="56"/>
      <c r="AD18" s="57"/>
      <c r="AE18" s="58"/>
      <c r="AF18" s="59"/>
      <c r="AG18" s="59" t="str">
        <f t="shared" si="0"/>
        <v/>
      </c>
      <c r="AH18" s="2"/>
    </row>
    <row r="19" spans="1:34" ht="18" customHeight="1" x14ac:dyDescent="0.45">
      <c r="A19" s="37"/>
      <c r="B19" s="38"/>
      <c r="C19" s="39"/>
      <c r="D19" s="39"/>
      <c r="E19" s="40"/>
      <c r="F19" s="39"/>
      <c r="G19" s="41"/>
      <c r="H19" s="41"/>
      <c r="I19" s="76"/>
      <c r="J19" s="76"/>
      <c r="K19" s="76"/>
      <c r="L19" s="76"/>
      <c r="M19" s="76"/>
      <c r="N19" s="76"/>
      <c r="O19" s="44" t="str">
        <f>IF(MAX(I19:K19)&gt;0,IF(MAX(I19:K19)&lt;0,0,TRUNC(MAX(I19:K19)/1)*1),"")</f>
        <v/>
      </c>
      <c r="P19" s="45" t="str">
        <f>IF(MAX(L19:N19)&gt;0,IF(MAX(L19:N19)&lt;0,0,TRUNC(MAX(L19:N19)/1)*1),"")</f>
        <v/>
      </c>
      <c r="Q19" s="46" t="str">
        <f>IF(O19="","",IF(P19="","",IF(SUM(O19:P19)=0,"",SUM(O19:P19))))</f>
        <v/>
      </c>
      <c r="R19" s="47" t="str">
        <f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48" t="str">
        <f>IF(AC19&lt;35,"",IF(R19="","",R19*AG19))</f>
        <v/>
      </c>
      <c r="T19" s="49"/>
      <c r="U19" s="49"/>
      <c r="V19" s="77"/>
      <c r="W19" s="49"/>
      <c r="X19" s="51"/>
      <c r="Y19" s="78"/>
      <c r="Z19" s="79"/>
      <c r="AA19" s="54">
        <f>V5</f>
        <v>0</v>
      </c>
      <c r="AB19" s="55" t="b">
        <f>IF(ISNUMBER(FIND("M",C19)),"m",IF(ISNUMBER(FIND("K",C19)),"k"))</f>
        <v>0</v>
      </c>
      <c r="AC19" s="56" t="str">
        <f>IF(OR(E19="",AA19=""),"",(YEAR(AA19)-YEAR(E19)))</f>
        <v/>
      </c>
      <c r="AD19" s="57">
        <f>IF(AC19&gt;34,1,"")</f>
        <v>1</v>
      </c>
      <c r="AE19" s="58" t="e">
        <f>IF(AD19=1,LOOKUP(AC19,'Meltzer-Faber'!A3:A63,'Meltzer-Faber'!B3:B63))</f>
        <v>#N/A</v>
      </c>
      <c r="AF19" s="59" t="e">
        <f>IF(AD19=1,LOOKUP(AC19,'Meltzer-Faber'!A3:A63,'Meltzer-Faber'!C3:C63))</f>
        <v>#N/A</v>
      </c>
      <c r="AG19" s="59" t="str">
        <f t="shared" si="0"/>
        <v/>
      </c>
      <c r="AH19" s="60" t="str">
        <f>IF(Q19="","",IF(B19="","",IF(B19&gt;175.508,1,IF(B19&lt;32,10^(0.75194503*LOG10(32/175.508)^2),10^(0.75194503*LOG10(B19/175.508)^2)))))</f>
        <v/>
      </c>
    </row>
    <row r="20" spans="1:34" ht="18" customHeight="1" x14ac:dyDescent="0.45">
      <c r="A20" s="61"/>
      <c r="B20" s="62"/>
      <c r="C20" s="63"/>
      <c r="D20" s="64"/>
      <c r="E20" s="65"/>
      <c r="F20" s="65"/>
      <c r="G20" s="66"/>
      <c r="H20" s="67"/>
      <c r="I20" s="151"/>
      <c r="J20" s="152"/>
      <c r="K20" s="153"/>
      <c r="L20" s="151"/>
      <c r="M20" s="152"/>
      <c r="N20" s="153"/>
      <c r="O20" s="63"/>
      <c r="P20" s="68"/>
      <c r="Q20" s="154" t="str">
        <f>IF(R19="","",R19*1.2)</f>
        <v/>
      </c>
      <c r="R20" s="152"/>
      <c r="S20" s="69"/>
      <c r="T20" s="70" t="str">
        <f>IF(T19&gt;0,T19*20,"")</f>
        <v/>
      </c>
      <c r="U20" s="70" t="str">
        <f>IF(U19="","",(U19*10)*AH19)</f>
        <v/>
      </c>
      <c r="V20" s="71" t="str">
        <f>IF(ROUNDUP(V19,1)&gt;0,IF((80+(8-ROUNDUP(V19,1))*40)&lt;0,0,80+(8-ROUNDUP(V19,1))*40),"")</f>
        <v/>
      </c>
      <c r="W20" s="70" t="str">
        <f>IF(SUM(T20,U20,V20)&gt;0,SUM(T20,U20,V20),"")</f>
        <v/>
      </c>
      <c r="X20" s="72" t="str">
        <f>IF(OR(Q20="",T20="",U20="",V20=""),"",SUM(Q20,T20,U20,V20))</f>
        <v/>
      </c>
      <c r="Y20" s="73" t="s">
        <v>56</v>
      </c>
      <c r="Z20" s="74"/>
      <c r="AA20" s="54"/>
      <c r="AB20" s="55"/>
      <c r="AC20" s="56"/>
      <c r="AD20" s="57"/>
      <c r="AE20" s="58"/>
      <c r="AF20" s="59"/>
      <c r="AG20" s="59" t="str">
        <f t="shared" si="0"/>
        <v/>
      </c>
      <c r="AH20" s="2"/>
    </row>
    <row r="21" spans="1:34" ht="18" customHeight="1" x14ac:dyDescent="0.45">
      <c r="A21" s="37"/>
      <c r="B21" s="38"/>
      <c r="C21" s="39"/>
      <c r="D21" s="39"/>
      <c r="E21" s="40"/>
      <c r="F21" s="39"/>
      <c r="G21" s="41"/>
      <c r="H21" s="41"/>
      <c r="I21" s="76"/>
      <c r="J21" s="76"/>
      <c r="K21" s="76"/>
      <c r="L21" s="76"/>
      <c r="M21" s="76"/>
      <c r="N21" s="76"/>
      <c r="O21" s="44" t="str">
        <f>IF(MAX(I21:K21)&gt;0,IF(MAX(I21:K21)&lt;0,0,TRUNC(MAX(I21:K21)/1)*1),"")</f>
        <v/>
      </c>
      <c r="P21" s="45" t="str">
        <f>IF(MAX(L21:N21)&gt;0,IF(MAX(L21:N21)&lt;0,0,TRUNC(MAX(L21:N21)/1)*1),"")</f>
        <v/>
      </c>
      <c r="Q21" s="46" t="str">
        <f>IF(O21="","",IF(P21="","",IF(SUM(O21:P21)=0,"",SUM(O21:P21))))</f>
        <v/>
      </c>
      <c r="R21" s="47" t="str">
        <f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48" t="str">
        <f>IF(AC21&lt;35,"",IF(R21="","",R21*AG21))</f>
        <v/>
      </c>
      <c r="T21" s="49"/>
      <c r="U21" s="49"/>
      <c r="V21" s="77"/>
      <c r="W21" s="49"/>
      <c r="X21" s="51"/>
      <c r="Y21" s="78"/>
      <c r="Z21" s="79"/>
      <c r="AA21" s="54">
        <f>V5</f>
        <v>0</v>
      </c>
      <c r="AB21" s="55" t="b">
        <f>IF(ISNUMBER(FIND("M",C21)),"m",IF(ISNUMBER(FIND("K",C21)),"k"))</f>
        <v>0</v>
      </c>
      <c r="AC21" s="56" t="str">
        <f>IF(OR(E21="",AA21=""),"",(YEAR(AA21)-YEAR(E21)))</f>
        <v/>
      </c>
      <c r="AD21" s="57">
        <f>IF(AC21&gt;34,1,"")</f>
        <v>1</v>
      </c>
      <c r="AE21" s="58" t="e">
        <f>IF(AD21=1,LOOKUP(AC21,'Meltzer-Faber'!A3:A63,'Meltzer-Faber'!B3:B63))</f>
        <v>#N/A</v>
      </c>
      <c r="AF21" s="59" t="e">
        <f>IF(AD21=1,LOOKUP(AC21,'Meltzer-Faber'!A3:A63,'Meltzer-Faber'!C3:C63))</f>
        <v>#N/A</v>
      </c>
      <c r="AG21" s="59" t="str">
        <f t="shared" si="0"/>
        <v/>
      </c>
      <c r="AH21" s="60" t="str">
        <f>IF(Q21="","",IF(B21="","",IF(B21&gt;175.508,1,IF(B21&lt;32,10^(0.75194503*LOG10(32/175.508)^2),10^(0.75194503*LOG10(B21/175.508)^2)))))</f>
        <v/>
      </c>
    </row>
    <row r="22" spans="1:34" ht="18" customHeight="1" x14ac:dyDescent="0.45">
      <c r="A22" s="61"/>
      <c r="B22" s="62"/>
      <c r="C22" s="63"/>
      <c r="D22" s="64"/>
      <c r="E22" s="65"/>
      <c r="F22" s="65"/>
      <c r="G22" s="66"/>
      <c r="H22" s="67"/>
      <c r="I22" s="151"/>
      <c r="J22" s="152"/>
      <c r="K22" s="153"/>
      <c r="L22" s="151"/>
      <c r="M22" s="152"/>
      <c r="N22" s="153"/>
      <c r="O22" s="63"/>
      <c r="P22" s="68"/>
      <c r="Q22" s="154" t="str">
        <f>IF(R21="","",R21*1.2)</f>
        <v/>
      </c>
      <c r="R22" s="152"/>
      <c r="S22" s="69"/>
      <c r="T22" s="70" t="str">
        <f>IF(T21&gt;0,T21*20,"")</f>
        <v/>
      </c>
      <c r="U22" s="70" t="str">
        <f>IF(U21="","",(U21*10)*AH21)</f>
        <v/>
      </c>
      <c r="V22" s="71" t="str">
        <f>IF(ROUNDUP(V21,1)&gt;0,IF((80+(8-ROUNDUP(V21,1))*40)&lt;0,0,80+(8-ROUNDUP(V21,1))*40),"")</f>
        <v/>
      </c>
      <c r="W22" s="70" t="str">
        <f>IF(SUM(T22,U22,V22)&gt;0,SUM(T22,U22,V22),"")</f>
        <v/>
      </c>
      <c r="X22" s="72" t="str">
        <f>IF(OR(Q22="",T22="",U22="",V22=""),"",SUM(Q22,T22,U22,V22))</f>
        <v/>
      </c>
      <c r="Y22" s="73"/>
      <c r="Z22" s="74"/>
      <c r="AA22" s="54"/>
      <c r="AB22" s="55"/>
      <c r="AC22" s="56"/>
      <c r="AD22" s="57"/>
      <c r="AE22" s="58"/>
      <c r="AF22" s="59"/>
      <c r="AG22" s="59" t="str">
        <f t="shared" si="0"/>
        <v/>
      </c>
      <c r="AH22" s="2"/>
    </row>
    <row r="23" spans="1:34" ht="18" customHeight="1" x14ac:dyDescent="0.45">
      <c r="A23" s="37"/>
      <c r="B23" s="38"/>
      <c r="C23" s="39"/>
      <c r="D23" s="39"/>
      <c r="E23" s="40"/>
      <c r="F23" s="39"/>
      <c r="G23" s="41"/>
      <c r="H23" s="41"/>
      <c r="I23" s="76"/>
      <c r="J23" s="76"/>
      <c r="K23" s="76"/>
      <c r="L23" s="76"/>
      <c r="M23" s="76"/>
      <c r="N23" s="76"/>
      <c r="O23" s="44" t="str">
        <f>IF(MAX(I23:K23)&gt;0,IF(MAX(I23:K23)&lt;0,0,TRUNC(MAX(I23:K23)/1)*1),"")</f>
        <v/>
      </c>
      <c r="P23" s="45" t="str">
        <f>IF(MAX(L23:N23)&gt;0,IF(MAX(L23:N23)&lt;0,0,TRUNC(MAX(L23:N23)/1)*1),"")</f>
        <v/>
      </c>
      <c r="Q23" s="46" t="str">
        <f>IF(O23="","",IF(P23="","",IF(SUM(O23:P23)=0,"",SUM(O23:P23))))</f>
        <v/>
      </c>
      <c r="R23" s="47" t="str">
        <f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48" t="str">
        <f>IF(AC23&lt;35,"",IF(R23="","",R23*AG23))</f>
        <v/>
      </c>
      <c r="T23" s="49"/>
      <c r="U23" s="49"/>
      <c r="V23" s="77"/>
      <c r="W23" s="49"/>
      <c r="X23" s="51"/>
      <c r="Y23" s="78"/>
      <c r="Z23" s="79"/>
      <c r="AA23" s="54">
        <f>V5</f>
        <v>0</v>
      </c>
      <c r="AB23" s="55" t="b">
        <f>IF(ISNUMBER(FIND("M",C23)),"m",IF(ISNUMBER(FIND("K",C23)),"k"))</f>
        <v>0</v>
      </c>
      <c r="AC23" s="56" t="str">
        <f>IF(OR(E23="",AA23=""),"",(YEAR(AA23)-YEAR(E23)))</f>
        <v/>
      </c>
      <c r="AD23" s="57">
        <f>IF(AC23&gt;34,1,"")</f>
        <v>1</v>
      </c>
      <c r="AE23" s="58" t="e">
        <f>IF(AD23=1,LOOKUP(AC23,'Meltzer-Faber'!A3:A63,'Meltzer-Faber'!B3:B63))</f>
        <v>#N/A</v>
      </c>
      <c r="AF23" s="59" t="e">
        <f>IF(AD23=1,LOOKUP(AC23,'Meltzer-Faber'!A3:A63,'Meltzer-Faber'!C3:C63))</f>
        <v>#N/A</v>
      </c>
      <c r="AG23" s="59" t="str">
        <f t="shared" si="0"/>
        <v/>
      </c>
      <c r="AH23" s="60" t="str">
        <f>IF(Q23="","",IF(B23="","",IF(B23&gt;175.508,1,IF(B23&lt;32,10^(0.75194503*LOG10(32/175.508)^2),10^(0.75194503*LOG10(B23/175.508)^2)))))</f>
        <v/>
      </c>
    </row>
    <row r="24" spans="1:34" ht="18" customHeight="1" x14ac:dyDescent="0.45">
      <c r="A24" s="61"/>
      <c r="B24" s="62"/>
      <c r="C24" s="63"/>
      <c r="D24" s="64"/>
      <c r="E24" s="65"/>
      <c r="F24" s="65"/>
      <c r="G24" s="66"/>
      <c r="H24" s="67"/>
      <c r="I24" s="151"/>
      <c r="J24" s="152"/>
      <c r="K24" s="153"/>
      <c r="L24" s="151"/>
      <c r="M24" s="152"/>
      <c r="N24" s="153"/>
      <c r="O24" s="63"/>
      <c r="P24" s="68"/>
      <c r="Q24" s="154" t="str">
        <f>IF(R23="","",R23*1.2)</f>
        <v/>
      </c>
      <c r="R24" s="152"/>
      <c r="S24" s="69"/>
      <c r="T24" s="70" t="str">
        <f>IF(T23&gt;0,T23*20,"")</f>
        <v/>
      </c>
      <c r="U24" s="70" t="str">
        <f>IF(U23="","",(U23*10)*AH23)</f>
        <v/>
      </c>
      <c r="V24" s="71" t="str">
        <f>IF(ROUNDUP(V23,1)&gt;0,IF((80+(8-ROUNDUP(V23,1))*40)&lt;0,0,80+(8-ROUNDUP(V23,1))*40),"")</f>
        <v/>
      </c>
      <c r="W24" s="70" t="str">
        <f>IF(SUM(T24,U24,V24)&gt;0,SUM(T24,U24,V24),"")</f>
        <v/>
      </c>
      <c r="X24" s="72" t="str">
        <f>IF(OR(Q24="",T24="",U24="",V24=""),"",SUM(Q24,T24,U24,V24))</f>
        <v/>
      </c>
      <c r="Y24" s="73" t="s">
        <v>56</v>
      </c>
      <c r="Z24" s="74"/>
      <c r="AA24" s="54"/>
      <c r="AB24" s="55"/>
      <c r="AC24" s="56"/>
      <c r="AD24" s="57"/>
      <c r="AE24" s="58"/>
      <c r="AF24" s="59"/>
      <c r="AG24" s="59" t="str">
        <f t="shared" si="0"/>
        <v/>
      </c>
      <c r="AH24" s="2"/>
    </row>
    <row r="25" spans="1:34" ht="18" customHeight="1" x14ac:dyDescent="0.45">
      <c r="A25" s="37"/>
      <c r="B25" s="38"/>
      <c r="C25" s="39"/>
      <c r="D25" s="39"/>
      <c r="E25" s="40"/>
      <c r="F25" s="39"/>
      <c r="G25" s="41"/>
      <c r="H25" s="41"/>
      <c r="I25" s="76"/>
      <c r="J25" s="76"/>
      <c r="K25" s="76"/>
      <c r="L25" s="76"/>
      <c r="M25" s="76"/>
      <c r="N25" s="76"/>
      <c r="O25" s="44" t="str">
        <f>IF(MAX(I25:K25)&gt;0,IF(MAX(I25:K25)&lt;0,0,TRUNC(MAX(I25:K25)/1)*1),"")</f>
        <v/>
      </c>
      <c r="P25" s="45" t="str">
        <f>IF(MAX(L25:N25)&gt;0,IF(MAX(L25:N25)&lt;0,0,TRUNC(MAX(L25:N25)/1)*1),"")</f>
        <v/>
      </c>
      <c r="Q25" s="46" t="str">
        <f>IF(O25="","",IF(P25="","",IF(SUM(O25:P25)=0,"",SUM(O25:P25))))</f>
        <v/>
      </c>
      <c r="R25" s="47" t="str">
        <f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48" t="str">
        <f>IF(AC25&lt;35,"",IF(R25="","",R25*AG25))</f>
        <v/>
      </c>
      <c r="T25" s="49"/>
      <c r="U25" s="49"/>
      <c r="V25" s="77"/>
      <c r="W25" s="49"/>
      <c r="X25" s="51"/>
      <c r="Y25" s="78"/>
      <c r="Z25" s="79"/>
      <c r="AA25" s="54">
        <f>V5</f>
        <v>0</v>
      </c>
      <c r="AB25" s="55" t="b">
        <f>IF(ISNUMBER(FIND("M",C25)),"m",IF(ISNUMBER(FIND("K",C25)),"k"))</f>
        <v>0</v>
      </c>
      <c r="AC25" s="56" t="str">
        <f>IF(OR(E25="",AA25=""),"",(YEAR(AA25)-YEAR(E25)))</f>
        <v/>
      </c>
      <c r="AD25" s="57">
        <f>IF(AC25&gt;34,1,"")</f>
        <v>1</v>
      </c>
      <c r="AE25" s="80" t="e">
        <f>IF(AD25=1,LOOKUP(AC25,'Meltzer-Faber'!A3:A63,'Meltzer-Faber'!B3:B63))</f>
        <v>#N/A</v>
      </c>
      <c r="AF25" s="2" t="e">
        <f>IF(AD25=1,LOOKUP(AC25,'Meltzer-Faber'!A3:A63,'Meltzer-Faber'!C3:C63))</f>
        <v>#N/A</v>
      </c>
      <c r="AG25" s="59" t="str">
        <f t="shared" si="0"/>
        <v/>
      </c>
      <c r="AH25" s="60" t="str">
        <f>IF(Q25="","",IF(B25="","",IF(B25&gt;175.508,1,IF(B25&lt;32,10^(0.75194503*LOG10(32/175.508)^2),10^(0.75194503*LOG10(B25/175.508)^2)))))</f>
        <v/>
      </c>
    </row>
    <row r="26" spans="1:34" ht="18" customHeight="1" x14ac:dyDescent="0.45">
      <c r="A26" s="61"/>
      <c r="B26" s="62"/>
      <c r="C26" s="63"/>
      <c r="D26" s="64"/>
      <c r="E26" s="65"/>
      <c r="F26" s="65"/>
      <c r="G26" s="66"/>
      <c r="H26" s="67"/>
      <c r="I26" s="151"/>
      <c r="J26" s="152"/>
      <c r="K26" s="153"/>
      <c r="L26" s="151"/>
      <c r="M26" s="152"/>
      <c r="N26" s="153"/>
      <c r="O26" s="63"/>
      <c r="P26" s="68"/>
      <c r="Q26" s="154" t="str">
        <f>IF(R25="","",R25*1.2)</f>
        <v/>
      </c>
      <c r="R26" s="152"/>
      <c r="S26" s="69"/>
      <c r="T26" s="70" t="str">
        <f>IF(T25&gt;0,T25*20,"")</f>
        <v/>
      </c>
      <c r="U26" s="70" t="str">
        <f>IF(U25="","",(U25*10)*AH25)</f>
        <v/>
      </c>
      <c r="V26" s="71" t="str">
        <f>IF(ROUNDUP(V25,1)&gt;0,IF((80+(8-ROUNDUP(V25,1))*40)&lt;0,0,80+(8-ROUNDUP(V25,1))*40),"")</f>
        <v/>
      </c>
      <c r="W26" s="70" t="str">
        <f>IF(SUM(T26,U26,V26)&gt;0,SUM(T26,U26,V26),"")</f>
        <v/>
      </c>
      <c r="X26" s="72" t="str">
        <f>IF(OR(Q26="",T26="",U26="",V26=""),"",SUM(Q26,T26,U26,V26))</f>
        <v/>
      </c>
      <c r="Y26" s="73"/>
      <c r="Z26" s="74"/>
      <c r="AA26" s="54"/>
      <c r="AB26" s="55"/>
      <c r="AC26" s="56"/>
      <c r="AD26" s="22"/>
      <c r="AE26" s="22"/>
      <c r="AF26" s="22"/>
      <c r="AG26" s="22"/>
      <c r="AH26" s="2"/>
    </row>
    <row r="27" spans="1:34" ht="18" customHeight="1" x14ac:dyDescent="0.45">
      <c r="A27" s="37"/>
      <c r="B27" s="38"/>
      <c r="C27" s="39"/>
      <c r="D27" s="39"/>
      <c r="E27" s="40"/>
      <c r="F27" s="39"/>
      <c r="G27" s="41"/>
      <c r="H27" s="41"/>
      <c r="I27" s="76"/>
      <c r="J27" s="76"/>
      <c r="K27" s="76"/>
      <c r="L27" s="76"/>
      <c r="M27" s="76"/>
      <c r="N27" s="76"/>
      <c r="O27" s="44" t="str">
        <f>IF(MAX(I27:K27)&gt;0,IF(MAX(I27:K27)&lt;0,0,TRUNC(MAX(I27:K27)/1)*1),"")</f>
        <v/>
      </c>
      <c r="P27" s="45" t="str">
        <f>IF(MAX(L27:N27)&gt;0,IF(MAX(L27:N27)&lt;0,0,TRUNC(MAX(L27:N27)/1)*1),"")</f>
        <v/>
      </c>
      <c r="Q27" s="46" t="str">
        <f>IF(O27="","",IF(P27="","",IF(SUM(O27:P27)=0,"",SUM(O27:P27))))</f>
        <v/>
      </c>
      <c r="R27" s="47" t="str">
        <f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48" t="str">
        <f>IF(AC27&lt;35,"",IF(R27="","",R27*AG27))</f>
        <v/>
      </c>
      <c r="T27" s="49"/>
      <c r="U27" s="49"/>
      <c r="V27" s="77"/>
      <c r="W27" s="49"/>
      <c r="X27" s="51"/>
      <c r="Y27" s="78"/>
      <c r="Z27" s="79"/>
      <c r="AA27" s="54">
        <f>V5</f>
        <v>0</v>
      </c>
      <c r="AB27" s="55" t="b">
        <f>IF(ISNUMBER(FIND("M",C27)),"m",IF(ISNUMBER(FIND("K",C27)),"k"))</f>
        <v>0</v>
      </c>
      <c r="AC27" s="56" t="str">
        <f>IF(OR(E27="",AA27=""),"",(YEAR(AA27)-YEAR(E27)))</f>
        <v/>
      </c>
      <c r="AD27" s="57">
        <f>IF(AC27&gt;34,1,"")</f>
        <v>1</v>
      </c>
      <c r="AE27" s="80" t="e">
        <f>IF(AD27=1,LOOKUP(AC27,'Meltzer-Faber'!A3:A63,'Meltzer-Faber'!B3:B63))</f>
        <v>#N/A</v>
      </c>
      <c r="AF27" s="2" t="e">
        <f>IF(AD27=1,LOOKUP(AC27,'Meltzer-Faber'!A3:A63,'Meltzer-Faber'!C3:C63))</f>
        <v>#N/A</v>
      </c>
      <c r="AG27" s="59" t="str">
        <f>IF(AB27="m",AE27,IF(AB27="k",AF27,""))</f>
        <v/>
      </c>
      <c r="AH27" s="60" t="str">
        <f>IF(Q27="","",IF(B27="","",IF(B27&gt;175.508,1,IF(B27&lt;32,10^(0.75194503*LOG10(32/175.508)^2),10^(0.75194503*LOG10(B27/175.508)^2)))))</f>
        <v/>
      </c>
    </row>
    <row r="28" spans="1:34" ht="18" customHeight="1" x14ac:dyDescent="0.45">
      <c r="A28" s="61"/>
      <c r="B28" s="62"/>
      <c r="C28" s="63"/>
      <c r="D28" s="64"/>
      <c r="E28" s="65"/>
      <c r="F28" s="65"/>
      <c r="G28" s="66"/>
      <c r="H28" s="67"/>
      <c r="I28" s="151"/>
      <c r="J28" s="152"/>
      <c r="K28" s="153"/>
      <c r="L28" s="151"/>
      <c r="M28" s="152"/>
      <c r="N28" s="153"/>
      <c r="O28" s="63"/>
      <c r="P28" s="68"/>
      <c r="Q28" s="154" t="str">
        <f>IF(R27="","",R27*1.2)</f>
        <v/>
      </c>
      <c r="R28" s="152"/>
      <c r="S28" s="69"/>
      <c r="T28" s="70" t="str">
        <f>IF(T27&gt;0,T27*20,"")</f>
        <v/>
      </c>
      <c r="U28" s="70" t="str">
        <f>IF(U27="","",(U27*10)*AH27)</f>
        <v/>
      </c>
      <c r="V28" s="71" t="str">
        <f>IF(ROUNDUP(V27,1)&gt;0,IF((80+(8-ROUNDUP(V27,1))*40)&lt;0,0,80+(8-ROUNDUP(V27,1))*40),"")</f>
        <v/>
      </c>
      <c r="W28" s="70" t="str">
        <f>IF(SUM(T28,U28,V28)&gt;0,SUM(T28,U28,V28),"")</f>
        <v/>
      </c>
      <c r="X28" s="72" t="str">
        <f>IF(OR(Q28="",T28="",U28="",V28=""),"",SUM(Q28,T28,U28,V28))</f>
        <v/>
      </c>
      <c r="Y28" s="73"/>
      <c r="Z28" s="74"/>
      <c r="AA28" s="54"/>
      <c r="AB28" s="55"/>
      <c r="AC28" s="56"/>
      <c r="AD28" s="22"/>
      <c r="AE28" s="22"/>
      <c r="AF28" s="22"/>
      <c r="AG28" s="22"/>
      <c r="AH28" s="2"/>
    </row>
    <row r="29" spans="1:34" ht="18" customHeight="1" x14ac:dyDescent="0.45">
      <c r="A29" s="37"/>
      <c r="B29" s="38"/>
      <c r="C29" s="39"/>
      <c r="D29" s="39"/>
      <c r="E29" s="40"/>
      <c r="F29" s="39"/>
      <c r="G29" s="41"/>
      <c r="H29" s="41"/>
      <c r="I29" s="42"/>
      <c r="J29" s="42"/>
      <c r="K29" s="42"/>
      <c r="L29" s="42"/>
      <c r="M29" s="76"/>
      <c r="N29" s="76"/>
      <c r="O29" s="44" t="str">
        <f>IF(MAX(I29:K29)&gt;0,IF(MAX(I29:K29)&lt;0,0,TRUNC(MAX(I29:K29)/1)*1),"")</f>
        <v/>
      </c>
      <c r="P29" s="45" t="str">
        <f>IF(MAX(L29:N29)&gt;0,IF(MAX(L29:N29)&lt;0,0,TRUNC(MAX(L29:N29)/1)*1),"")</f>
        <v/>
      </c>
      <c r="Q29" s="46" t="str">
        <f>IF(O29="","",IF(P29="","",IF(SUM(O29:P29)=0,"",SUM(O29:P29))))</f>
        <v/>
      </c>
      <c r="R29" s="47" t="str">
        <f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48" t="str">
        <f>IF(AC29&lt;35,"",IF(R29="","",R29*AG29))</f>
        <v/>
      </c>
      <c r="T29" s="49"/>
      <c r="U29" s="49"/>
      <c r="V29" s="77"/>
      <c r="W29" s="49"/>
      <c r="X29" s="51"/>
      <c r="Y29" s="78"/>
      <c r="Z29" s="79"/>
      <c r="AA29" s="54">
        <f>V5</f>
        <v>0</v>
      </c>
      <c r="AB29" s="55" t="b">
        <f>IF(ISNUMBER(FIND("M",C29)),"m",IF(ISNUMBER(FIND("K",C29)),"k"))</f>
        <v>0</v>
      </c>
      <c r="AC29" s="56" t="str">
        <f>IF(OR(E29="",AA29=""),"",(YEAR(AA29)-YEAR(E29)))</f>
        <v/>
      </c>
      <c r="AD29" s="57">
        <f>IF(AC29&gt;34,1,"")</f>
        <v>1</v>
      </c>
      <c r="AE29" s="80" t="e">
        <f>IF(AD29=1,LOOKUP(AC29,'Meltzer-Faber'!A3:A63,'Meltzer-Faber'!B3:B63))</f>
        <v>#N/A</v>
      </c>
      <c r="AF29" s="2" t="e">
        <f>IF(AD29=1,LOOKUP(AC29,'Meltzer-Faber'!A3:A63,'Meltzer-Faber'!C3:C63))</f>
        <v>#N/A</v>
      </c>
      <c r="AG29" s="59" t="str">
        <f>IF(AB29="m",AE29,IF(AB29="k",AF29,""))</f>
        <v/>
      </c>
      <c r="AH29" s="60" t="str">
        <f>IF(Q29="","",IF(B29="","",IF(B29&gt;175.508,1,IF(B29&lt;32,10^(0.75194503*LOG10(32/175.508)^2),10^(0.75194503*LOG10(B29/175.508)^2)))))</f>
        <v/>
      </c>
    </row>
    <row r="30" spans="1:34" ht="18" customHeight="1" x14ac:dyDescent="0.45">
      <c r="A30" s="61"/>
      <c r="B30" s="62"/>
      <c r="C30" s="63"/>
      <c r="D30" s="64"/>
      <c r="E30" s="65"/>
      <c r="F30" s="65"/>
      <c r="G30" s="66"/>
      <c r="H30" s="67"/>
      <c r="I30" s="151"/>
      <c r="J30" s="152"/>
      <c r="K30" s="153"/>
      <c r="L30" s="151"/>
      <c r="M30" s="152"/>
      <c r="N30" s="153"/>
      <c r="O30" s="63"/>
      <c r="P30" s="68"/>
      <c r="Q30" s="154" t="str">
        <f>IF(R29="","",R29*1.2)</f>
        <v/>
      </c>
      <c r="R30" s="152"/>
      <c r="S30" s="69"/>
      <c r="T30" s="70" t="str">
        <f>IF(T29&gt;0,T29*20,"")</f>
        <v/>
      </c>
      <c r="U30" s="70" t="str">
        <f>IF(U29="","",(U29*10)*AH29)</f>
        <v/>
      </c>
      <c r="V30" s="71" t="str">
        <f>IF(ROUNDUP(V29,1)&gt;0,IF((80+(8-ROUNDUP(V29,1))*40)&lt;0,0,80+(8-ROUNDUP(V29,1))*40),"")</f>
        <v/>
      </c>
      <c r="W30" s="70" t="str">
        <f>IF(SUM(T30,U30,V30)&gt;0,SUM(T30,U30,V30),"")</f>
        <v/>
      </c>
      <c r="X30" s="72" t="str">
        <f>IF(OR(Q30="",T30="",U30="",V30=""),"",SUM(Q30,T30,U30,V30))</f>
        <v/>
      </c>
      <c r="Y30" s="73"/>
      <c r="Z30" s="74"/>
      <c r="AA30" s="54"/>
      <c r="AB30" s="55"/>
      <c r="AC30" s="56"/>
      <c r="AD30" s="22"/>
      <c r="AE30" s="22"/>
      <c r="AF30" s="22"/>
      <c r="AG30" s="22"/>
      <c r="AH30" s="2"/>
    </row>
    <row r="31" spans="1:34" ht="18" customHeight="1" x14ac:dyDescent="0.45">
      <c r="A31" s="37"/>
      <c r="B31" s="38"/>
      <c r="C31" s="39"/>
      <c r="D31" s="39"/>
      <c r="E31" s="40"/>
      <c r="F31" s="39"/>
      <c r="G31" s="41"/>
      <c r="H31" s="41"/>
      <c r="I31" s="76"/>
      <c r="J31" s="76"/>
      <c r="K31" s="76"/>
      <c r="L31" s="76"/>
      <c r="M31" s="76"/>
      <c r="N31" s="76"/>
      <c r="O31" s="44" t="str">
        <f>IF(MAX(I31:K31)&gt;0,IF(MAX(I31:K31)&lt;0,0,TRUNC(MAX(I31:K31)/1)*1),"")</f>
        <v/>
      </c>
      <c r="P31" s="45" t="str">
        <f>IF(MAX(L31:N31)&gt;0,IF(MAX(L31:N31)&lt;0,0,TRUNC(MAX(L31:N31)/1)*1),"")</f>
        <v/>
      </c>
      <c r="Q31" s="46" t="str">
        <f>IF(O31="","",IF(P31="","",IF(SUM(O31:P31)=0,"",SUM(O31:P31))))</f>
        <v/>
      </c>
      <c r="R31" s="47" t="str">
        <f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48" t="str">
        <f>IF(AC31&lt;35,"",IF(R31="","",R31*AG31))</f>
        <v/>
      </c>
      <c r="T31" s="49"/>
      <c r="U31" s="49"/>
      <c r="V31" s="77"/>
      <c r="W31" s="49" t="s">
        <v>56</v>
      </c>
      <c r="X31" s="51"/>
      <c r="Y31" s="78"/>
      <c r="Z31" s="79"/>
      <c r="AA31" s="54">
        <f>V5</f>
        <v>0</v>
      </c>
      <c r="AB31" s="55" t="b">
        <f>IF(ISNUMBER(FIND("M",C31)),"m",IF(ISNUMBER(FIND("K",C31)),"k"))</f>
        <v>0</v>
      </c>
      <c r="AC31" s="56" t="str">
        <f>IF(OR(E31="",AA31=""),"",(YEAR(AA31)-YEAR(E31)))</f>
        <v/>
      </c>
      <c r="AD31" s="57">
        <f>IF(AC31&gt;34,1,"")</f>
        <v>1</v>
      </c>
      <c r="AE31" s="80" t="e">
        <f>IF(AD31=1,LOOKUP(AC31,'Meltzer-Faber'!A3:A63,'Meltzer-Faber'!B3:B63))</f>
        <v>#N/A</v>
      </c>
      <c r="AF31" s="2" t="e">
        <f>IF(AD31=1,LOOKUP(AC31,'Meltzer-Faber'!A3:A63,'Meltzer-Faber'!C3:C63))</f>
        <v>#N/A</v>
      </c>
      <c r="AG31" s="59" t="str">
        <f>IF(AB31="m",AE31,IF(AB31="k",AF31,""))</f>
        <v/>
      </c>
      <c r="AH31" s="60" t="str">
        <f>IF(Q31="","",IF(B31="","",IF(B31&gt;175.508,1,IF(B31&lt;32,10^(0.75194503*LOG10(32/175.508)^2),10^(0.75194503*LOG10(B31/175.508)^2)))))</f>
        <v/>
      </c>
    </row>
    <row r="32" spans="1:34" ht="18" customHeight="1" x14ac:dyDescent="0.45">
      <c r="A32" s="81"/>
      <c r="B32" s="38"/>
      <c r="C32" s="82"/>
      <c r="D32" s="83"/>
      <c r="E32" s="84"/>
      <c r="F32" s="84"/>
      <c r="G32" s="85"/>
      <c r="H32" s="86"/>
      <c r="I32" s="177"/>
      <c r="J32" s="178"/>
      <c r="K32" s="179"/>
      <c r="L32" s="177"/>
      <c r="M32" s="178"/>
      <c r="N32" s="179"/>
      <c r="O32" s="87"/>
      <c r="P32" s="88"/>
      <c r="Q32" s="180" t="str">
        <f>IF(R31="","",R31*1.2)</f>
        <v/>
      </c>
      <c r="R32" s="178"/>
      <c r="S32" s="89"/>
      <c r="T32" s="71" t="str">
        <f>IF(T31&gt;0,T31*20,"")</f>
        <v/>
      </c>
      <c r="U32" s="70" t="str">
        <f>IF(U31="","",(U31*10)*AH31)</f>
        <v/>
      </c>
      <c r="V32" s="71" t="str">
        <f>IF(ROUNDUP(V31,1)&gt;0,IF((80+(8-ROUNDUP(V31,1))*40)&lt;0,0,80+(8-ROUNDUP(V31,1))*40),"")</f>
        <v/>
      </c>
      <c r="W32" s="71" t="str">
        <f>IF(SUM(T32,U32,V32)&gt;0,SUM(T32,U32,V32),"")</f>
        <v/>
      </c>
      <c r="X32" s="90" t="str">
        <f>IF(OR(Q32="",T32="",U32="",V32=""),"",SUM(Q32,T32,U32,V32))</f>
        <v/>
      </c>
      <c r="Y32" s="91"/>
      <c r="Z32" s="92"/>
      <c r="AA32" s="54"/>
      <c r="AB32" s="55"/>
      <c r="AC32" s="22"/>
      <c r="AD32" s="22"/>
      <c r="AE32" s="22"/>
      <c r="AF32" s="22"/>
      <c r="AG32" s="22"/>
      <c r="AH32" s="2"/>
    </row>
    <row r="33" spans="1:34" ht="18" customHeight="1" x14ac:dyDescent="0.45">
      <c r="A33" s="93"/>
      <c r="B33" s="94"/>
      <c r="C33" s="95"/>
      <c r="D33" s="95"/>
      <c r="E33" s="96"/>
      <c r="F33" s="95"/>
      <c r="G33" s="97"/>
      <c r="H33" s="97"/>
      <c r="I33" s="98"/>
      <c r="J33" s="98"/>
      <c r="K33" s="98"/>
      <c r="L33" s="98"/>
      <c r="M33" s="98"/>
      <c r="N33" s="98"/>
      <c r="O33" s="99" t="str">
        <f>IF(MAX(I33:K33)&gt;0,IF(MAX(I33:K33)&lt;0,0,TRUNC(MAX(I33:K33)/1)*1),"")</f>
        <v/>
      </c>
      <c r="P33" s="100" t="str">
        <f>IF(MAX(L33:N33)&gt;0,IF(MAX(L33:N33)&lt;0,0,TRUNC(MAX(L33:N33)/1)*1),"")</f>
        <v/>
      </c>
      <c r="Q33" s="101" t="str">
        <f>IF(O33="","",IF(P33="","",IF(SUM(O33:P33)=0,"",SUM(O33:P33))))</f>
        <v/>
      </c>
      <c r="R33" s="102" t="str">
        <f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03" t="str">
        <f>IF(AC33&lt;35,"",IF(R33="","",R33*AG33))</f>
        <v/>
      </c>
      <c r="T33" s="104"/>
      <c r="U33" s="104"/>
      <c r="V33" s="77"/>
      <c r="W33" s="104" t="s">
        <v>56</v>
      </c>
      <c r="X33" s="105"/>
      <c r="Y33" s="106"/>
      <c r="Z33" s="107"/>
      <c r="AA33" s="54">
        <f>V5</f>
        <v>0</v>
      </c>
      <c r="AB33" s="55" t="b">
        <f>IF(ISNUMBER(FIND("M",C33)),"m",IF(ISNUMBER(FIND("K",C33)),"k"))</f>
        <v>0</v>
      </c>
      <c r="AC33" s="56" t="str">
        <f>IF(OR(E33="",AA33=""),"",(YEAR(AA33)-YEAR(E33)))</f>
        <v/>
      </c>
      <c r="AD33" s="57">
        <f>IF(AC33&gt;34,1,"")</f>
        <v>1</v>
      </c>
      <c r="AE33" s="80" t="e">
        <f>IF(AD33=1,LOOKUP(AC33,'Meltzer-Faber'!A3:A63,'Meltzer-Faber'!B3:B63))</f>
        <v>#N/A</v>
      </c>
      <c r="AF33" s="2" t="e">
        <f>IF(AD33=1,LOOKUP(AC33,'Meltzer-Faber'!A3:A63,'Meltzer-Faber'!C3:C63))</f>
        <v>#N/A</v>
      </c>
      <c r="AG33" s="59" t="str">
        <f>IF(AB33="m",AE33,IF(AB33="k",AF33,""))</f>
        <v/>
      </c>
      <c r="AH33" s="60" t="str">
        <f>IF(Q33="","",IF(B33="","",IF(B33&gt;175.508,1,IF(B33&lt;32,10^(0.75194503*LOG10(32/175.508)^2),10^(0.75194503*LOG10(B33/175.508)^2)))))</f>
        <v/>
      </c>
    </row>
    <row r="34" spans="1:34" ht="18" customHeight="1" x14ac:dyDescent="0.45">
      <c r="A34" s="81"/>
      <c r="B34" s="38"/>
      <c r="C34" s="82"/>
      <c r="D34" s="83"/>
      <c r="E34" s="84"/>
      <c r="F34" s="84"/>
      <c r="G34" s="85"/>
      <c r="H34" s="86"/>
      <c r="I34" s="177"/>
      <c r="J34" s="178"/>
      <c r="K34" s="179"/>
      <c r="L34" s="177"/>
      <c r="M34" s="178"/>
      <c r="N34" s="179"/>
      <c r="O34" s="87"/>
      <c r="P34" s="88"/>
      <c r="Q34" s="180" t="str">
        <f>IF(R33="","",R33*1.2)</f>
        <v/>
      </c>
      <c r="R34" s="178"/>
      <c r="S34" s="89"/>
      <c r="T34" s="71" t="str">
        <f>IF(T33&gt;0,T33*20,"")</f>
        <v/>
      </c>
      <c r="U34" s="70" t="str">
        <f>IF(U33="","",(U33*10)*AH33)</f>
        <v/>
      </c>
      <c r="V34" s="71" t="str">
        <f>IF(ROUNDUP(V33,1)&gt;0,IF((80+(8-ROUNDUP(V33,1))*40)&lt;0,0,80+(8-ROUNDUP(V33,1))*40),"")</f>
        <v/>
      </c>
      <c r="W34" s="71" t="str">
        <f>IF(SUM(T34,U34,V34)&gt;0,SUM(T34,U34,V34),"")</f>
        <v/>
      </c>
      <c r="X34" s="90" t="str">
        <f>IF(OR(Q34="",T34="",U34="",V34=""),"",SUM(Q34,T34,U34,V34))</f>
        <v/>
      </c>
      <c r="Y34" s="91"/>
      <c r="Z34" s="92"/>
      <c r="AA34" s="54"/>
      <c r="AB34" s="55"/>
      <c r="AC34" s="22"/>
      <c r="AD34" s="22"/>
      <c r="AE34" s="22"/>
      <c r="AF34" s="22"/>
      <c r="AG34" s="22"/>
      <c r="AH34" s="2"/>
    </row>
    <row r="35" spans="1:34" ht="18" customHeight="1" x14ac:dyDescent="0.45">
      <c r="A35" s="93"/>
      <c r="B35" s="94"/>
      <c r="C35" s="95"/>
      <c r="D35" s="95"/>
      <c r="E35" s="96"/>
      <c r="F35" s="95"/>
      <c r="G35" s="97"/>
      <c r="H35" s="97"/>
      <c r="I35" s="98"/>
      <c r="J35" s="98"/>
      <c r="K35" s="98"/>
      <c r="L35" s="98"/>
      <c r="M35" s="98"/>
      <c r="N35" s="98"/>
      <c r="O35" s="99" t="str">
        <f>IF(MAX(I35:K35)&gt;0,IF(MAX(I35:K35)&lt;0,0,TRUNC(MAX(I35:K35)/1)*1),"")</f>
        <v/>
      </c>
      <c r="P35" s="100" t="str">
        <f>IF(MAX(L35:N35)&gt;0,IF(MAX(L35:N35)&lt;0,0,TRUNC(MAX(L35:N35)/1)*1),"")</f>
        <v/>
      </c>
      <c r="Q35" s="101" t="str">
        <f>IF(O35="","",IF(P35="","",IF(SUM(O35:P35)=0,"",SUM(O35:P35))))</f>
        <v/>
      </c>
      <c r="R35" s="102" t="str">
        <f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03" t="str">
        <f>IF(AC35&lt;35,"",IF(R35="","",R35*AG35))</f>
        <v/>
      </c>
      <c r="T35" s="104"/>
      <c r="U35" s="104"/>
      <c r="V35" s="77"/>
      <c r="W35" s="104" t="s">
        <v>56</v>
      </c>
      <c r="X35" s="105"/>
      <c r="Y35" s="106"/>
      <c r="Z35" s="107"/>
      <c r="AA35" s="54">
        <f>V5</f>
        <v>0</v>
      </c>
      <c r="AB35" s="55" t="b">
        <f>IF(ISNUMBER(FIND("M",C35)),"m",IF(ISNUMBER(FIND("K",C35)),"k"))</f>
        <v>0</v>
      </c>
      <c r="AC35" s="56" t="str">
        <f>IF(OR(E35="",AA35=""),"",(YEAR(AA35)-YEAR(E35)))</f>
        <v/>
      </c>
      <c r="AD35" s="57">
        <f>IF(AC35&gt;34,1,"")</f>
        <v>1</v>
      </c>
      <c r="AE35" s="80" t="e">
        <f>IF(AD35=1,LOOKUP(AC35,'Meltzer-Faber'!A3:A63,'Meltzer-Faber'!B3:B63))</f>
        <v>#N/A</v>
      </c>
      <c r="AF35" s="2" t="e">
        <f>IF(AD35=1,LOOKUP(AC35,'Meltzer-Faber'!A3:A63,'Meltzer-Faber'!C3:C63))</f>
        <v>#N/A</v>
      </c>
      <c r="AG35" s="59" t="str">
        <f>IF(AB35="m",AE35,IF(AB35="k",AF35,""))</f>
        <v/>
      </c>
      <c r="AH35" s="60" t="str">
        <f>IF(Q35="","",IF(B35="","",IF(B35&gt;175.508,1,IF(B35&lt;32,10^(0.75194503*LOG10(32/175.508)^2),10^(0.75194503*LOG10(B35/175.508)^2)))))</f>
        <v/>
      </c>
    </row>
    <row r="36" spans="1:34" ht="18" customHeight="1" x14ac:dyDescent="0.45">
      <c r="A36" s="108"/>
      <c r="B36" s="109"/>
      <c r="C36" s="110"/>
      <c r="D36" s="111"/>
      <c r="E36" s="112"/>
      <c r="F36" s="112"/>
      <c r="G36" s="113"/>
      <c r="H36" s="114"/>
      <c r="I36" s="173"/>
      <c r="J36" s="174"/>
      <c r="K36" s="175"/>
      <c r="L36" s="173"/>
      <c r="M36" s="174"/>
      <c r="N36" s="175"/>
      <c r="O36" s="115"/>
      <c r="P36" s="116"/>
      <c r="Q36" s="176" t="str">
        <f>IF(R35="","",R35*1.2)</f>
        <v/>
      </c>
      <c r="R36" s="174"/>
      <c r="S36" s="117"/>
      <c r="T36" s="118" t="str">
        <f>IF(T35&gt;0,T35*20,"")</f>
        <v/>
      </c>
      <c r="U36" s="118" t="str">
        <f>IF(U35="","",(U35*10)*AH35)</f>
        <v/>
      </c>
      <c r="V36" s="118" t="str">
        <f>IF(ROUNDUP(V35,1)&gt;0,IF((80+(8-ROUNDUP(V35,1))*40)&lt;0,0,80+(8-ROUNDUP(V35,1))*40),"")</f>
        <v/>
      </c>
      <c r="W36" s="118" t="str">
        <f>IF(SUM(T36,U36,V36)&gt;0,SUM(T36,U36,V36),"")</f>
        <v/>
      </c>
      <c r="X36" s="119" t="str">
        <f>IF(OR(Q36="",T36="",U36="",V36=""),"",SUM(Q36,T36,U36,V36))</f>
        <v/>
      </c>
      <c r="Y36" s="120"/>
      <c r="Z36" s="121"/>
      <c r="AA36" s="54"/>
      <c r="AB36" s="55"/>
      <c r="AC36" s="22"/>
      <c r="AD36" s="22"/>
      <c r="AE36" s="22"/>
      <c r="AF36" s="22"/>
      <c r="AG36" s="22"/>
      <c r="AH36" s="2"/>
    </row>
    <row r="37" spans="1:34" ht="15.75" customHeight="1" x14ac:dyDescent="0.45">
      <c r="A37" s="122"/>
      <c r="B37" s="122"/>
      <c r="C37" s="122"/>
      <c r="D37" s="123"/>
      <c r="E37" s="124"/>
      <c r="F37" s="124"/>
      <c r="G37" s="125"/>
      <c r="H37" s="125"/>
      <c r="I37" s="126"/>
      <c r="J37" s="126"/>
      <c r="K37" s="126"/>
      <c r="L37" s="126"/>
      <c r="M37" s="126"/>
      <c r="N37" s="126"/>
      <c r="O37" s="122"/>
      <c r="P37" s="122"/>
      <c r="Q37" s="122"/>
      <c r="R37" s="122"/>
      <c r="S37" s="122"/>
      <c r="T37" s="126"/>
      <c r="U37" s="126"/>
      <c r="V37" s="127"/>
      <c r="W37" s="127"/>
      <c r="X37" s="128"/>
      <c r="Y37" s="129"/>
      <c r="Z37" s="1"/>
      <c r="AA37" s="22"/>
      <c r="AB37" s="22"/>
      <c r="AC37" s="22"/>
      <c r="AD37" s="22"/>
      <c r="AE37" s="22"/>
      <c r="AF37" s="22"/>
      <c r="AG37" s="22"/>
      <c r="AH37" s="2"/>
    </row>
    <row r="38" spans="1:34" ht="12.75" customHeight="1" x14ac:dyDescent="0.5">
      <c r="A38" s="130" t="s">
        <v>57</v>
      </c>
      <c r="B38" s="130"/>
      <c r="C38" s="171"/>
      <c r="D38" s="156"/>
      <c r="E38" s="156"/>
      <c r="F38" s="156"/>
      <c r="G38" s="156"/>
      <c r="H38" s="130" t="s">
        <v>59</v>
      </c>
      <c r="I38" s="131">
        <v>1</v>
      </c>
      <c r="J38" s="171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30"/>
      <c r="AB38" s="130"/>
      <c r="AC38" s="130"/>
      <c r="AD38" s="130"/>
      <c r="AE38" s="130"/>
      <c r="AF38" s="130"/>
      <c r="AG38" s="130"/>
      <c r="AH38" s="132"/>
    </row>
    <row r="39" spans="1:34" ht="12.75" customHeight="1" x14ac:dyDescent="0.5">
      <c r="B39" s="130"/>
      <c r="C39" s="172"/>
      <c r="D39" s="156"/>
      <c r="E39" s="156"/>
      <c r="F39" s="156"/>
      <c r="G39" s="156"/>
      <c r="H39" s="133"/>
      <c r="I39" s="131">
        <v>2</v>
      </c>
      <c r="J39" s="17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30"/>
      <c r="AB39" s="130"/>
      <c r="AC39" s="130"/>
      <c r="AD39" s="130"/>
      <c r="AE39" s="130"/>
      <c r="AF39" s="130"/>
      <c r="AG39" s="130"/>
      <c r="AH39" s="132"/>
    </row>
    <row r="40" spans="1:34" ht="12.75" customHeight="1" x14ac:dyDescent="0.5">
      <c r="A40" s="130" t="s">
        <v>61</v>
      </c>
      <c r="B40" s="130"/>
      <c r="C40" s="171"/>
      <c r="D40" s="156"/>
      <c r="E40" s="156"/>
      <c r="F40" s="156"/>
      <c r="G40" s="156"/>
      <c r="H40" s="130"/>
      <c r="I40" s="130">
        <v>3</v>
      </c>
      <c r="J40" s="171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30"/>
      <c r="AB40" s="130"/>
      <c r="AC40" s="130"/>
      <c r="AD40" s="130"/>
      <c r="AE40" s="130"/>
      <c r="AF40" s="130"/>
      <c r="AG40" s="130"/>
      <c r="AH40" s="132"/>
    </row>
    <row r="41" spans="1:34" ht="12.75" customHeight="1" x14ac:dyDescent="0.5">
      <c r="B41" s="134"/>
      <c r="C41" s="171"/>
      <c r="D41" s="156"/>
      <c r="E41" s="156"/>
      <c r="F41" s="156"/>
      <c r="G41" s="156"/>
      <c r="H41" s="130"/>
      <c r="I41" s="11"/>
      <c r="J41" s="172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1"/>
      <c r="AB41" s="11"/>
      <c r="AC41" s="11"/>
      <c r="AD41" s="11"/>
      <c r="AE41" s="11"/>
      <c r="AF41" s="11"/>
      <c r="AG41" s="11"/>
      <c r="AH41" s="135"/>
    </row>
    <row r="42" spans="1:34" ht="12.75" customHeight="1" x14ac:dyDescent="0.5">
      <c r="B42" s="130"/>
      <c r="C42" s="171"/>
      <c r="D42" s="156"/>
      <c r="E42" s="156"/>
      <c r="F42" s="156"/>
      <c r="G42" s="156"/>
      <c r="H42" s="136" t="s">
        <v>63</v>
      </c>
      <c r="I42" s="17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1"/>
      <c r="AB42" s="11"/>
      <c r="AC42" s="11"/>
      <c r="AD42" s="11"/>
      <c r="AE42" s="11"/>
      <c r="AF42" s="11"/>
      <c r="AG42" s="11"/>
      <c r="AH42" s="135"/>
    </row>
    <row r="43" spans="1:34" ht="12.75" customHeight="1" x14ac:dyDescent="0.5">
      <c r="A43" s="23"/>
      <c r="B43" s="23"/>
      <c r="C43" s="133"/>
      <c r="D43" s="36"/>
      <c r="E43" s="36"/>
      <c r="F43" s="36"/>
      <c r="G43" s="11"/>
      <c r="H43" s="136" t="s">
        <v>64</v>
      </c>
      <c r="I43" s="17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1"/>
      <c r="AB43" s="11"/>
      <c r="AC43" s="11"/>
      <c r="AD43" s="11"/>
      <c r="AE43" s="11"/>
      <c r="AF43" s="11"/>
      <c r="AG43" s="11"/>
      <c r="AH43" s="135"/>
    </row>
    <row r="44" spans="1:34" ht="12.75" customHeight="1" x14ac:dyDescent="0.5">
      <c r="A44" s="130" t="s">
        <v>65</v>
      </c>
      <c r="B44" s="130"/>
      <c r="C44" s="171"/>
      <c r="D44" s="156"/>
      <c r="E44" s="156"/>
      <c r="F44" s="156"/>
      <c r="G44" s="156"/>
      <c r="H44" s="136" t="s">
        <v>66</v>
      </c>
      <c r="I44" s="17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1"/>
      <c r="AB44" s="11"/>
      <c r="AC44" s="11"/>
      <c r="AD44" s="11"/>
      <c r="AE44" s="11"/>
      <c r="AF44" s="11"/>
      <c r="AG44" s="11"/>
      <c r="AH44" s="135"/>
    </row>
    <row r="45" spans="1:34" ht="12.75" customHeight="1" x14ac:dyDescent="0.5">
      <c r="A45" s="23"/>
      <c r="B45" s="23"/>
      <c r="C45" s="171"/>
      <c r="D45" s="156"/>
      <c r="E45" s="156"/>
      <c r="F45" s="156"/>
      <c r="G45" s="156"/>
      <c r="H45" s="130"/>
      <c r="I45" s="136"/>
      <c r="J45" s="130"/>
      <c r="K45" s="137"/>
      <c r="L45" s="23"/>
      <c r="M45" s="23"/>
      <c r="N45" s="23"/>
      <c r="O45" s="23"/>
      <c r="P45" s="23"/>
      <c r="Q45" s="23"/>
      <c r="R45" s="23"/>
      <c r="S45" s="23"/>
      <c r="T45" s="138"/>
      <c r="U45" s="138"/>
      <c r="V45" s="138"/>
      <c r="W45" s="138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5"/>
    </row>
    <row r="46" spans="1:34" ht="12.75" customHeight="1" x14ac:dyDescent="0.5">
      <c r="A46" s="130" t="s">
        <v>67</v>
      </c>
      <c r="B46" s="130"/>
      <c r="C46" s="171"/>
      <c r="D46" s="156"/>
      <c r="E46" s="156"/>
      <c r="F46" s="156"/>
      <c r="G46" s="156"/>
      <c r="H46" s="136" t="s">
        <v>68</v>
      </c>
      <c r="I46" s="17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1"/>
      <c r="AB46" s="11"/>
      <c r="AC46" s="11"/>
      <c r="AD46" s="11"/>
      <c r="AE46" s="11"/>
      <c r="AF46" s="11"/>
      <c r="AG46" s="11"/>
      <c r="AH46" s="135"/>
    </row>
    <row r="47" spans="1:34" ht="12.75" customHeight="1" x14ac:dyDescent="0.5">
      <c r="A47" s="23"/>
      <c r="B47" s="23"/>
      <c r="C47" s="171"/>
      <c r="D47" s="156"/>
      <c r="E47" s="156"/>
      <c r="F47" s="156"/>
      <c r="G47" s="156"/>
      <c r="H47" s="130"/>
      <c r="I47" s="17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1"/>
      <c r="AB47" s="11"/>
      <c r="AC47" s="11"/>
      <c r="AD47" s="11"/>
      <c r="AE47" s="11"/>
      <c r="AF47" s="11"/>
      <c r="AG47" s="11"/>
      <c r="AH47" s="135"/>
    </row>
    <row r="48" spans="1:34" ht="13.5" customHeight="1" x14ac:dyDescent="0.45">
      <c r="A48" s="139" t="s">
        <v>69</v>
      </c>
      <c r="B48" s="140" t="s">
        <v>70</v>
      </c>
      <c r="C48" s="140"/>
      <c r="D48" s="141"/>
      <c r="E48" s="141"/>
      <c r="F48" s="141"/>
      <c r="G48" s="142"/>
      <c r="H48" s="142"/>
      <c r="I48" s="181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1"/>
      <c r="AB48" s="11"/>
      <c r="AC48" s="11"/>
      <c r="AD48" s="11"/>
      <c r="AE48" s="11"/>
      <c r="AF48" s="11"/>
      <c r="AG48" s="11"/>
      <c r="AH48" s="135"/>
    </row>
    <row r="49" spans="1:34" ht="13.5" customHeight="1" x14ac:dyDescent="0.5">
      <c r="A49" s="23"/>
      <c r="B49" s="23"/>
      <c r="C49" s="140"/>
      <c r="D49" s="36"/>
      <c r="E49" s="36"/>
      <c r="F49" s="36"/>
      <c r="G49" s="11"/>
      <c r="H49" s="11"/>
      <c r="I49" s="171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1"/>
      <c r="AB49" s="11"/>
      <c r="AC49" s="11"/>
      <c r="AD49" s="11"/>
      <c r="AE49" s="11"/>
      <c r="AF49" s="11"/>
      <c r="AG49" s="11"/>
      <c r="AH49" s="135"/>
    </row>
    <row r="50" spans="1:34" ht="13.5" customHeight="1" x14ac:dyDescent="0.5">
      <c r="A50" s="23"/>
      <c r="B50" s="23"/>
      <c r="C50" s="143"/>
      <c r="D50" s="36"/>
      <c r="E50" s="36"/>
      <c r="F50" s="36"/>
      <c r="G50" s="11"/>
      <c r="H50" s="11"/>
      <c r="I50" s="17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1"/>
      <c r="AB50" s="11"/>
      <c r="AC50" s="11"/>
      <c r="AD50" s="11"/>
      <c r="AE50" s="11"/>
      <c r="AF50" s="11"/>
      <c r="AG50" s="11"/>
      <c r="AH50" s="135"/>
    </row>
    <row r="51" spans="1:34" ht="12.75" customHeight="1" x14ac:dyDescent="0.45">
      <c r="A51" s="1"/>
      <c r="B51" s="1"/>
      <c r="C51" s="1"/>
      <c r="D51" s="1"/>
      <c r="E51" s="1"/>
      <c r="F51" s="1"/>
      <c r="I51" s="1"/>
      <c r="J51" s="1"/>
      <c r="K51" s="13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H51" s="2"/>
    </row>
    <row r="52" spans="1:34" ht="12.75" customHeight="1" x14ac:dyDescent="0.45">
      <c r="A52" s="1"/>
      <c r="B52" s="1"/>
      <c r="C52" s="1"/>
      <c r="D52" s="1"/>
      <c r="E52" s="1"/>
      <c r="F52" s="1"/>
      <c r="I52" s="1"/>
      <c r="J52" s="1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H52" s="2"/>
    </row>
    <row r="53" spans="1:34" ht="12.75" customHeight="1" x14ac:dyDescent="0.45">
      <c r="A53" s="1"/>
      <c r="B53" s="1"/>
      <c r="C53" s="1"/>
      <c r="D53" s="1"/>
      <c r="E53" s="1"/>
      <c r="F53" s="1"/>
      <c r="I53" s="1"/>
      <c r="J53" s="1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H53" s="2"/>
    </row>
    <row r="54" spans="1:34" ht="12.75" customHeight="1" x14ac:dyDescent="0.45">
      <c r="A54" s="1"/>
      <c r="B54" s="1"/>
      <c r="C54" s="1"/>
      <c r="D54" s="1"/>
      <c r="E54" s="1"/>
      <c r="F54" s="1"/>
      <c r="I54" s="1"/>
      <c r="J54" s="1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H54" s="2"/>
    </row>
    <row r="55" spans="1:34" ht="12.75" customHeight="1" x14ac:dyDescent="0.4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H55" s="2"/>
    </row>
    <row r="56" spans="1:34" ht="12.75" customHeight="1" x14ac:dyDescent="0.4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H56" s="2"/>
    </row>
    <row r="57" spans="1:34" ht="12.75" customHeight="1" x14ac:dyDescent="0.4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H57" s="2"/>
    </row>
    <row r="58" spans="1:34" ht="12.75" customHeight="1" x14ac:dyDescent="0.4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H58" s="2"/>
    </row>
    <row r="59" spans="1:34" ht="12.75" customHeight="1" x14ac:dyDescent="0.4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H59" s="2"/>
    </row>
    <row r="60" spans="1:34" ht="12.75" customHeight="1" x14ac:dyDescent="0.4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H60" s="2"/>
    </row>
    <row r="61" spans="1:34" ht="12.75" customHeight="1" x14ac:dyDescent="0.4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H61" s="2"/>
    </row>
    <row r="62" spans="1:34" ht="12.75" customHeight="1" x14ac:dyDescent="0.4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H62" s="2"/>
    </row>
    <row r="63" spans="1:34" ht="12.75" customHeight="1" x14ac:dyDescent="0.4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H63" s="2"/>
    </row>
    <row r="64" spans="1:34" ht="12.75" customHeight="1" x14ac:dyDescent="0.4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H64" s="2"/>
    </row>
    <row r="65" spans="1:34" ht="12.75" customHeight="1" x14ac:dyDescent="0.4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H65" s="2"/>
    </row>
    <row r="66" spans="1:34" ht="12.75" customHeight="1" x14ac:dyDescent="0.4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H66" s="2"/>
    </row>
    <row r="67" spans="1:34" ht="12.75" customHeight="1" x14ac:dyDescent="0.4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H67" s="2"/>
    </row>
    <row r="68" spans="1:34" ht="12.75" customHeight="1" x14ac:dyDescent="0.4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H68" s="2"/>
    </row>
    <row r="69" spans="1:34" ht="12.75" customHeight="1" x14ac:dyDescent="0.4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H69" s="2"/>
    </row>
    <row r="70" spans="1:34" ht="12.75" customHeight="1" x14ac:dyDescent="0.4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H70" s="2"/>
    </row>
    <row r="71" spans="1:34" ht="12.75" customHeight="1" x14ac:dyDescent="0.4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H71" s="2"/>
    </row>
    <row r="72" spans="1:34" ht="12.75" customHeight="1" x14ac:dyDescent="0.4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H72" s="2"/>
    </row>
    <row r="73" spans="1:34" ht="12.75" customHeight="1" x14ac:dyDescent="0.4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H73" s="2"/>
    </row>
    <row r="74" spans="1:34" ht="12.75" customHeight="1" x14ac:dyDescent="0.4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H74" s="2"/>
    </row>
    <row r="75" spans="1:34" ht="12.75" customHeight="1" x14ac:dyDescent="0.4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H75" s="2"/>
    </row>
    <row r="76" spans="1:34" ht="12.75" customHeight="1" x14ac:dyDescent="0.4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H76" s="2"/>
    </row>
    <row r="77" spans="1:34" ht="12.75" customHeight="1" x14ac:dyDescent="0.4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H77" s="2"/>
    </row>
    <row r="78" spans="1:34" ht="12.75" customHeight="1" x14ac:dyDescent="0.4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H78" s="2"/>
    </row>
    <row r="79" spans="1:34" ht="12.75" customHeight="1" x14ac:dyDescent="0.4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H79" s="2"/>
    </row>
    <row r="80" spans="1:34" ht="12.75" customHeight="1" x14ac:dyDescent="0.4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H80" s="2"/>
    </row>
    <row r="81" spans="1:34" ht="12.75" customHeight="1" x14ac:dyDescent="0.4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H81" s="2"/>
    </row>
    <row r="82" spans="1:34" ht="12.75" customHeight="1" x14ac:dyDescent="0.4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H82" s="2"/>
    </row>
    <row r="83" spans="1:34" ht="12.75" customHeight="1" x14ac:dyDescent="0.4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H83" s="2"/>
    </row>
    <row r="84" spans="1:34" ht="12.75" customHeight="1" x14ac:dyDescent="0.4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H84" s="2"/>
    </row>
    <row r="85" spans="1:34" ht="12.75" customHeight="1" x14ac:dyDescent="0.4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H85" s="2"/>
    </row>
    <row r="86" spans="1:34" ht="12.75" customHeight="1" x14ac:dyDescent="0.4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H86" s="2"/>
    </row>
    <row r="87" spans="1:34" ht="12.75" customHeight="1" x14ac:dyDescent="0.4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H87" s="2"/>
    </row>
    <row r="88" spans="1:34" ht="12.75" customHeight="1" x14ac:dyDescent="0.4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H88" s="2"/>
    </row>
    <row r="89" spans="1:34" ht="12.75" customHeight="1" x14ac:dyDescent="0.4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H89" s="2"/>
    </row>
    <row r="90" spans="1:34" ht="12.75" customHeight="1" x14ac:dyDescent="0.4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H90" s="2"/>
    </row>
    <row r="91" spans="1:34" ht="12.75" customHeight="1" x14ac:dyDescent="0.4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H91" s="2"/>
    </row>
    <row r="92" spans="1:34" ht="12.75" customHeight="1" x14ac:dyDescent="0.4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H92" s="2"/>
    </row>
    <row r="93" spans="1:34" ht="12.75" customHeight="1" x14ac:dyDescent="0.4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H93" s="2"/>
    </row>
    <row r="94" spans="1:34" ht="12.75" customHeight="1" x14ac:dyDescent="0.4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H94" s="2"/>
    </row>
    <row r="95" spans="1:34" ht="12.75" customHeight="1" x14ac:dyDescent="0.4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H95" s="2"/>
    </row>
    <row r="96" spans="1:34" ht="12.75" customHeight="1" x14ac:dyDescent="0.4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H96" s="2"/>
    </row>
    <row r="97" spans="1:34" ht="12.75" customHeight="1" x14ac:dyDescent="0.4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H97" s="2"/>
    </row>
    <row r="98" spans="1:34" ht="12.75" customHeight="1" x14ac:dyDescent="0.4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H98" s="2"/>
    </row>
    <row r="99" spans="1:34" ht="12.75" customHeight="1" x14ac:dyDescent="0.4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H99" s="2"/>
    </row>
    <row r="100" spans="1:34" ht="12.75" customHeight="1" x14ac:dyDescent="0.4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H100" s="2"/>
    </row>
    <row r="101" spans="1:34" ht="12.75" customHeight="1" x14ac:dyDescent="0.4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H101" s="2"/>
    </row>
    <row r="102" spans="1:34" ht="12.75" customHeight="1" x14ac:dyDescent="0.4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H102" s="2"/>
    </row>
    <row r="103" spans="1:34" ht="12.75" customHeight="1" x14ac:dyDescent="0.4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H103" s="2"/>
    </row>
    <row r="104" spans="1:34" ht="12.75" customHeight="1" x14ac:dyDescent="0.4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H104" s="2"/>
    </row>
    <row r="105" spans="1:34" ht="12.75" customHeight="1" x14ac:dyDescent="0.4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H105" s="2"/>
    </row>
    <row r="106" spans="1:34" ht="12.75" customHeight="1" x14ac:dyDescent="0.4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H106" s="2"/>
    </row>
    <row r="107" spans="1:34" ht="12.75" customHeight="1" x14ac:dyDescent="0.4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H107" s="2"/>
    </row>
    <row r="108" spans="1:34" ht="12.75" customHeight="1" x14ac:dyDescent="0.4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H108" s="2"/>
    </row>
    <row r="109" spans="1:34" ht="12.75" customHeight="1" x14ac:dyDescent="0.4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H109" s="2"/>
    </row>
    <row r="110" spans="1:34" ht="12.75" customHeight="1" x14ac:dyDescent="0.4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H110" s="2"/>
    </row>
    <row r="111" spans="1:34" ht="12.75" customHeight="1" x14ac:dyDescent="0.4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H111" s="2"/>
    </row>
    <row r="112" spans="1:34" ht="12.75" customHeight="1" x14ac:dyDescent="0.4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H112" s="2"/>
    </row>
    <row r="113" spans="1:34" ht="12.75" customHeight="1" x14ac:dyDescent="0.4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H113" s="2"/>
    </row>
    <row r="114" spans="1:34" ht="12.75" customHeight="1" x14ac:dyDescent="0.4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H114" s="2"/>
    </row>
    <row r="115" spans="1:34" ht="12.75" customHeight="1" x14ac:dyDescent="0.4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H115" s="2"/>
    </row>
    <row r="116" spans="1:34" ht="12.75" customHeight="1" x14ac:dyDescent="0.4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H116" s="2"/>
    </row>
    <row r="117" spans="1:34" ht="12.75" customHeight="1" x14ac:dyDescent="0.4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H117" s="2"/>
    </row>
    <row r="118" spans="1:34" ht="12.75" customHeight="1" x14ac:dyDescent="0.4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H118" s="2"/>
    </row>
    <row r="119" spans="1:34" ht="12.75" customHeight="1" x14ac:dyDescent="0.4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H119" s="2"/>
    </row>
    <row r="120" spans="1:34" ht="12.75" customHeight="1" x14ac:dyDescent="0.4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H120" s="2"/>
    </row>
    <row r="121" spans="1:34" ht="12.75" customHeight="1" x14ac:dyDescent="0.4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H121" s="2"/>
    </row>
    <row r="122" spans="1:34" ht="12.75" customHeight="1" x14ac:dyDescent="0.4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H122" s="2"/>
    </row>
    <row r="123" spans="1:34" ht="12.75" customHeight="1" x14ac:dyDescent="0.4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H123" s="2"/>
    </row>
    <row r="124" spans="1:34" ht="12.75" customHeight="1" x14ac:dyDescent="0.4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H124" s="2"/>
    </row>
    <row r="125" spans="1:34" ht="12.75" customHeight="1" x14ac:dyDescent="0.4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H125" s="2"/>
    </row>
    <row r="126" spans="1:34" ht="12.75" customHeight="1" x14ac:dyDescent="0.4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H126" s="2"/>
    </row>
    <row r="127" spans="1:34" ht="12.75" customHeight="1" x14ac:dyDescent="0.4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H127" s="2"/>
    </row>
    <row r="128" spans="1:34" ht="12.75" customHeight="1" x14ac:dyDescent="0.4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H128" s="2"/>
    </row>
    <row r="129" spans="1:34" ht="12.75" customHeight="1" x14ac:dyDescent="0.4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H129" s="2"/>
    </row>
    <row r="130" spans="1:34" ht="12.75" customHeight="1" x14ac:dyDescent="0.4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H130" s="2"/>
    </row>
    <row r="131" spans="1:34" ht="12.75" customHeight="1" x14ac:dyDescent="0.4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H131" s="2"/>
    </row>
    <row r="132" spans="1:34" ht="12.75" customHeight="1" x14ac:dyDescent="0.4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H132" s="2"/>
    </row>
    <row r="133" spans="1:34" ht="12.75" customHeight="1" x14ac:dyDescent="0.4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H133" s="2"/>
    </row>
    <row r="134" spans="1:34" ht="12.75" customHeight="1" x14ac:dyDescent="0.4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H134" s="2"/>
    </row>
    <row r="135" spans="1:34" ht="12.75" customHeight="1" x14ac:dyDescent="0.4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H135" s="2"/>
    </row>
    <row r="136" spans="1:34" ht="12.75" customHeight="1" x14ac:dyDescent="0.4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H136" s="2"/>
    </row>
    <row r="137" spans="1:34" ht="12.75" customHeight="1" x14ac:dyDescent="0.4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H137" s="2"/>
    </row>
    <row r="138" spans="1:34" ht="12.75" customHeight="1" x14ac:dyDescent="0.4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H138" s="2"/>
    </row>
    <row r="139" spans="1:34" ht="12.75" customHeight="1" x14ac:dyDescent="0.4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H139" s="2"/>
    </row>
    <row r="140" spans="1:34" ht="12.75" customHeight="1" x14ac:dyDescent="0.4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H140" s="2"/>
    </row>
    <row r="141" spans="1:34" ht="12.75" customHeight="1" x14ac:dyDescent="0.4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H141" s="2"/>
    </row>
    <row r="142" spans="1:34" ht="12.75" customHeight="1" x14ac:dyDescent="0.4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H142" s="2"/>
    </row>
    <row r="143" spans="1:34" ht="12.75" customHeight="1" x14ac:dyDescent="0.4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H143" s="2"/>
    </row>
    <row r="144" spans="1:34" ht="12.75" customHeight="1" x14ac:dyDescent="0.4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H144" s="2"/>
    </row>
    <row r="145" spans="1:34" ht="12.75" customHeight="1" x14ac:dyDescent="0.4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H145" s="2"/>
    </row>
    <row r="146" spans="1:34" ht="12.75" customHeight="1" x14ac:dyDescent="0.4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H146" s="2"/>
    </row>
    <row r="147" spans="1:34" ht="12.75" customHeight="1" x14ac:dyDescent="0.4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H147" s="2"/>
    </row>
    <row r="148" spans="1:34" ht="12.75" customHeight="1" x14ac:dyDescent="0.4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H148" s="2"/>
    </row>
    <row r="149" spans="1:34" ht="12.75" customHeight="1" x14ac:dyDescent="0.4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H149" s="2"/>
    </row>
    <row r="150" spans="1:34" ht="12.75" customHeight="1" x14ac:dyDescent="0.4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H150" s="2"/>
    </row>
    <row r="151" spans="1:34" ht="12.75" customHeight="1" x14ac:dyDescent="0.4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H151" s="2"/>
    </row>
    <row r="152" spans="1:34" ht="12.75" customHeight="1" x14ac:dyDescent="0.4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H152" s="2"/>
    </row>
    <row r="153" spans="1:34" ht="12.75" customHeight="1" x14ac:dyDescent="0.4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H153" s="2"/>
    </row>
    <row r="154" spans="1:34" ht="12.75" customHeight="1" x14ac:dyDescent="0.4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H154" s="2"/>
    </row>
    <row r="155" spans="1:34" ht="12.75" customHeight="1" x14ac:dyDescent="0.4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H155" s="2"/>
    </row>
    <row r="156" spans="1:34" ht="12.75" customHeight="1" x14ac:dyDescent="0.4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H156" s="2"/>
    </row>
    <row r="157" spans="1:34" ht="12.75" customHeight="1" x14ac:dyDescent="0.4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H157" s="2"/>
    </row>
    <row r="158" spans="1:34" ht="12.75" customHeight="1" x14ac:dyDescent="0.4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H158" s="2"/>
    </row>
    <row r="159" spans="1:34" ht="12.75" customHeight="1" x14ac:dyDescent="0.4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H159" s="2"/>
    </row>
    <row r="160" spans="1:34" ht="12.75" customHeight="1" x14ac:dyDescent="0.4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H160" s="2"/>
    </row>
    <row r="161" spans="1:34" ht="12.75" customHeight="1" x14ac:dyDescent="0.4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H161" s="2"/>
    </row>
    <row r="162" spans="1:34" ht="12.75" customHeight="1" x14ac:dyDescent="0.4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H162" s="2"/>
    </row>
    <row r="163" spans="1:34" ht="12.75" customHeight="1" x14ac:dyDescent="0.4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H163" s="2"/>
    </row>
    <row r="164" spans="1:34" ht="12.75" customHeight="1" x14ac:dyDescent="0.4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H164" s="2"/>
    </row>
    <row r="165" spans="1:34" ht="12.75" customHeight="1" x14ac:dyDescent="0.4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H165" s="2"/>
    </row>
    <row r="166" spans="1:34" ht="12.75" customHeight="1" x14ac:dyDescent="0.4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H166" s="2"/>
    </row>
    <row r="167" spans="1:34" ht="12.75" customHeight="1" x14ac:dyDescent="0.4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H167" s="2"/>
    </row>
    <row r="168" spans="1:34" ht="12.75" customHeight="1" x14ac:dyDescent="0.4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H168" s="2"/>
    </row>
    <row r="169" spans="1:34" ht="12.75" customHeight="1" x14ac:dyDescent="0.4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H169" s="2"/>
    </row>
    <row r="170" spans="1:34" ht="12.75" customHeight="1" x14ac:dyDescent="0.4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H170" s="2"/>
    </row>
    <row r="171" spans="1:34" ht="12.75" customHeight="1" x14ac:dyDescent="0.4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H171" s="2"/>
    </row>
    <row r="172" spans="1:34" ht="12.75" customHeight="1" x14ac:dyDescent="0.4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H172" s="2"/>
    </row>
    <row r="173" spans="1:34" ht="12.75" customHeight="1" x14ac:dyDescent="0.4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H173" s="2"/>
    </row>
    <row r="174" spans="1:34" ht="12.75" customHeight="1" x14ac:dyDescent="0.4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H174" s="2"/>
    </row>
    <row r="175" spans="1:34" ht="12.75" customHeight="1" x14ac:dyDescent="0.4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H175" s="2"/>
    </row>
    <row r="176" spans="1:34" ht="12.75" customHeight="1" x14ac:dyDescent="0.4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H176" s="2"/>
    </row>
    <row r="177" spans="1:34" ht="12.75" customHeight="1" x14ac:dyDescent="0.4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H177" s="2"/>
    </row>
    <row r="178" spans="1:34" ht="12.75" customHeight="1" x14ac:dyDescent="0.4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H178" s="2"/>
    </row>
    <row r="179" spans="1:34" ht="12.75" customHeight="1" x14ac:dyDescent="0.4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H179" s="2"/>
    </row>
    <row r="180" spans="1:34" ht="12.75" customHeight="1" x14ac:dyDescent="0.4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H180" s="2"/>
    </row>
    <row r="181" spans="1:34" ht="12.75" customHeight="1" x14ac:dyDescent="0.4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H181" s="2"/>
    </row>
    <row r="182" spans="1:34" ht="12.75" customHeight="1" x14ac:dyDescent="0.4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H182" s="2"/>
    </row>
    <row r="183" spans="1:34" ht="12.75" customHeight="1" x14ac:dyDescent="0.4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H183" s="2"/>
    </row>
    <row r="184" spans="1:34" ht="12.75" customHeight="1" x14ac:dyDescent="0.4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H184" s="2"/>
    </row>
    <row r="185" spans="1:34" ht="12.75" customHeight="1" x14ac:dyDescent="0.4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H185" s="2"/>
    </row>
    <row r="186" spans="1:34" ht="12.75" customHeight="1" x14ac:dyDescent="0.4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H186" s="2"/>
    </row>
    <row r="187" spans="1:34" ht="12.75" customHeight="1" x14ac:dyDescent="0.4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H187" s="2"/>
    </row>
    <row r="188" spans="1:34" ht="12.75" customHeight="1" x14ac:dyDescent="0.4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H188" s="2"/>
    </row>
    <row r="189" spans="1:34" ht="12.75" customHeight="1" x14ac:dyDescent="0.4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H189" s="2"/>
    </row>
    <row r="190" spans="1:34" ht="12.75" customHeight="1" x14ac:dyDescent="0.4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H190" s="2"/>
    </row>
    <row r="191" spans="1:34" ht="12.75" customHeight="1" x14ac:dyDescent="0.4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H191" s="2"/>
    </row>
    <row r="192" spans="1:34" ht="12.75" customHeight="1" x14ac:dyDescent="0.4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H192" s="2"/>
    </row>
    <row r="193" spans="1:34" ht="12.75" customHeight="1" x14ac:dyDescent="0.4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H193" s="2"/>
    </row>
    <row r="194" spans="1:34" ht="12.75" customHeight="1" x14ac:dyDescent="0.4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H194" s="2"/>
    </row>
    <row r="195" spans="1:34" ht="12.75" customHeight="1" x14ac:dyDescent="0.4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H195" s="2"/>
    </row>
    <row r="196" spans="1:34" ht="12.75" customHeight="1" x14ac:dyDescent="0.4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H196" s="2"/>
    </row>
    <row r="197" spans="1:34" ht="12.75" customHeight="1" x14ac:dyDescent="0.4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H197" s="2"/>
    </row>
    <row r="198" spans="1:34" ht="12.75" customHeight="1" x14ac:dyDescent="0.4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H198" s="2"/>
    </row>
    <row r="199" spans="1:34" ht="12.75" customHeight="1" x14ac:dyDescent="0.4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H199" s="2"/>
    </row>
    <row r="200" spans="1:34" ht="12.75" customHeight="1" x14ac:dyDescent="0.4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H200" s="2"/>
    </row>
    <row r="201" spans="1:34" ht="12.75" customHeight="1" x14ac:dyDescent="0.4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H201" s="2"/>
    </row>
    <row r="202" spans="1:34" ht="12.75" customHeight="1" x14ac:dyDescent="0.4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H202" s="2"/>
    </row>
    <row r="203" spans="1:34" ht="12.75" customHeight="1" x14ac:dyDescent="0.4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H203" s="2"/>
    </row>
    <row r="204" spans="1:34" ht="12.75" customHeight="1" x14ac:dyDescent="0.4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H204" s="2"/>
    </row>
    <row r="205" spans="1:34" ht="12.75" customHeight="1" x14ac:dyDescent="0.4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H205" s="2"/>
    </row>
    <row r="206" spans="1:34" ht="12.75" customHeight="1" x14ac:dyDescent="0.4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H206" s="2"/>
    </row>
    <row r="207" spans="1:34" ht="12.75" customHeight="1" x14ac:dyDescent="0.4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H207" s="2"/>
    </row>
    <row r="208" spans="1:34" ht="12.75" customHeight="1" x14ac:dyDescent="0.4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H208" s="2"/>
    </row>
    <row r="209" spans="1:34" ht="12.75" customHeight="1" x14ac:dyDescent="0.4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H209" s="2"/>
    </row>
    <row r="210" spans="1:34" ht="12.75" customHeight="1" x14ac:dyDescent="0.4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H210" s="2"/>
    </row>
    <row r="211" spans="1:34" ht="12.75" customHeight="1" x14ac:dyDescent="0.4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H211" s="2"/>
    </row>
    <row r="212" spans="1:34" ht="12.75" customHeight="1" x14ac:dyDescent="0.4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H212" s="2"/>
    </row>
    <row r="213" spans="1:34" ht="12.75" customHeight="1" x14ac:dyDescent="0.4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H213" s="2"/>
    </row>
    <row r="214" spans="1:34" ht="12.75" customHeight="1" x14ac:dyDescent="0.4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H214" s="2"/>
    </row>
    <row r="215" spans="1:34" ht="12.75" customHeight="1" x14ac:dyDescent="0.4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H215" s="2"/>
    </row>
    <row r="216" spans="1:34" ht="12.75" customHeight="1" x14ac:dyDescent="0.4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H216" s="2"/>
    </row>
    <row r="217" spans="1:34" ht="12.75" customHeight="1" x14ac:dyDescent="0.4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H217" s="2"/>
    </row>
    <row r="218" spans="1:34" ht="12.75" customHeight="1" x14ac:dyDescent="0.4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H218" s="2"/>
    </row>
    <row r="219" spans="1:34" ht="12.75" customHeight="1" x14ac:dyDescent="0.4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H219" s="2"/>
    </row>
    <row r="220" spans="1:34" ht="12.75" customHeight="1" x14ac:dyDescent="0.4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H220" s="2"/>
    </row>
    <row r="221" spans="1:34" ht="12.75" customHeight="1" x14ac:dyDescent="0.4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H221" s="2"/>
    </row>
    <row r="222" spans="1:34" ht="12.75" customHeight="1" x14ac:dyDescent="0.4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H222" s="2"/>
    </row>
    <row r="223" spans="1:34" ht="12.75" customHeight="1" x14ac:dyDescent="0.4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H223" s="2"/>
    </row>
    <row r="224" spans="1:34" ht="12.75" customHeight="1" x14ac:dyDescent="0.4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H224" s="2"/>
    </row>
    <row r="225" spans="1:34" ht="12.75" customHeight="1" x14ac:dyDescent="0.4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H225" s="2"/>
    </row>
    <row r="226" spans="1:34" ht="12.75" customHeight="1" x14ac:dyDescent="0.4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H226" s="2"/>
    </row>
    <row r="227" spans="1:34" ht="12.75" customHeight="1" x14ac:dyDescent="0.4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H227" s="2"/>
    </row>
    <row r="228" spans="1:34" ht="12.75" customHeight="1" x14ac:dyDescent="0.4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H228" s="2"/>
    </row>
    <row r="229" spans="1:34" ht="12.75" customHeight="1" x14ac:dyDescent="0.4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H229" s="2"/>
    </row>
    <row r="230" spans="1:34" ht="12.75" customHeight="1" x14ac:dyDescent="0.4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H230" s="2"/>
    </row>
    <row r="231" spans="1:34" ht="12.75" customHeight="1" x14ac:dyDescent="0.4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H231" s="2"/>
    </row>
    <row r="232" spans="1:34" ht="12.75" customHeight="1" x14ac:dyDescent="0.4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H232" s="2"/>
    </row>
    <row r="233" spans="1:34" ht="12.75" customHeight="1" x14ac:dyDescent="0.4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H233" s="2"/>
    </row>
    <row r="234" spans="1:34" ht="12.75" customHeight="1" x14ac:dyDescent="0.4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H234" s="2"/>
    </row>
    <row r="235" spans="1:34" ht="12.75" customHeight="1" x14ac:dyDescent="0.4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H235" s="2"/>
    </row>
    <row r="236" spans="1:34" ht="12.75" customHeight="1" x14ac:dyDescent="0.4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H236" s="2"/>
    </row>
    <row r="237" spans="1:34" ht="12.75" customHeight="1" x14ac:dyDescent="0.4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H237" s="2"/>
    </row>
    <row r="238" spans="1:34" ht="12.75" customHeight="1" x14ac:dyDescent="0.4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H238" s="2"/>
    </row>
    <row r="239" spans="1:34" ht="12.75" customHeight="1" x14ac:dyDescent="0.4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H239" s="2"/>
    </row>
    <row r="240" spans="1:34" ht="12.75" customHeight="1" x14ac:dyDescent="0.4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H240" s="2"/>
    </row>
    <row r="241" spans="1:34" ht="12.75" customHeight="1" x14ac:dyDescent="0.4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H241" s="2"/>
    </row>
    <row r="242" spans="1:34" ht="12.75" customHeight="1" x14ac:dyDescent="0.4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H242" s="2"/>
    </row>
    <row r="243" spans="1:34" ht="12.75" customHeight="1" x14ac:dyDescent="0.4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H243" s="2"/>
    </row>
    <row r="244" spans="1:34" ht="12.75" customHeight="1" x14ac:dyDescent="0.4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H244" s="2"/>
    </row>
    <row r="245" spans="1:34" ht="12.75" customHeight="1" x14ac:dyDescent="0.4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H245" s="2"/>
    </row>
    <row r="246" spans="1:34" ht="12.75" customHeight="1" x14ac:dyDescent="0.4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H246" s="2"/>
    </row>
    <row r="247" spans="1:34" ht="12.75" customHeight="1" x14ac:dyDescent="0.4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H247" s="2"/>
    </row>
    <row r="248" spans="1:34" ht="12.75" customHeight="1" x14ac:dyDescent="0.4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H248" s="2"/>
    </row>
    <row r="249" spans="1:34" ht="12.75" customHeight="1" x14ac:dyDescent="0.4"/>
    <row r="250" spans="1:34" ht="12.75" customHeight="1" x14ac:dyDescent="0.4"/>
    <row r="251" spans="1:34" ht="12.75" customHeight="1" x14ac:dyDescent="0.4"/>
    <row r="252" spans="1:34" ht="12.75" customHeight="1" x14ac:dyDescent="0.4"/>
    <row r="253" spans="1:34" ht="12.75" customHeight="1" x14ac:dyDescent="0.4"/>
    <row r="254" spans="1:34" ht="12.75" customHeight="1" x14ac:dyDescent="0.4"/>
    <row r="255" spans="1:34" ht="12.75" customHeight="1" x14ac:dyDescent="0.4"/>
    <row r="256" spans="1:34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76">
    <mergeCell ref="L28:N28"/>
    <mergeCell ref="Q28:R28"/>
    <mergeCell ref="I24:K24"/>
    <mergeCell ref="L24:N24"/>
    <mergeCell ref="Q24:R24"/>
    <mergeCell ref="I26:K26"/>
    <mergeCell ref="L26:N26"/>
    <mergeCell ref="Q26:R26"/>
    <mergeCell ref="I28:K28"/>
    <mergeCell ref="I30:K30"/>
    <mergeCell ref="L30:N30"/>
    <mergeCell ref="Q30:R30"/>
    <mergeCell ref="I32:K32"/>
    <mergeCell ref="L32:N32"/>
    <mergeCell ref="Q32:R32"/>
    <mergeCell ref="I36:K36"/>
    <mergeCell ref="L36:N36"/>
    <mergeCell ref="Q36:R36"/>
    <mergeCell ref="L34:N34"/>
    <mergeCell ref="Q34:R34"/>
    <mergeCell ref="I34:K34"/>
    <mergeCell ref="C38:G38"/>
    <mergeCell ref="J38:Z38"/>
    <mergeCell ref="C39:G39"/>
    <mergeCell ref="C40:G40"/>
    <mergeCell ref="C45:G45"/>
    <mergeCell ref="J39:Z39"/>
    <mergeCell ref="J40:Z40"/>
    <mergeCell ref="I49:Z49"/>
    <mergeCell ref="I50:Z50"/>
    <mergeCell ref="C41:G41"/>
    <mergeCell ref="J41:Z41"/>
    <mergeCell ref="C42:G42"/>
    <mergeCell ref="I42:Z42"/>
    <mergeCell ref="I43:Z43"/>
    <mergeCell ref="C44:G44"/>
    <mergeCell ref="I44:Z44"/>
    <mergeCell ref="C46:G46"/>
    <mergeCell ref="I46:Z46"/>
    <mergeCell ref="C47:G47"/>
    <mergeCell ref="I47:Z47"/>
    <mergeCell ref="I48:Z48"/>
    <mergeCell ref="G2:R2"/>
    <mergeCell ref="G3:R3"/>
    <mergeCell ref="S3:Z3"/>
    <mergeCell ref="A5:B5"/>
    <mergeCell ref="C5:G5"/>
    <mergeCell ref="P5:T5"/>
    <mergeCell ref="V5:W5"/>
    <mergeCell ref="L10:N10"/>
    <mergeCell ref="Q10:R10"/>
    <mergeCell ref="I5:N5"/>
    <mergeCell ref="I7:K7"/>
    <mergeCell ref="L7:N7"/>
    <mergeCell ref="O7:R7"/>
    <mergeCell ref="I8:K8"/>
    <mergeCell ref="L8:N8"/>
    <mergeCell ref="I10:K10"/>
    <mergeCell ref="L16:N16"/>
    <mergeCell ref="Q16:R16"/>
    <mergeCell ref="I12:K12"/>
    <mergeCell ref="L12:N12"/>
    <mergeCell ref="Q12:R12"/>
    <mergeCell ref="I14:K14"/>
    <mergeCell ref="L14:N14"/>
    <mergeCell ref="Q14:R14"/>
    <mergeCell ref="I16:K16"/>
    <mergeCell ref="L22:N22"/>
    <mergeCell ref="Q22:R22"/>
    <mergeCell ref="I18:K18"/>
    <mergeCell ref="L18:N18"/>
    <mergeCell ref="Q18:R18"/>
    <mergeCell ref="I20:K20"/>
    <mergeCell ref="L20:N20"/>
    <mergeCell ref="Q20:R20"/>
    <mergeCell ref="I22:K22"/>
  </mergeCells>
  <conditionalFormatting sqref="I9:N9">
    <cfRule type="cellIs" dxfId="7" priority="1" operator="between">
      <formula>1</formula>
      <formula>300</formula>
    </cfRule>
  </conditionalFormatting>
  <conditionalFormatting sqref="I9:N9">
    <cfRule type="cellIs" dxfId="6" priority="2" operator="lessThanOrEqual">
      <formula>0</formula>
    </cfRule>
  </conditionalFormatting>
  <conditionalFormatting sqref="I11:L11">
    <cfRule type="cellIs" dxfId="5" priority="3" operator="between">
      <formula>1</formula>
      <formula>300</formula>
    </cfRule>
  </conditionalFormatting>
  <conditionalFormatting sqref="I11:L11">
    <cfRule type="cellIs" dxfId="4" priority="4" operator="lessThanOrEqual">
      <formula>0</formula>
    </cfRule>
  </conditionalFormatting>
  <conditionalFormatting sqref="I13:L13">
    <cfRule type="cellIs" dxfId="3" priority="5" operator="between">
      <formula>1</formula>
      <formula>300</formula>
    </cfRule>
  </conditionalFormatting>
  <conditionalFormatting sqref="I13:L13">
    <cfRule type="cellIs" dxfId="2" priority="6" operator="lessThanOrEqual">
      <formula>0</formula>
    </cfRule>
  </conditionalFormatting>
  <conditionalFormatting sqref="I29:L29">
    <cfRule type="cellIs" dxfId="1" priority="7" operator="between">
      <formula>1</formula>
      <formula>300</formula>
    </cfRule>
  </conditionalFormatting>
  <conditionalFormatting sqref="I29:L29">
    <cfRule type="cellIs" dxfId="0" priority="8" operator="lessThanOrEqual">
      <formula>0</formula>
    </cfRule>
  </conditionalFormatting>
  <dataValidations count="3">
    <dataValidation type="list" allowBlank="1" showInputMessage="1" showErrorMessage="1" prompt="Feil_i_vektklasse - Feil verddi i vektklasse" sqref="A9 A11 A13 A15 A17 A19 A21 A23 A25 A27 A29 A31 A33 A35" xr:uid="{00000000-0002-0000-0100-000000000000}">
      <formula1>"40.0,45.0,49.0,55.0,59.0,64.0,71.0,76.0,81.0,=81,81+,87.0,=87,87+,49.0,55.0,61.0,67.0,73.0,81.0,89.0,96.0,102.0,=102,102+,109.0,=109,109+"</formula1>
    </dataValidation>
    <dataValidation type="list" allowBlank="1" showInputMessage="1" showErrorMessage="1" prompt="Feil_i_kat.v.løft - Feil verdi i kategori vektløfting" sqref="C9 C11 C13 C15 C17 C19 C21 C23 C25 C27 C29 C31 C33 C35" xr:uid="{00000000-0002-0000-0100-000001000000}">
      <formula1>"UM,JM,SM,UK,JK,SK,M1,M2,M3,M4,M5,M6,M7,M8,M9,M10,K1,K2,K3,K4,K5,K6,K7,K8,K9,K10"</formula1>
    </dataValidation>
    <dataValidation type="list" allowBlank="1" showInputMessage="1" showErrorMessage="1" prompt="Feil_i_kat. 5-kamp - Feil verdi i kategori 5-kamp" sqref="D9 D11 D13 D15 D17 D19 D21 D23 D25 D27 D29 D31 D33 D35" xr:uid="{00000000-0002-0000-0100-000002000000}">
      <formula1>"44877.0,13-14,15-16,17-18,19-23,=23,23+"</formula1>
    </dataValidation>
  </dataValidations>
  <pageMargins left="0.27569444444444402" right="0.27569444444444402" top="0.27569444444444402" bottom="0.22430555555555601" header="0" footer="0"/>
  <pageSetup paperSize="9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09375" defaultRowHeight="15" customHeight="1" x14ac:dyDescent="0.4"/>
  <cols>
    <col min="1" max="1" width="11.38671875" customWidth="1"/>
    <col min="2" max="2" width="11.609375" customWidth="1"/>
    <col min="3" max="3" width="12.38671875" customWidth="1"/>
    <col min="4" max="6" width="9.109375" customWidth="1"/>
  </cols>
  <sheetData>
    <row r="1" spans="1:3" ht="12.75" customHeight="1" x14ac:dyDescent="0.4">
      <c r="A1" s="182" t="s">
        <v>74</v>
      </c>
      <c r="B1" s="156"/>
      <c r="C1" s="156"/>
    </row>
    <row r="2" spans="1:3" ht="12.75" customHeight="1" x14ac:dyDescent="0.45">
      <c r="A2" s="22" t="s">
        <v>43</v>
      </c>
      <c r="B2" s="145" t="s">
        <v>75</v>
      </c>
      <c r="C2" s="146" t="s">
        <v>76</v>
      </c>
    </row>
    <row r="3" spans="1:3" ht="12.75" customHeight="1" x14ac:dyDescent="0.4">
      <c r="A3" s="147">
        <v>30</v>
      </c>
      <c r="B3" s="145">
        <v>1</v>
      </c>
      <c r="C3" s="145">
        <v>1</v>
      </c>
    </row>
    <row r="4" spans="1:3" ht="12.75" customHeight="1" x14ac:dyDescent="0.4">
      <c r="A4" s="147">
        <v>31</v>
      </c>
      <c r="B4" s="145">
        <v>1.016</v>
      </c>
      <c r="C4" s="145">
        <v>1.016</v>
      </c>
    </row>
    <row r="5" spans="1:3" ht="12.75" customHeight="1" x14ac:dyDescent="0.4">
      <c r="A5" s="147">
        <v>32</v>
      </c>
      <c r="B5" s="145">
        <v>1.0309999999999999</v>
      </c>
      <c r="C5" s="145">
        <v>1.0169999999999999</v>
      </c>
    </row>
    <row r="6" spans="1:3" ht="12.75" customHeight="1" x14ac:dyDescent="0.4">
      <c r="A6" s="147">
        <v>33</v>
      </c>
      <c r="B6" s="145">
        <v>1.046</v>
      </c>
      <c r="C6" s="145">
        <v>1.046</v>
      </c>
    </row>
    <row r="7" spans="1:3" ht="12.75" customHeight="1" x14ac:dyDescent="0.4">
      <c r="A7" s="147">
        <v>34</v>
      </c>
      <c r="B7" s="145">
        <v>1.0589999999999999</v>
      </c>
      <c r="C7" s="145">
        <v>1.0589999999999999</v>
      </c>
    </row>
    <row r="8" spans="1:3" ht="12.75" customHeight="1" x14ac:dyDescent="0.4">
      <c r="A8" s="147">
        <v>35</v>
      </c>
      <c r="B8" s="145">
        <v>1.0720000000000001</v>
      </c>
      <c r="C8" s="145">
        <v>1.0720000000000001</v>
      </c>
    </row>
    <row r="9" spans="1:3" ht="12.75" customHeight="1" x14ac:dyDescent="0.4">
      <c r="A9" s="147">
        <v>36</v>
      </c>
      <c r="B9" s="145">
        <v>1.083</v>
      </c>
      <c r="C9" s="145">
        <v>1.0840000000000001</v>
      </c>
    </row>
    <row r="10" spans="1:3" ht="12.75" customHeight="1" x14ac:dyDescent="0.4">
      <c r="A10" s="147">
        <v>37</v>
      </c>
      <c r="B10" s="145">
        <v>1.0960000000000001</v>
      </c>
      <c r="C10" s="145">
        <v>1.097</v>
      </c>
    </row>
    <row r="11" spans="1:3" ht="12.75" customHeight="1" x14ac:dyDescent="0.4">
      <c r="A11" s="147">
        <v>38</v>
      </c>
      <c r="B11" s="145">
        <v>1.109</v>
      </c>
      <c r="C11" s="145">
        <v>1.1100000000000001</v>
      </c>
    </row>
    <row r="12" spans="1:3" ht="12.75" customHeight="1" x14ac:dyDescent="0.4">
      <c r="A12" s="147">
        <v>39</v>
      </c>
      <c r="B12" s="145">
        <v>1.1220000000000001</v>
      </c>
      <c r="C12" s="145">
        <v>1.1240000000000001</v>
      </c>
    </row>
    <row r="13" spans="1:3" ht="12.75" customHeight="1" x14ac:dyDescent="0.4">
      <c r="A13" s="147">
        <v>40</v>
      </c>
      <c r="B13" s="145">
        <v>1.135</v>
      </c>
      <c r="C13" s="145">
        <v>1.1379999999999999</v>
      </c>
    </row>
    <row r="14" spans="1:3" ht="12.75" customHeight="1" x14ac:dyDescent="0.4">
      <c r="A14" s="147">
        <v>41</v>
      </c>
      <c r="B14" s="145">
        <v>1.149</v>
      </c>
      <c r="C14" s="145">
        <v>1.153</v>
      </c>
    </row>
    <row r="15" spans="1:3" ht="12.75" customHeight="1" x14ac:dyDescent="0.4">
      <c r="A15" s="147">
        <v>42</v>
      </c>
      <c r="B15" s="145">
        <v>1.1619999999999999</v>
      </c>
      <c r="C15" s="145">
        <v>1.17</v>
      </c>
    </row>
    <row r="16" spans="1:3" ht="12.75" customHeight="1" x14ac:dyDescent="0.4">
      <c r="A16" s="147">
        <v>43</v>
      </c>
      <c r="B16" s="145">
        <v>1.1759999999999999</v>
      </c>
      <c r="C16" s="145">
        <v>1.1870000000000001</v>
      </c>
    </row>
    <row r="17" spans="1:3" ht="12.75" customHeight="1" x14ac:dyDescent="0.4">
      <c r="A17" s="147">
        <v>44</v>
      </c>
      <c r="B17" s="145">
        <v>1.1890000000000001</v>
      </c>
      <c r="C17" s="145">
        <v>1.2050000000000001</v>
      </c>
    </row>
    <row r="18" spans="1:3" ht="12.75" customHeight="1" x14ac:dyDescent="0.4">
      <c r="A18" s="147">
        <v>45</v>
      </c>
      <c r="B18" s="145">
        <v>1.2030000000000001</v>
      </c>
      <c r="C18" s="145">
        <v>1.2230000000000001</v>
      </c>
    </row>
    <row r="19" spans="1:3" ht="12.75" customHeight="1" x14ac:dyDescent="0.4">
      <c r="A19" s="147">
        <v>46</v>
      </c>
      <c r="B19" s="145">
        <v>1.218</v>
      </c>
      <c r="C19" s="145">
        <v>1.244</v>
      </c>
    </row>
    <row r="20" spans="1:3" ht="12.75" customHeight="1" x14ac:dyDescent="0.4">
      <c r="A20" s="147">
        <v>47</v>
      </c>
      <c r="B20" s="145">
        <v>1.2330000000000001</v>
      </c>
      <c r="C20" s="145">
        <v>1.2649999999999999</v>
      </c>
    </row>
    <row r="21" spans="1:3" ht="12.75" customHeight="1" x14ac:dyDescent="0.4">
      <c r="A21" s="147">
        <v>48</v>
      </c>
      <c r="B21" s="145">
        <v>1.248</v>
      </c>
      <c r="C21" s="145">
        <v>1.288</v>
      </c>
    </row>
    <row r="22" spans="1:3" ht="12.75" customHeight="1" x14ac:dyDescent="0.4">
      <c r="A22" s="147">
        <v>49</v>
      </c>
      <c r="B22" s="145">
        <v>1.2629999999999999</v>
      </c>
      <c r="C22" s="145">
        <v>1.3129999999999999</v>
      </c>
    </row>
    <row r="23" spans="1:3" ht="12.75" customHeight="1" x14ac:dyDescent="0.4">
      <c r="A23" s="147">
        <v>50</v>
      </c>
      <c r="B23" s="145">
        <v>1.2789999999999999</v>
      </c>
      <c r="C23" s="145">
        <v>1.34</v>
      </c>
    </row>
    <row r="24" spans="1:3" ht="12.75" customHeight="1" x14ac:dyDescent="0.4">
      <c r="A24" s="147">
        <v>51</v>
      </c>
      <c r="B24" s="145">
        <v>1.2969999999999999</v>
      </c>
      <c r="C24" s="145">
        <v>1.369</v>
      </c>
    </row>
    <row r="25" spans="1:3" ht="12.75" customHeight="1" x14ac:dyDescent="0.4">
      <c r="A25" s="147">
        <v>52</v>
      </c>
      <c r="B25" s="145">
        <v>1.3160000000000001</v>
      </c>
      <c r="C25" s="145">
        <v>1.401</v>
      </c>
    </row>
    <row r="26" spans="1:3" ht="12.75" customHeight="1" x14ac:dyDescent="0.4">
      <c r="A26" s="147">
        <v>53</v>
      </c>
      <c r="B26" s="145">
        <v>1.3380000000000001</v>
      </c>
      <c r="C26" s="145">
        <v>1.4350000000000001</v>
      </c>
    </row>
    <row r="27" spans="1:3" ht="12.75" customHeight="1" x14ac:dyDescent="0.4">
      <c r="A27" s="147">
        <v>54</v>
      </c>
      <c r="B27" s="145">
        <v>1.361</v>
      </c>
      <c r="C27" s="145">
        <v>1.47</v>
      </c>
    </row>
    <row r="28" spans="1:3" ht="12.75" customHeight="1" x14ac:dyDescent="0.4">
      <c r="A28" s="147">
        <v>55</v>
      </c>
      <c r="B28" s="145">
        <v>1.385</v>
      </c>
      <c r="C28" s="145">
        <v>1.5069999999999999</v>
      </c>
    </row>
    <row r="29" spans="1:3" ht="12.75" customHeight="1" x14ac:dyDescent="0.4">
      <c r="A29" s="147">
        <v>56</v>
      </c>
      <c r="B29" s="145">
        <v>1.411</v>
      </c>
      <c r="C29" s="148">
        <v>1.5449999999999999</v>
      </c>
    </row>
    <row r="30" spans="1:3" ht="12.75" customHeight="1" x14ac:dyDescent="0.4">
      <c r="A30" s="147">
        <v>57</v>
      </c>
      <c r="B30" s="145">
        <v>1.4370000000000001</v>
      </c>
      <c r="C30" s="149">
        <v>1.585</v>
      </c>
    </row>
    <row r="31" spans="1:3" ht="12.75" customHeight="1" x14ac:dyDescent="0.4">
      <c r="A31" s="147">
        <v>58</v>
      </c>
      <c r="B31" s="145">
        <v>1.462</v>
      </c>
      <c r="C31" s="148">
        <v>1.625</v>
      </c>
    </row>
    <row r="32" spans="1:3" ht="12.75" customHeight="1" x14ac:dyDescent="0.4">
      <c r="A32" s="147">
        <v>59</v>
      </c>
      <c r="B32" s="145">
        <v>1.488</v>
      </c>
      <c r="C32" s="149">
        <v>1.665</v>
      </c>
    </row>
    <row r="33" spans="1:3" ht="12.75" customHeight="1" x14ac:dyDescent="0.4">
      <c r="A33" s="147">
        <v>60</v>
      </c>
      <c r="B33" s="145">
        <v>1.514</v>
      </c>
      <c r="C33" s="148">
        <v>1.7050000000000001</v>
      </c>
    </row>
    <row r="34" spans="1:3" ht="12.75" customHeight="1" x14ac:dyDescent="0.4">
      <c r="A34" s="147">
        <v>61</v>
      </c>
      <c r="B34" s="145">
        <v>1.5409999999999999</v>
      </c>
      <c r="C34" s="149">
        <v>1.744</v>
      </c>
    </row>
    <row r="35" spans="1:3" ht="12.75" customHeight="1" x14ac:dyDescent="0.4">
      <c r="A35" s="147">
        <v>62</v>
      </c>
      <c r="B35" s="145">
        <v>1.5680000000000001</v>
      </c>
      <c r="C35" s="148">
        <v>1.778</v>
      </c>
    </row>
    <row r="36" spans="1:3" ht="12.75" customHeight="1" x14ac:dyDescent="0.4">
      <c r="A36" s="147">
        <v>63</v>
      </c>
      <c r="B36" s="145">
        <v>1.5980000000000001</v>
      </c>
      <c r="C36" s="149">
        <v>1.8080000000000001</v>
      </c>
    </row>
    <row r="37" spans="1:3" ht="12.75" customHeight="1" x14ac:dyDescent="0.4">
      <c r="A37" s="147">
        <v>64</v>
      </c>
      <c r="B37" s="145">
        <v>1.629</v>
      </c>
      <c r="C37" s="148">
        <v>1.839</v>
      </c>
    </row>
    <row r="38" spans="1:3" ht="12.75" customHeight="1" x14ac:dyDescent="0.4">
      <c r="A38" s="147">
        <v>65</v>
      </c>
      <c r="B38" s="145">
        <v>1.663</v>
      </c>
      <c r="C38" s="149">
        <v>1.873</v>
      </c>
    </row>
    <row r="39" spans="1:3" ht="12.75" customHeight="1" x14ac:dyDescent="0.4">
      <c r="A39" s="147">
        <v>66</v>
      </c>
      <c r="B39" s="145">
        <v>1.6990000000000001</v>
      </c>
      <c r="C39" s="148">
        <v>1.909</v>
      </c>
    </row>
    <row r="40" spans="1:3" ht="12.75" customHeight="1" x14ac:dyDescent="0.4">
      <c r="A40" s="147">
        <v>67</v>
      </c>
      <c r="B40" s="145">
        <v>1.738</v>
      </c>
      <c r="C40" s="149">
        <v>1.948</v>
      </c>
    </row>
    <row r="41" spans="1:3" ht="12.75" customHeight="1" x14ac:dyDescent="0.4">
      <c r="A41" s="147">
        <v>68</v>
      </c>
      <c r="B41" s="145">
        <v>1.7789999999999999</v>
      </c>
      <c r="C41" s="148">
        <v>1.9890000000000001</v>
      </c>
    </row>
    <row r="42" spans="1:3" ht="12.75" customHeight="1" x14ac:dyDescent="0.4">
      <c r="A42" s="147">
        <v>69</v>
      </c>
      <c r="B42" s="145">
        <v>1.823</v>
      </c>
      <c r="C42" s="149">
        <v>2.0329999999999999</v>
      </c>
    </row>
    <row r="43" spans="1:3" ht="12.75" customHeight="1" x14ac:dyDescent="0.4">
      <c r="A43" s="147">
        <v>70</v>
      </c>
      <c r="B43" s="145">
        <v>1.867</v>
      </c>
      <c r="C43" s="148">
        <v>2.077</v>
      </c>
    </row>
    <row r="44" spans="1:3" ht="12.75" customHeight="1" x14ac:dyDescent="0.4">
      <c r="A44" s="147">
        <v>71</v>
      </c>
      <c r="B44" s="145">
        <v>1.91</v>
      </c>
      <c r="C44" s="149">
        <v>2.12</v>
      </c>
    </row>
    <row r="45" spans="1:3" ht="12.75" customHeight="1" x14ac:dyDescent="0.4">
      <c r="A45" s="147">
        <v>72</v>
      </c>
      <c r="B45" s="145">
        <v>1.9530000000000001</v>
      </c>
      <c r="C45" s="148">
        <v>2.1629999999999998</v>
      </c>
    </row>
    <row r="46" spans="1:3" ht="12.75" customHeight="1" x14ac:dyDescent="0.4">
      <c r="A46" s="147">
        <v>73</v>
      </c>
      <c r="B46" s="145">
        <v>2.004</v>
      </c>
      <c r="C46" s="149">
        <v>2.214</v>
      </c>
    </row>
    <row r="47" spans="1:3" ht="12.75" customHeight="1" x14ac:dyDescent="0.4">
      <c r="A47" s="147">
        <v>74</v>
      </c>
      <c r="B47" s="145">
        <v>2.06</v>
      </c>
      <c r="C47" s="148">
        <v>2.27</v>
      </c>
    </row>
    <row r="48" spans="1:3" ht="12.75" customHeight="1" x14ac:dyDescent="0.4">
      <c r="A48" s="147">
        <v>75</v>
      </c>
      <c r="B48" s="145">
        <v>2.117</v>
      </c>
      <c r="C48" s="149">
        <v>2.327</v>
      </c>
    </row>
    <row r="49" spans="1:3" ht="12.75" customHeight="1" x14ac:dyDescent="0.4">
      <c r="A49" s="147">
        <v>76</v>
      </c>
      <c r="B49" s="145">
        <v>2.181</v>
      </c>
      <c r="C49" s="148">
        <v>2.391</v>
      </c>
    </row>
    <row r="50" spans="1:3" ht="12.75" customHeight="1" x14ac:dyDescent="0.4">
      <c r="A50" s="147">
        <v>77</v>
      </c>
      <c r="B50" s="145">
        <v>2.2549999999999999</v>
      </c>
      <c r="C50" s="149">
        <v>2.4649999999999999</v>
      </c>
    </row>
    <row r="51" spans="1:3" ht="12.75" customHeight="1" x14ac:dyDescent="0.4">
      <c r="A51" s="147">
        <v>78</v>
      </c>
      <c r="B51" s="145">
        <v>2.3359999999999999</v>
      </c>
      <c r="C51" s="148">
        <v>2.5459999999999998</v>
      </c>
    </row>
    <row r="52" spans="1:3" ht="12.75" customHeight="1" x14ac:dyDescent="0.4">
      <c r="A52" s="147">
        <v>79</v>
      </c>
      <c r="B52" s="145">
        <v>2.419</v>
      </c>
      <c r="C52" s="149">
        <v>2.629</v>
      </c>
    </row>
    <row r="53" spans="1:3" ht="12.75" customHeight="1" x14ac:dyDescent="0.4">
      <c r="A53" s="147">
        <v>80</v>
      </c>
      <c r="B53" s="145">
        <v>2.504</v>
      </c>
      <c r="C53" s="148">
        <v>2.714</v>
      </c>
    </row>
    <row r="54" spans="1:3" ht="12.75" customHeight="1" x14ac:dyDescent="0.45">
      <c r="A54" s="147">
        <v>81</v>
      </c>
      <c r="B54" s="145">
        <v>2.597</v>
      </c>
      <c r="C54" s="150"/>
    </row>
    <row r="55" spans="1:3" ht="12.75" customHeight="1" x14ac:dyDescent="0.45">
      <c r="A55" s="147">
        <v>82</v>
      </c>
      <c r="B55" s="145">
        <v>2.702</v>
      </c>
      <c r="C55" s="150"/>
    </row>
    <row r="56" spans="1:3" ht="12.75" customHeight="1" x14ac:dyDescent="0.45">
      <c r="A56" s="147">
        <v>83</v>
      </c>
      <c r="B56" s="145">
        <v>2.831</v>
      </c>
      <c r="C56" s="150"/>
    </row>
    <row r="57" spans="1:3" ht="12.75" customHeight="1" x14ac:dyDescent="0.45">
      <c r="A57" s="147">
        <v>84</v>
      </c>
      <c r="B57" s="145">
        <v>2.9809999999999999</v>
      </c>
      <c r="C57" s="150"/>
    </row>
    <row r="58" spans="1:3" ht="12.75" customHeight="1" x14ac:dyDescent="0.45">
      <c r="A58" s="147">
        <v>85</v>
      </c>
      <c r="B58" s="145">
        <v>3.153</v>
      </c>
      <c r="C58" s="150"/>
    </row>
    <row r="59" spans="1:3" ht="12.75" customHeight="1" x14ac:dyDescent="0.45">
      <c r="A59" s="147">
        <v>86</v>
      </c>
      <c r="B59" s="145">
        <v>3.3519999999999999</v>
      </c>
      <c r="C59" s="150"/>
    </row>
    <row r="60" spans="1:3" ht="12.75" customHeight="1" x14ac:dyDescent="0.45">
      <c r="A60" s="147">
        <v>87</v>
      </c>
      <c r="B60" s="145">
        <v>3.58</v>
      </c>
      <c r="C60" s="150"/>
    </row>
    <row r="61" spans="1:3" ht="12.75" customHeight="1" x14ac:dyDescent="0.45">
      <c r="A61" s="147">
        <v>88</v>
      </c>
      <c r="B61" s="145">
        <v>3.8420000000000001</v>
      </c>
      <c r="C61" s="150"/>
    </row>
    <row r="62" spans="1:3" ht="12.75" customHeight="1" x14ac:dyDescent="0.45">
      <c r="A62" s="147">
        <v>89</v>
      </c>
      <c r="B62" s="145">
        <v>4.1449999999999996</v>
      </c>
      <c r="C62" s="150"/>
    </row>
    <row r="63" spans="1:3" ht="12.75" customHeight="1" x14ac:dyDescent="0.45">
      <c r="A63" s="147">
        <v>90</v>
      </c>
      <c r="B63" s="145">
        <v>4.4930000000000003</v>
      </c>
      <c r="C63" s="150"/>
    </row>
    <row r="64" spans="1:3" ht="12.75" customHeight="1" x14ac:dyDescent="0.4">
      <c r="B64" s="145"/>
    </row>
    <row r="65" spans="2:2" ht="12.75" customHeight="1" x14ac:dyDescent="0.4">
      <c r="B65" s="145"/>
    </row>
    <row r="66" spans="2:2" ht="12.75" customHeight="1" x14ac:dyDescent="0.4">
      <c r="B66" s="145"/>
    </row>
    <row r="67" spans="2:2" ht="12.75" customHeight="1" x14ac:dyDescent="0.4">
      <c r="B67" s="145"/>
    </row>
    <row r="68" spans="2:2" ht="12.75" customHeight="1" x14ac:dyDescent="0.4">
      <c r="B68" s="145"/>
    </row>
    <row r="69" spans="2:2" ht="12.75" customHeight="1" x14ac:dyDescent="0.4">
      <c r="B69" s="145"/>
    </row>
    <row r="70" spans="2:2" ht="12.75" customHeight="1" x14ac:dyDescent="0.4">
      <c r="B70" s="145"/>
    </row>
    <row r="71" spans="2:2" ht="12.75" customHeight="1" x14ac:dyDescent="0.4">
      <c r="B71" s="145"/>
    </row>
    <row r="72" spans="2:2" ht="12.75" customHeight="1" x14ac:dyDescent="0.4">
      <c r="B72" s="145"/>
    </row>
    <row r="73" spans="2:2" ht="12.75" customHeight="1" x14ac:dyDescent="0.4">
      <c r="B73" s="145"/>
    </row>
    <row r="74" spans="2:2" ht="12.75" customHeight="1" x14ac:dyDescent="0.4">
      <c r="B74" s="145"/>
    </row>
    <row r="75" spans="2:2" ht="12.75" customHeight="1" x14ac:dyDescent="0.4">
      <c r="B75" s="145"/>
    </row>
    <row r="76" spans="2:2" ht="12.75" customHeight="1" x14ac:dyDescent="0.4">
      <c r="B76" s="145"/>
    </row>
    <row r="77" spans="2:2" ht="12.75" customHeight="1" x14ac:dyDescent="0.4">
      <c r="B77" s="145"/>
    </row>
    <row r="78" spans="2:2" ht="12.75" customHeight="1" x14ac:dyDescent="0.4">
      <c r="B78" s="145"/>
    </row>
    <row r="79" spans="2:2" ht="12.75" customHeight="1" x14ac:dyDescent="0.4">
      <c r="B79" s="145"/>
    </row>
    <row r="80" spans="2:2" ht="12.75" customHeight="1" x14ac:dyDescent="0.4">
      <c r="B80" s="145"/>
    </row>
    <row r="81" spans="2:2" ht="12.75" customHeight="1" x14ac:dyDescent="0.4">
      <c r="B81" s="145"/>
    </row>
    <row r="82" spans="2:2" ht="12.75" customHeight="1" x14ac:dyDescent="0.4">
      <c r="B82" s="145"/>
    </row>
    <row r="83" spans="2:2" ht="12.75" customHeight="1" x14ac:dyDescent="0.4">
      <c r="B83" s="145"/>
    </row>
    <row r="84" spans="2:2" ht="12.75" customHeight="1" x14ac:dyDescent="0.4">
      <c r="B84" s="145"/>
    </row>
    <row r="85" spans="2:2" ht="12.75" customHeight="1" x14ac:dyDescent="0.4">
      <c r="B85" s="145"/>
    </row>
    <row r="86" spans="2:2" ht="12.75" customHeight="1" x14ac:dyDescent="0.4">
      <c r="B86" s="145"/>
    </row>
    <row r="87" spans="2:2" ht="12.75" customHeight="1" x14ac:dyDescent="0.4">
      <c r="B87" s="145"/>
    </row>
    <row r="88" spans="2:2" ht="12.75" customHeight="1" x14ac:dyDescent="0.4">
      <c r="B88" s="145"/>
    </row>
    <row r="89" spans="2:2" ht="12.75" customHeight="1" x14ac:dyDescent="0.4">
      <c r="B89" s="145"/>
    </row>
    <row r="90" spans="2:2" ht="12.75" customHeight="1" x14ac:dyDescent="0.4">
      <c r="B90" s="145"/>
    </row>
    <row r="91" spans="2:2" ht="12.75" customHeight="1" x14ac:dyDescent="0.4">
      <c r="B91" s="145"/>
    </row>
    <row r="92" spans="2:2" ht="12.75" customHeight="1" x14ac:dyDescent="0.4">
      <c r="B92" s="145"/>
    </row>
    <row r="93" spans="2:2" ht="12.75" customHeight="1" x14ac:dyDescent="0.4">
      <c r="B93" s="145"/>
    </row>
    <row r="94" spans="2:2" ht="12.75" customHeight="1" x14ac:dyDescent="0.4">
      <c r="B94" s="145"/>
    </row>
    <row r="95" spans="2:2" ht="12.75" customHeight="1" x14ac:dyDescent="0.4">
      <c r="B95" s="145"/>
    </row>
    <row r="96" spans="2:2" ht="12.75" customHeight="1" x14ac:dyDescent="0.4">
      <c r="B96" s="145"/>
    </row>
    <row r="97" spans="2:2" ht="12.75" customHeight="1" x14ac:dyDescent="0.4">
      <c r="B97" s="145"/>
    </row>
    <row r="98" spans="2:2" ht="12.75" customHeight="1" x14ac:dyDescent="0.4">
      <c r="B98" s="145"/>
    </row>
    <row r="99" spans="2:2" ht="12.75" customHeight="1" x14ac:dyDescent="0.4">
      <c r="B99" s="145"/>
    </row>
    <row r="100" spans="2:2" ht="12.75" customHeight="1" x14ac:dyDescent="0.4">
      <c r="B100" s="145"/>
    </row>
    <row r="101" spans="2:2" ht="12.75" customHeight="1" x14ac:dyDescent="0.4">
      <c r="B101" s="145"/>
    </row>
    <row r="102" spans="2:2" ht="12.75" customHeight="1" x14ac:dyDescent="0.4">
      <c r="B102" s="145"/>
    </row>
    <row r="103" spans="2:2" ht="12.75" customHeight="1" x14ac:dyDescent="0.4">
      <c r="B103" s="145"/>
    </row>
    <row r="104" spans="2:2" ht="12.75" customHeight="1" x14ac:dyDescent="0.4">
      <c r="B104" s="145"/>
    </row>
    <row r="105" spans="2:2" ht="12.75" customHeight="1" x14ac:dyDescent="0.4">
      <c r="B105" s="145"/>
    </row>
    <row r="106" spans="2:2" ht="12.75" customHeight="1" x14ac:dyDescent="0.4">
      <c r="B106" s="145"/>
    </row>
    <row r="107" spans="2:2" ht="12.75" customHeight="1" x14ac:dyDescent="0.4">
      <c r="B107" s="145"/>
    </row>
    <row r="108" spans="2:2" ht="12.75" customHeight="1" x14ac:dyDescent="0.4">
      <c r="B108" s="145"/>
    </row>
    <row r="109" spans="2:2" ht="12.75" customHeight="1" x14ac:dyDescent="0.4">
      <c r="B109" s="145"/>
    </row>
    <row r="110" spans="2:2" ht="12.75" customHeight="1" x14ac:dyDescent="0.4">
      <c r="B110" s="145"/>
    </row>
    <row r="111" spans="2:2" ht="12.75" customHeight="1" x14ac:dyDescent="0.4">
      <c r="B111" s="145"/>
    </row>
    <row r="112" spans="2:2" ht="12.75" customHeight="1" x14ac:dyDescent="0.4">
      <c r="B112" s="145"/>
    </row>
    <row r="113" spans="2:2" ht="12.75" customHeight="1" x14ac:dyDescent="0.4">
      <c r="B113" s="145"/>
    </row>
    <row r="114" spans="2:2" ht="12.75" customHeight="1" x14ac:dyDescent="0.4">
      <c r="B114" s="145"/>
    </row>
    <row r="115" spans="2:2" ht="12.75" customHeight="1" x14ac:dyDescent="0.4">
      <c r="B115" s="145"/>
    </row>
    <row r="116" spans="2:2" ht="12.75" customHeight="1" x14ac:dyDescent="0.4">
      <c r="B116" s="145"/>
    </row>
    <row r="117" spans="2:2" ht="12.75" customHeight="1" x14ac:dyDescent="0.4">
      <c r="B117" s="145"/>
    </row>
    <row r="118" spans="2:2" ht="12.75" customHeight="1" x14ac:dyDescent="0.4">
      <c r="B118" s="145"/>
    </row>
    <row r="119" spans="2:2" ht="12.75" customHeight="1" x14ac:dyDescent="0.4">
      <c r="B119" s="145"/>
    </row>
    <row r="120" spans="2:2" ht="12.75" customHeight="1" x14ac:dyDescent="0.4">
      <c r="B120" s="145"/>
    </row>
    <row r="121" spans="2:2" ht="12.75" customHeight="1" x14ac:dyDescent="0.4">
      <c r="B121" s="145"/>
    </row>
    <row r="122" spans="2:2" ht="12.75" customHeight="1" x14ac:dyDescent="0.4">
      <c r="B122" s="145"/>
    </row>
    <row r="123" spans="2:2" ht="12.75" customHeight="1" x14ac:dyDescent="0.4">
      <c r="B123" s="145"/>
    </row>
    <row r="124" spans="2:2" ht="12.75" customHeight="1" x14ac:dyDescent="0.4">
      <c r="B124" s="145"/>
    </row>
    <row r="125" spans="2:2" ht="12.75" customHeight="1" x14ac:dyDescent="0.4">
      <c r="B125" s="145"/>
    </row>
    <row r="126" spans="2:2" ht="12.75" customHeight="1" x14ac:dyDescent="0.4">
      <c r="B126" s="145"/>
    </row>
    <row r="127" spans="2:2" ht="12.75" customHeight="1" x14ac:dyDescent="0.4">
      <c r="B127" s="145"/>
    </row>
    <row r="128" spans="2:2" ht="12.75" customHeight="1" x14ac:dyDescent="0.4">
      <c r="B128" s="145"/>
    </row>
    <row r="129" spans="2:2" ht="12.75" customHeight="1" x14ac:dyDescent="0.4">
      <c r="B129" s="145"/>
    </row>
    <row r="130" spans="2:2" ht="12.75" customHeight="1" x14ac:dyDescent="0.4">
      <c r="B130" s="145"/>
    </row>
    <row r="131" spans="2:2" ht="12.75" customHeight="1" x14ac:dyDescent="0.4">
      <c r="B131" s="145"/>
    </row>
    <row r="132" spans="2:2" ht="12.75" customHeight="1" x14ac:dyDescent="0.4">
      <c r="B132" s="145"/>
    </row>
    <row r="133" spans="2:2" ht="12.75" customHeight="1" x14ac:dyDescent="0.4">
      <c r="B133" s="145"/>
    </row>
    <row r="134" spans="2:2" ht="12.75" customHeight="1" x14ac:dyDescent="0.4">
      <c r="B134" s="145"/>
    </row>
    <row r="135" spans="2:2" ht="12.75" customHeight="1" x14ac:dyDescent="0.4">
      <c r="B135" s="145"/>
    </row>
    <row r="136" spans="2:2" ht="12.75" customHeight="1" x14ac:dyDescent="0.4">
      <c r="B136" s="145"/>
    </row>
    <row r="137" spans="2:2" ht="12.75" customHeight="1" x14ac:dyDescent="0.4">
      <c r="B137" s="145"/>
    </row>
    <row r="138" spans="2:2" ht="12.75" customHeight="1" x14ac:dyDescent="0.4">
      <c r="B138" s="145"/>
    </row>
    <row r="139" spans="2:2" ht="12.75" customHeight="1" x14ac:dyDescent="0.4">
      <c r="B139" s="145"/>
    </row>
    <row r="140" spans="2:2" ht="12.75" customHeight="1" x14ac:dyDescent="0.4">
      <c r="B140" s="145"/>
    </row>
    <row r="141" spans="2:2" ht="12.75" customHeight="1" x14ac:dyDescent="0.4">
      <c r="B141" s="145"/>
    </row>
    <row r="142" spans="2:2" ht="12.75" customHeight="1" x14ac:dyDescent="0.4">
      <c r="B142" s="145"/>
    </row>
    <row r="143" spans="2:2" ht="12.75" customHeight="1" x14ac:dyDescent="0.4">
      <c r="B143" s="145"/>
    </row>
    <row r="144" spans="2:2" ht="12.75" customHeight="1" x14ac:dyDescent="0.4">
      <c r="B144" s="145"/>
    </row>
    <row r="145" spans="2:2" ht="12.75" customHeight="1" x14ac:dyDescent="0.4">
      <c r="B145" s="145"/>
    </row>
    <row r="146" spans="2:2" ht="12.75" customHeight="1" x14ac:dyDescent="0.4">
      <c r="B146" s="145"/>
    </row>
    <row r="147" spans="2:2" ht="12.75" customHeight="1" x14ac:dyDescent="0.4">
      <c r="B147" s="145"/>
    </row>
    <row r="148" spans="2:2" ht="12.75" customHeight="1" x14ac:dyDescent="0.4">
      <c r="B148" s="145"/>
    </row>
    <row r="149" spans="2:2" ht="12.75" customHeight="1" x14ac:dyDescent="0.4">
      <c r="B149" s="145"/>
    </row>
    <row r="150" spans="2:2" ht="12.75" customHeight="1" x14ac:dyDescent="0.4">
      <c r="B150" s="145"/>
    </row>
    <row r="151" spans="2:2" ht="12.75" customHeight="1" x14ac:dyDescent="0.4">
      <c r="B151" s="145"/>
    </row>
    <row r="152" spans="2:2" ht="12.75" customHeight="1" x14ac:dyDescent="0.4">
      <c r="B152" s="145"/>
    </row>
    <row r="153" spans="2:2" ht="12.75" customHeight="1" x14ac:dyDescent="0.4">
      <c r="B153" s="145"/>
    </row>
    <row r="154" spans="2:2" ht="12.75" customHeight="1" x14ac:dyDescent="0.4">
      <c r="B154" s="145"/>
    </row>
    <row r="155" spans="2:2" ht="12.75" customHeight="1" x14ac:dyDescent="0.4">
      <c r="B155" s="145"/>
    </row>
    <row r="156" spans="2:2" ht="12.75" customHeight="1" x14ac:dyDescent="0.4">
      <c r="B156" s="145"/>
    </row>
    <row r="157" spans="2:2" ht="12.75" customHeight="1" x14ac:dyDescent="0.4">
      <c r="B157" s="145"/>
    </row>
    <row r="158" spans="2:2" ht="12.75" customHeight="1" x14ac:dyDescent="0.4">
      <c r="B158" s="145"/>
    </row>
    <row r="159" spans="2:2" ht="12.75" customHeight="1" x14ac:dyDescent="0.4">
      <c r="B159" s="145"/>
    </row>
    <row r="160" spans="2:2" ht="12.75" customHeight="1" x14ac:dyDescent="0.4">
      <c r="B160" s="145"/>
    </row>
    <row r="161" spans="2:2" ht="12.75" customHeight="1" x14ac:dyDescent="0.4">
      <c r="B161" s="145"/>
    </row>
    <row r="162" spans="2:2" ht="12.75" customHeight="1" x14ac:dyDescent="0.4">
      <c r="B162" s="145"/>
    </row>
    <row r="163" spans="2:2" ht="12.75" customHeight="1" x14ac:dyDescent="0.4">
      <c r="B163" s="145"/>
    </row>
    <row r="164" spans="2:2" ht="12.75" customHeight="1" x14ac:dyDescent="0.4">
      <c r="B164" s="145"/>
    </row>
    <row r="165" spans="2:2" ht="12.75" customHeight="1" x14ac:dyDescent="0.4">
      <c r="B165" s="145"/>
    </row>
    <row r="166" spans="2:2" ht="12.75" customHeight="1" x14ac:dyDescent="0.4">
      <c r="B166" s="145"/>
    </row>
    <row r="167" spans="2:2" ht="12.75" customHeight="1" x14ac:dyDescent="0.4">
      <c r="B167" s="145"/>
    </row>
    <row r="168" spans="2:2" ht="12.75" customHeight="1" x14ac:dyDescent="0.4">
      <c r="B168" s="145"/>
    </row>
    <row r="169" spans="2:2" ht="12.75" customHeight="1" x14ac:dyDescent="0.4">
      <c r="B169" s="145"/>
    </row>
    <row r="170" spans="2:2" ht="12.75" customHeight="1" x14ac:dyDescent="0.4">
      <c r="B170" s="145"/>
    </row>
    <row r="171" spans="2:2" ht="12.75" customHeight="1" x14ac:dyDescent="0.4">
      <c r="B171" s="145"/>
    </row>
    <row r="172" spans="2:2" ht="12.75" customHeight="1" x14ac:dyDescent="0.4">
      <c r="B172" s="145"/>
    </row>
    <row r="173" spans="2:2" ht="12.75" customHeight="1" x14ac:dyDescent="0.4">
      <c r="B173" s="145"/>
    </row>
    <row r="174" spans="2:2" ht="12.75" customHeight="1" x14ac:dyDescent="0.4">
      <c r="B174" s="145"/>
    </row>
    <row r="175" spans="2:2" ht="12.75" customHeight="1" x14ac:dyDescent="0.4">
      <c r="B175" s="145"/>
    </row>
    <row r="176" spans="2:2" ht="12.75" customHeight="1" x14ac:dyDescent="0.4">
      <c r="B176" s="145"/>
    </row>
    <row r="177" spans="2:2" ht="12.75" customHeight="1" x14ac:dyDescent="0.4">
      <c r="B177" s="145"/>
    </row>
    <row r="178" spans="2:2" ht="12.75" customHeight="1" x14ac:dyDescent="0.4">
      <c r="B178" s="145"/>
    </row>
    <row r="179" spans="2:2" ht="12.75" customHeight="1" x14ac:dyDescent="0.4">
      <c r="B179" s="145"/>
    </row>
    <row r="180" spans="2:2" ht="12.75" customHeight="1" x14ac:dyDescent="0.4">
      <c r="B180" s="145"/>
    </row>
    <row r="181" spans="2:2" ht="12.75" customHeight="1" x14ac:dyDescent="0.4">
      <c r="B181" s="145"/>
    </row>
    <row r="182" spans="2:2" ht="12.75" customHeight="1" x14ac:dyDescent="0.4">
      <c r="B182" s="145"/>
    </row>
    <row r="183" spans="2:2" ht="12.75" customHeight="1" x14ac:dyDescent="0.4">
      <c r="B183" s="145"/>
    </row>
    <row r="184" spans="2:2" ht="12.75" customHeight="1" x14ac:dyDescent="0.4">
      <c r="B184" s="145"/>
    </row>
    <row r="185" spans="2:2" ht="12.75" customHeight="1" x14ac:dyDescent="0.4">
      <c r="B185" s="145"/>
    </row>
    <row r="186" spans="2:2" ht="12.75" customHeight="1" x14ac:dyDescent="0.4">
      <c r="B186" s="145"/>
    </row>
    <row r="187" spans="2:2" ht="12.75" customHeight="1" x14ac:dyDescent="0.4">
      <c r="B187" s="145"/>
    </row>
    <row r="188" spans="2:2" ht="12.75" customHeight="1" x14ac:dyDescent="0.4">
      <c r="B188" s="145"/>
    </row>
    <row r="189" spans="2:2" ht="12.75" customHeight="1" x14ac:dyDescent="0.4">
      <c r="B189" s="145"/>
    </row>
    <row r="190" spans="2:2" ht="12.75" customHeight="1" x14ac:dyDescent="0.4">
      <c r="B190" s="145"/>
    </row>
    <row r="191" spans="2:2" ht="12.75" customHeight="1" x14ac:dyDescent="0.4">
      <c r="B191" s="145"/>
    </row>
    <row r="192" spans="2:2" ht="12.75" customHeight="1" x14ac:dyDescent="0.4">
      <c r="B192" s="145"/>
    </row>
    <row r="193" spans="2:2" ht="12.75" customHeight="1" x14ac:dyDescent="0.4">
      <c r="B193" s="145"/>
    </row>
    <row r="194" spans="2:2" ht="12.75" customHeight="1" x14ac:dyDescent="0.4">
      <c r="B194" s="145"/>
    </row>
    <row r="195" spans="2:2" ht="12.75" customHeight="1" x14ac:dyDescent="0.4">
      <c r="B195" s="145"/>
    </row>
    <row r="196" spans="2:2" ht="12.75" customHeight="1" x14ac:dyDescent="0.4">
      <c r="B196" s="145"/>
    </row>
    <row r="197" spans="2:2" ht="12.75" customHeight="1" x14ac:dyDescent="0.4">
      <c r="B197" s="145"/>
    </row>
    <row r="198" spans="2:2" ht="12.75" customHeight="1" x14ac:dyDescent="0.4">
      <c r="B198" s="145"/>
    </row>
    <row r="199" spans="2:2" ht="12.75" customHeight="1" x14ac:dyDescent="0.4">
      <c r="B199" s="145"/>
    </row>
    <row r="200" spans="2:2" ht="12.75" customHeight="1" x14ac:dyDescent="0.4">
      <c r="B200" s="145"/>
    </row>
    <row r="201" spans="2:2" ht="12.75" customHeight="1" x14ac:dyDescent="0.4">
      <c r="B201" s="145"/>
    </row>
    <row r="202" spans="2:2" ht="12.75" customHeight="1" x14ac:dyDescent="0.4">
      <c r="B202" s="145"/>
    </row>
    <row r="203" spans="2:2" ht="12.75" customHeight="1" x14ac:dyDescent="0.4">
      <c r="B203" s="145"/>
    </row>
    <row r="204" spans="2:2" ht="12.75" customHeight="1" x14ac:dyDescent="0.4">
      <c r="B204" s="145"/>
    </row>
    <row r="205" spans="2:2" ht="12.75" customHeight="1" x14ac:dyDescent="0.4">
      <c r="B205" s="145"/>
    </row>
    <row r="206" spans="2:2" ht="12.75" customHeight="1" x14ac:dyDescent="0.4">
      <c r="B206" s="145"/>
    </row>
    <row r="207" spans="2:2" ht="12.75" customHeight="1" x14ac:dyDescent="0.4">
      <c r="B207" s="145"/>
    </row>
    <row r="208" spans="2:2" ht="12.75" customHeight="1" x14ac:dyDescent="0.4">
      <c r="B208" s="145"/>
    </row>
    <row r="209" spans="2:2" ht="12.75" customHeight="1" x14ac:dyDescent="0.4">
      <c r="B209" s="145"/>
    </row>
    <row r="210" spans="2:2" ht="12.75" customHeight="1" x14ac:dyDescent="0.4">
      <c r="B210" s="145"/>
    </row>
    <row r="211" spans="2:2" ht="12.75" customHeight="1" x14ac:dyDescent="0.4">
      <c r="B211" s="145"/>
    </row>
    <row r="212" spans="2:2" ht="12.75" customHeight="1" x14ac:dyDescent="0.4">
      <c r="B212" s="145"/>
    </row>
    <row r="213" spans="2:2" ht="12.75" customHeight="1" x14ac:dyDescent="0.4">
      <c r="B213" s="145"/>
    </row>
    <row r="214" spans="2:2" ht="12.75" customHeight="1" x14ac:dyDescent="0.4">
      <c r="B214" s="145"/>
    </row>
    <row r="215" spans="2:2" ht="12.75" customHeight="1" x14ac:dyDescent="0.4">
      <c r="B215" s="145"/>
    </row>
    <row r="216" spans="2:2" ht="12.75" customHeight="1" x14ac:dyDescent="0.4">
      <c r="B216" s="145"/>
    </row>
    <row r="217" spans="2:2" ht="12.75" customHeight="1" x14ac:dyDescent="0.4">
      <c r="B217" s="145"/>
    </row>
    <row r="218" spans="2:2" ht="12.75" customHeight="1" x14ac:dyDescent="0.4">
      <c r="B218" s="145"/>
    </row>
    <row r="219" spans="2:2" ht="12.75" customHeight="1" x14ac:dyDescent="0.4">
      <c r="B219" s="145"/>
    </row>
    <row r="220" spans="2:2" ht="12.75" customHeight="1" x14ac:dyDescent="0.4">
      <c r="B220" s="145"/>
    </row>
    <row r="221" spans="2:2" ht="12.75" customHeight="1" x14ac:dyDescent="0.4">
      <c r="B221" s="145"/>
    </row>
    <row r="222" spans="2:2" ht="12.75" customHeight="1" x14ac:dyDescent="0.4">
      <c r="B222" s="145"/>
    </row>
    <row r="223" spans="2:2" ht="12.75" customHeight="1" x14ac:dyDescent="0.4">
      <c r="B223" s="145"/>
    </row>
    <row r="224" spans="2:2" ht="12.75" customHeight="1" x14ac:dyDescent="0.4">
      <c r="B224" s="145"/>
    </row>
    <row r="225" spans="2:2" ht="12.75" customHeight="1" x14ac:dyDescent="0.4">
      <c r="B225" s="145"/>
    </row>
    <row r="226" spans="2:2" ht="12.75" customHeight="1" x14ac:dyDescent="0.4">
      <c r="B226" s="145"/>
    </row>
    <row r="227" spans="2:2" ht="12.75" customHeight="1" x14ac:dyDescent="0.4">
      <c r="B227" s="145"/>
    </row>
    <row r="228" spans="2:2" ht="12.75" customHeight="1" x14ac:dyDescent="0.4">
      <c r="B228" s="145"/>
    </row>
    <row r="229" spans="2:2" ht="12.75" customHeight="1" x14ac:dyDescent="0.4">
      <c r="B229" s="145"/>
    </row>
    <row r="230" spans="2:2" ht="12.75" customHeight="1" x14ac:dyDescent="0.4">
      <c r="B230" s="145"/>
    </row>
    <row r="231" spans="2:2" ht="12.75" customHeight="1" x14ac:dyDescent="0.4">
      <c r="B231" s="145"/>
    </row>
    <row r="232" spans="2:2" ht="12.75" customHeight="1" x14ac:dyDescent="0.4">
      <c r="B232" s="145"/>
    </row>
    <row r="233" spans="2:2" ht="12.75" customHeight="1" x14ac:dyDescent="0.4">
      <c r="B233" s="145"/>
    </row>
    <row r="234" spans="2:2" ht="12.75" customHeight="1" x14ac:dyDescent="0.4">
      <c r="B234" s="145"/>
    </row>
    <row r="235" spans="2:2" ht="12.75" customHeight="1" x14ac:dyDescent="0.4">
      <c r="B235" s="145"/>
    </row>
    <row r="236" spans="2:2" ht="12.75" customHeight="1" x14ac:dyDescent="0.4">
      <c r="B236" s="145"/>
    </row>
    <row r="237" spans="2:2" ht="12.75" customHeight="1" x14ac:dyDescent="0.4">
      <c r="B237" s="145"/>
    </row>
    <row r="238" spans="2:2" ht="12.75" customHeight="1" x14ac:dyDescent="0.4">
      <c r="B238" s="145"/>
    </row>
    <row r="239" spans="2:2" ht="12.75" customHeight="1" x14ac:dyDescent="0.4">
      <c r="B239" s="145"/>
    </row>
    <row r="240" spans="2:2" ht="12.75" customHeight="1" x14ac:dyDescent="0.4">
      <c r="B240" s="145"/>
    </row>
    <row r="241" spans="2:2" ht="12.75" customHeight="1" x14ac:dyDescent="0.4">
      <c r="B241" s="145"/>
    </row>
    <row r="242" spans="2:2" ht="12.75" customHeight="1" x14ac:dyDescent="0.4">
      <c r="B242" s="145"/>
    </row>
    <row r="243" spans="2:2" ht="12.75" customHeight="1" x14ac:dyDescent="0.4">
      <c r="B243" s="145"/>
    </row>
    <row r="244" spans="2:2" ht="12.75" customHeight="1" x14ac:dyDescent="0.4">
      <c r="B244" s="145"/>
    </row>
    <row r="245" spans="2:2" ht="12.75" customHeight="1" x14ac:dyDescent="0.4">
      <c r="B245" s="145"/>
    </row>
    <row r="246" spans="2:2" ht="12.75" customHeight="1" x14ac:dyDescent="0.4">
      <c r="B246" s="145"/>
    </row>
    <row r="247" spans="2:2" ht="12.75" customHeight="1" x14ac:dyDescent="0.4">
      <c r="B247" s="145"/>
    </row>
    <row r="248" spans="2:2" ht="12.75" customHeight="1" x14ac:dyDescent="0.4">
      <c r="B248" s="145"/>
    </row>
    <row r="249" spans="2:2" ht="12.75" customHeight="1" x14ac:dyDescent="0.4">
      <c r="B249" s="145"/>
    </row>
    <row r="250" spans="2:2" ht="12.75" customHeight="1" x14ac:dyDescent="0.4">
      <c r="B250" s="145"/>
    </row>
    <row r="251" spans="2:2" ht="12.75" customHeight="1" x14ac:dyDescent="0.4">
      <c r="B251" s="145"/>
    </row>
    <row r="252" spans="2:2" ht="12.75" customHeight="1" x14ac:dyDescent="0.4">
      <c r="B252" s="145"/>
    </row>
    <row r="253" spans="2:2" ht="12.75" customHeight="1" x14ac:dyDescent="0.4">
      <c r="B253" s="145"/>
    </row>
    <row r="254" spans="2:2" ht="12.75" customHeight="1" x14ac:dyDescent="0.4">
      <c r="B254" s="145"/>
    </row>
    <row r="255" spans="2:2" ht="12.75" customHeight="1" x14ac:dyDescent="0.4">
      <c r="B255" s="145"/>
    </row>
    <row r="256" spans="2:2" ht="12.75" customHeight="1" x14ac:dyDescent="0.4">
      <c r="B256" s="145"/>
    </row>
    <row r="257" spans="2:2" ht="12.75" customHeight="1" x14ac:dyDescent="0.4">
      <c r="B257" s="145"/>
    </row>
    <row r="258" spans="2:2" ht="12.75" customHeight="1" x14ac:dyDescent="0.4">
      <c r="B258" s="145"/>
    </row>
    <row r="259" spans="2:2" ht="12.75" customHeight="1" x14ac:dyDescent="0.4">
      <c r="B259" s="145"/>
    </row>
    <row r="260" spans="2:2" ht="12.75" customHeight="1" x14ac:dyDescent="0.4">
      <c r="B260" s="145"/>
    </row>
    <row r="261" spans="2:2" ht="12.75" customHeight="1" x14ac:dyDescent="0.4">
      <c r="B261" s="145"/>
    </row>
    <row r="262" spans="2:2" ht="12.75" customHeight="1" x14ac:dyDescent="0.4">
      <c r="B262" s="145"/>
    </row>
    <row r="263" spans="2:2" ht="12.75" customHeight="1" x14ac:dyDescent="0.4">
      <c r="B263" s="145"/>
    </row>
    <row r="264" spans="2:2" ht="12.75" customHeight="1" x14ac:dyDescent="0.4"/>
    <row r="265" spans="2:2" ht="12.75" customHeight="1" x14ac:dyDescent="0.4"/>
    <row r="266" spans="2:2" ht="12.75" customHeight="1" x14ac:dyDescent="0.4"/>
    <row r="267" spans="2:2" ht="12.75" customHeight="1" x14ac:dyDescent="0.4"/>
    <row r="268" spans="2:2" ht="12.75" customHeight="1" x14ac:dyDescent="0.4"/>
    <row r="269" spans="2:2" ht="12.75" customHeight="1" x14ac:dyDescent="0.4"/>
    <row r="270" spans="2:2" ht="12.75" customHeight="1" x14ac:dyDescent="0.4"/>
    <row r="271" spans="2:2" ht="12.75" customHeight="1" x14ac:dyDescent="0.4"/>
    <row r="272" spans="2: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1">
    <mergeCell ref="A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Pulje 1</vt:lpstr>
      <vt:lpstr>Pulje 2</vt:lpstr>
      <vt:lpstr>Meltzer-Faber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H Pedersen</dc:creator>
  <cp:lastModifiedBy>Oskar Emil Wavold</cp:lastModifiedBy>
  <dcterms:created xsi:type="dcterms:W3CDTF">2001-10-06T14:13:04Z</dcterms:created>
  <dcterms:modified xsi:type="dcterms:W3CDTF">2022-12-26T18:29:28Z</dcterms:modified>
</cp:coreProperties>
</file>