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\Audio-Benchmarking-Graduate-Thesis\results\"/>
    </mc:Choice>
  </mc:AlternateContent>
  <xr:revisionPtr revIDLastSave="0" documentId="13_ncr:1_{2931500D-A40A-4B3D-B1B2-5004CE6CBE1E}" xr6:coauthVersionLast="47" xr6:coauthVersionMax="47" xr10:uidLastSave="{00000000-0000-0000-0000-000000000000}"/>
  <bookViews>
    <workbookView xWindow="-28020" yWindow="780" windowWidth="21600" windowHeight="11385" activeTab="2" xr2:uid="{5CDE7197-7A80-467F-BE67-CE58E5424085}"/>
  </bookViews>
  <sheets>
    <sheet name="Results" sheetId="1" r:id="rId1"/>
    <sheet name="Timing Experiments" sheetId="2" r:id="rId2"/>
    <sheet name="Tables for Pap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D6" i="2"/>
  <c r="D4" i="2" l="1"/>
  <c r="E6" i="2"/>
  <c r="E5" i="2"/>
  <c r="E4" i="2"/>
  <c r="C6" i="2"/>
  <c r="C5" i="2"/>
  <c r="C4" i="2"/>
  <c r="B6" i="2"/>
  <c r="B5" i="2"/>
  <c r="B4" i="2"/>
  <c r="C3" i="2"/>
  <c r="C8" i="2" s="1"/>
  <c r="C9" i="2" s="1"/>
  <c r="C10" i="2" s="1"/>
  <c r="C11" i="2" s="1"/>
  <c r="D3" i="2"/>
  <c r="D8" i="2" s="1"/>
  <c r="D9" i="2" s="1"/>
  <c r="D10" i="2" s="1"/>
  <c r="D11" i="2" s="1"/>
  <c r="E3" i="2"/>
  <c r="B3" i="2"/>
  <c r="M15" i="1"/>
  <c r="L15" i="1"/>
  <c r="K15" i="1"/>
  <c r="J15" i="1"/>
  <c r="I15" i="1"/>
  <c r="H15" i="1"/>
  <c r="G15" i="1"/>
  <c r="F15" i="1"/>
  <c r="E15" i="1"/>
  <c r="D15" i="1"/>
  <c r="C15" i="1"/>
  <c r="B15" i="1"/>
  <c r="H17" i="1"/>
  <c r="M18" i="1"/>
  <c r="M17" i="1" s="1"/>
  <c r="L18" i="1"/>
  <c r="L17" i="1" s="1"/>
  <c r="K18" i="1"/>
  <c r="K17" i="1" s="1"/>
  <c r="J18" i="1"/>
  <c r="J17" i="1" s="1"/>
  <c r="I18" i="1"/>
  <c r="I17" i="1" s="1"/>
  <c r="H18" i="1"/>
  <c r="G18" i="1"/>
  <c r="G17" i="1" s="1"/>
  <c r="F18" i="1"/>
  <c r="F17" i="1" s="1"/>
  <c r="E18" i="1"/>
  <c r="E17" i="1" s="1"/>
  <c r="D18" i="1"/>
  <c r="D17" i="1" s="1"/>
  <c r="C18" i="1"/>
  <c r="C17" i="1" s="1"/>
  <c r="B18" i="1"/>
  <c r="B17" i="1" s="1"/>
  <c r="M14" i="1"/>
  <c r="L14" i="1"/>
  <c r="K14" i="1"/>
  <c r="J14" i="1"/>
  <c r="I14" i="1"/>
  <c r="H14" i="1"/>
  <c r="G14" i="1"/>
  <c r="F14" i="1"/>
  <c r="E14" i="1"/>
  <c r="D14" i="1"/>
  <c r="C14" i="1"/>
  <c r="B14" i="1"/>
  <c r="B8" i="2" l="1"/>
  <c r="B9" i="2" s="1"/>
  <c r="B10" i="2" s="1"/>
  <c r="B11" i="2" s="1"/>
  <c r="E8" i="2"/>
  <c r="E9" i="2" s="1"/>
  <c r="E10" i="2" s="1"/>
  <c r="E11" i="2" s="1"/>
</calcChain>
</file>

<file path=xl/sharedStrings.xml><?xml version="1.0" encoding="utf-8"?>
<sst xmlns="http://schemas.openxmlformats.org/spreadsheetml/2006/main" count="89" uniqueCount="39">
  <si>
    <t>Test Fold</t>
  </si>
  <si>
    <t>EfficientNet-ApproxGT</t>
  </si>
  <si>
    <t>EfficientNet-LinGC</t>
  </si>
  <si>
    <t>EfficientNet-LogGC</t>
  </si>
  <si>
    <t>ResNet50-ApproxGT</t>
  </si>
  <si>
    <t>ResNet50-Cochleagram</t>
  </si>
  <si>
    <t>ResNet50-LinGC</t>
  </si>
  <si>
    <t>ResNet50 - LogGC</t>
  </si>
  <si>
    <t>SqueezeNet-ApproxGT</t>
  </si>
  <si>
    <t>SqueezeNet-Cochleagram</t>
  </si>
  <si>
    <t>SqueezeNet-LinGC</t>
  </si>
  <si>
    <t>SqueezeNet-LogGC</t>
  </si>
  <si>
    <t>Best Model</t>
  </si>
  <si>
    <t>Best Model Fold</t>
  </si>
  <si>
    <t>Model</t>
  </si>
  <si>
    <t>10 Fold Top 1 Average Accuracy</t>
  </si>
  <si>
    <t>EfficientNet-Cochleagram</t>
  </si>
  <si>
    <t>Cochleagram</t>
  </si>
  <si>
    <t>Linear Gammachirp</t>
  </si>
  <si>
    <t>EfficientNet</t>
  </si>
  <si>
    <t>ResNet50</t>
  </si>
  <si>
    <t>SqueezeNet</t>
  </si>
  <si>
    <t>Approximate Gammatone</t>
  </si>
  <si>
    <t>Logarithmic Gammachirp</t>
  </si>
  <si>
    <t>Average Accuracy</t>
  </si>
  <si>
    <t>StDev Accuracy</t>
  </si>
  <si>
    <t>Metric</t>
  </si>
  <si>
    <t>Double Weighted Average F1 Score</t>
  </si>
  <si>
    <t>10 Fold Double Weighted Ave F1</t>
  </si>
  <si>
    <t>Data Hidden Above ^^</t>
  </si>
  <si>
    <t>Replicate</t>
  </si>
  <si>
    <t>10 Fold Average Accuracy</t>
  </si>
  <si>
    <t>Linear Gammachrip</t>
  </si>
  <si>
    <t>Data Preprocessing Time (Seconds)</t>
  </si>
  <si>
    <t>Number of Sounds (Fold 5)</t>
  </si>
  <si>
    <t>Total Dataset (Hours)</t>
  </si>
  <si>
    <t>Total Dataset (Seconds)</t>
  </si>
  <si>
    <t>Per Data Point (Seconds)</t>
  </si>
  <si>
    <t>Average Preprocessing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</si>
</sst>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8" applyNumberFormat="0" applyFill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11" applyNumberFormat="0" applyAlignment="0" applyProtection="0"/>
    <xf numFmtId="0" fontId="11" fillId="7" borderId="12" applyNumberFormat="0" applyAlignment="0" applyProtection="0"/>
    <xf numFmtId="0" fontId="12" fillId="7" borderId="11" applyNumberFormat="0" applyAlignment="0" applyProtection="0"/>
    <xf numFmtId="0" fontId="13" fillId="0" borderId="13" applyNumberFormat="0" applyFill="0" applyAlignment="0" applyProtection="0"/>
    <xf numFmtId="0" fontId="14" fillId="8" borderId="14" applyNumberFormat="0" applyAlignment="0" applyProtection="0"/>
    <xf numFmtId="0" fontId="15" fillId="0" borderId="0" applyNumberFormat="0" applyFill="0" applyBorder="0" applyAlignment="0" applyProtection="0"/>
    <xf numFmtId="0" fontId="1" fillId="9" borderId="15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0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0" fontId="0" fillId="0" borderId="2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0" xfId="1" applyNumberFormat="1" applyFont="1" applyFill="1"/>
    <xf numFmtId="0" fontId="0" fillId="0" borderId="0" xfId="1" applyNumberFormat="1" applyFont="1"/>
    <xf numFmtId="10" fontId="0" fillId="0" borderId="4" xfId="1" applyNumberFormat="1" applyFont="1" applyBorder="1"/>
    <xf numFmtId="10" fontId="0" fillId="0" borderId="3" xfId="1" applyNumberFormat="1" applyFont="1" applyBorder="1"/>
    <xf numFmtId="10" fontId="0" fillId="0" borderId="2" xfId="1" applyNumberFormat="1" applyFont="1" applyBorder="1"/>
    <xf numFmtId="0" fontId="2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2" fontId="19" fillId="0" borderId="2" xfId="0" applyNumberFormat="1" applyFont="1" applyBorder="1" applyAlignment="1">
      <alignment horizontal="center" vertical="center"/>
    </xf>
    <xf numFmtId="2" fontId="19" fillId="0" borderId="3" xfId="0" applyNumberFormat="1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D960-B555-4376-92BC-31809B019DF0}">
  <dimension ref="A1:N35"/>
  <sheetViews>
    <sheetView topLeftCell="A19" workbookViewId="0">
      <selection activeCell="A37" sqref="A37:E48"/>
    </sheetView>
  </sheetViews>
  <sheetFormatPr defaultRowHeight="15" x14ac:dyDescent="0.25"/>
  <cols>
    <col min="1" max="1" width="32.140625" customWidth="1"/>
    <col min="2" max="2" width="31.140625" customWidth="1"/>
    <col min="3" max="3" width="27.28515625" customWidth="1"/>
    <col min="4" max="4" width="25.5703125" customWidth="1"/>
    <col min="5" max="5" width="30.42578125" customWidth="1"/>
    <col min="6" max="6" width="19.28515625" customWidth="1"/>
    <col min="7" max="7" width="24.7109375" customWidth="1"/>
    <col min="8" max="8" width="29" customWidth="1"/>
    <col min="9" max="9" width="17.85546875" customWidth="1"/>
    <col min="10" max="10" width="23.42578125" customWidth="1"/>
    <col min="11" max="11" width="25.42578125" customWidth="1"/>
    <col min="12" max="12" width="19.28515625" customWidth="1"/>
    <col min="13" max="13" width="18.28515625" customWidth="1"/>
    <col min="14" max="14" width="14.7109375" bestFit="1" customWidth="1"/>
  </cols>
  <sheetData>
    <row r="1" spans="1:14" x14ac:dyDescent="0.2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>
        <v>1</v>
      </c>
      <c r="B2" s="2">
        <v>0.76032110091743099</v>
      </c>
      <c r="C2" s="2">
        <v>0.78440366972477005</v>
      </c>
      <c r="D2" s="2">
        <v>0.78669724770642202</v>
      </c>
      <c r="E2" s="2">
        <v>0.66972477064220104</v>
      </c>
      <c r="F2" s="2">
        <v>0.75802752293577902</v>
      </c>
      <c r="G2" s="2">
        <v>0.77981651376146699</v>
      </c>
      <c r="H2" s="2">
        <v>0.76834862385321101</v>
      </c>
      <c r="I2" s="2">
        <v>0.69036697247706402</v>
      </c>
      <c r="J2" s="2">
        <v>0.71215596330275199</v>
      </c>
      <c r="K2" s="2">
        <v>0.71330275229357798</v>
      </c>
      <c r="L2" s="2">
        <v>0.70298165137614599</v>
      </c>
      <c r="M2" s="2">
        <v>0.64678899082568797</v>
      </c>
      <c r="N2" s="2"/>
    </row>
    <row r="3" spans="1:14" x14ac:dyDescent="0.25">
      <c r="A3">
        <v>2</v>
      </c>
      <c r="B3" s="2">
        <v>0.77927927927927898</v>
      </c>
      <c r="C3" s="2">
        <v>0.79279279279279202</v>
      </c>
      <c r="D3" s="2">
        <v>0.85022522522522503</v>
      </c>
      <c r="E3" s="2">
        <v>0.641891891891891</v>
      </c>
      <c r="F3" s="2">
        <v>0.77252252252252196</v>
      </c>
      <c r="G3" s="2">
        <v>0.82432432432432401</v>
      </c>
      <c r="H3" s="2">
        <v>0.84346846846846801</v>
      </c>
      <c r="I3" s="2">
        <v>0.65653153153153099</v>
      </c>
      <c r="J3" s="2">
        <v>0.68581081081080997</v>
      </c>
      <c r="K3" s="2">
        <v>0.61936936936936904</v>
      </c>
      <c r="L3" s="2">
        <v>0.69256756756756699</v>
      </c>
      <c r="M3" s="2">
        <v>0.56306306306306297</v>
      </c>
      <c r="N3" s="2"/>
    </row>
    <row r="4" spans="1:14" x14ac:dyDescent="0.25">
      <c r="A4">
        <v>3</v>
      </c>
      <c r="B4" s="2">
        <v>0.77081081081081004</v>
      </c>
      <c r="C4" s="2">
        <v>0.76216216216216204</v>
      </c>
      <c r="D4" s="2">
        <v>0.74594594594594599</v>
      </c>
      <c r="E4" s="2">
        <v>0.63891891891891806</v>
      </c>
      <c r="F4" s="2">
        <v>0.70918918918918905</v>
      </c>
      <c r="G4" s="2">
        <v>0.77621621621621595</v>
      </c>
      <c r="H4" s="2">
        <v>0.73405405405405399</v>
      </c>
      <c r="I4" s="2">
        <v>0.56864864864864795</v>
      </c>
      <c r="J4" s="2">
        <v>0.65621621621621595</v>
      </c>
      <c r="K4" s="2">
        <v>0.65189189189189101</v>
      </c>
      <c r="L4" s="2">
        <v>0.67675675675675595</v>
      </c>
      <c r="M4" s="2">
        <v>0.53621621621621596</v>
      </c>
      <c r="N4" s="2"/>
    </row>
    <row r="5" spans="1:14" x14ac:dyDescent="0.25">
      <c r="A5">
        <v>4</v>
      </c>
      <c r="B5" s="2">
        <v>0.81818181818181801</v>
      </c>
      <c r="C5" s="2">
        <v>0.86161616161616095</v>
      </c>
      <c r="D5" s="2">
        <v>0.84545454545454501</v>
      </c>
      <c r="E5" s="2">
        <v>0.776767676767676</v>
      </c>
      <c r="F5" s="2">
        <v>0.77474747474747396</v>
      </c>
      <c r="G5" s="2">
        <v>0.804040404040404</v>
      </c>
      <c r="H5" s="2">
        <v>0.804040404040404</v>
      </c>
      <c r="I5" s="2">
        <v>0.75151515151515103</v>
      </c>
      <c r="J5" s="2">
        <v>0.74747474747474696</v>
      </c>
      <c r="K5" s="2">
        <v>0.72020202020201995</v>
      </c>
      <c r="L5" s="2">
        <v>0.78888888888888797</v>
      </c>
      <c r="M5" s="2">
        <v>0.62727272727272698</v>
      </c>
      <c r="N5" s="2"/>
    </row>
    <row r="6" spans="1:14" x14ac:dyDescent="0.25">
      <c r="A6">
        <v>5</v>
      </c>
      <c r="B6" s="3">
        <v>0.86737967914438496</v>
      </c>
      <c r="C6" s="3">
        <v>0.87593582887700505</v>
      </c>
      <c r="D6" s="3">
        <v>0.91016042780748596</v>
      </c>
      <c r="E6" s="3">
        <v>0.82352941176470495</v>
      </c>
      <c r="F6" s="11">
        <v>0.806417112299465</v>
      </c>
      <c r="G6" s="11">
        <v>0.83957219251336901</v>
      </c>
      <c r="H6" s="3">
        <v>0.91016042780748596</v>
      </c>
      <c r="I6" s="11">
        <v>0.77754010695187104</v>
      </c>
      <c r="J6" s="3">
        <v>0.78930481283422405</v>
      </c>
      <c r="K6" s="3">
        <v>0.81925133689839502</v>
      </c>
      <c r="L6" s="11">
        <v>0.85133689839572102</v>
      </c>
      <c r="M6" s="11">
        <v>0.68556149732620297</v>
      </c>
      <c r="N6" s="2"/>
    </row>
    <row r="7" spans="1:14" x14ac:dyDescent="0.25">
      <c r="A7">
        <v>6</v>
      </c>
      <c r="B7" s="2">
        <v>0.74240583232077695</v>
      </c>
      <c r="C7" s="2">
        <v>0.74726609963547996</v>
      </c>
      <c r="D7" s="2">
        <v>0.78614823815309798</v>
      </c>
      <c r="E7" s="2">
        <v>0.71202916160388796</v>
      </c>
      <c r="F7" s="11">
        <v>0.78371810449574697</v>
      </c>
      <c r="G7" s="11">
        <v>0.81652490886998697</v>
      </c>
      <c r="H7" s="11">
        <v>0.81530984204131196</v>
      </c>
      <c r="I7" s="11">
        <v>0.68408262454434998</v>
      </c>
      <c r="J7" s="11">
        <v>0.66585662211421603</v>
      </c>
      <c r="K7" s="11">
        <v>0.70959902794653695</v>
      </c>
      <c r="L7" s="11">
        <v>0.73876063183475005</v>
      </c>
      <c r="M7" s="11">
        <v>0.59538274605103203</v>
      </c>
      <c r="N7" s="2"/>
    </row>
    <row r="8" spans="1:14" x14ac:dyDescent="0.25">
      <c r="A8">
        <v>7</v>
      </c>
      <c r="B8" s="2">
        <v>0.77207637231503501</v>
      </c>
      <c r="C8" s="2">
        <v>0.82935560859188495</v>
      </c>
      <c r="D8" s="2">
        <v>0.83532219570405697</v>
      </c>
      <c r="E8" s="2">
        <v>0.75894988066825697</v>
      </c>
      <c r="F8" s="11">
        <v>0.75417661097851996</v>
      </c>
      <c r="G8" s="11">
        <v>0.79952267303102598</v>
      </c>
      <c r="H8" s="11">
        <v>0.82816229116945095</v>
      </c>
      <c r="I8" s="11">
        <v>0.68973747016706399</v>
      </c>
      <c r="J8" s="11">
        <v>0.652744630071599</v>
      </c>
      <c r="K8" s="11">
        <v>0.68138424821002297</v>
      </c>
      <c r="L8" s="11">
        <v>0.75059665871121695</v>
      </c>
      <c r="M8" s="11">
        <v>0.63365155131264905</v>
      </c>
      <c r="N8" s="2"/>
    </row>
    <row r="9" spans="1:14" x14ac:dyDescent="0.25">
      <c r="A9">
        <v>8</v>
      </c>
      <c r="B9" s="2">
        <v>0.74217772215268996</v>
      </c>
      <c r="C9" s="2">
        <v>0.69586983729662</v>
      </c>
      <c r="D9" s="2">
        <v>0.66332916145181398</v>
      </c>
      <c r="E9" s="2">
        <v>0.64330413016270305</v>
      </c>
      <c r="F9" s="11">
        <v>0.69837296620775902</v>
      </c>
      <c r="G9" s="11">
        <v>0.75344180225281598</v>
      </c>
      <c r="H9" s="11">
        <v>0.76846057571964899</v>
      </c>
      <c r="I9" s="11">
        <v>0.64080100125156403</v>
      </c>
      <c r="J9" s="11">
        <v>0.65081351689611999</v>
      </c>
      <c r="K9" s="11">
        <v>0.64705882352941102</v>
      </c>
      <c r="L9" s="11">
        <v>0.67709637046307802</v>
      </c>
      <c r="M9" s="11">
        <v>0.56946182728410499</v>
      </c>
      <c r="N9" s="2"/>
    </row>
    <row r="10" spans="1:14" x14ac:dyDescent="0.25">
      <c r="A10">
        <v>9</v>
      </c>
      <c r="B10" s="2">
        <v>0.828431372549019</v>
      </c>
      <c r="C10" s="2">
        <v>0.84191176470588203</v>
      </c>
      <c r="D10" s="2">
        <v>0.83578431372549</v>
      </c>
      <c r="E10" s="2">
        <v>0.80024509803921495</v>
      </c>
      <c r="F10" s="11">
        <v>0.78308823529411697</v>
      </c>
      <c r="G10" s="11">
        <v>0.82598039215686203</v>
      </c>
      <c r="H10" s="11">
        <v>0.85416666666666596</v>
      </c>
      <c r="I10" s="3">
        <v>0.80392156862745101</v>
      </c>
      <c r="J10" s="11">
        <v>0.73651960784313697</v>
      </c>
      <c r="K10" s="11">
        <v>0.73897058823529405</v>
      </c>
      <c r="L10" s="3">
        <v>0.851715686274509</v>
      </c>
      <c r="M10" s="3">
        <v>0.71936274509803899</v>
      </c>
      <c r="N10" s="2"/>
    </row>
    <row r="11" spans="1:14" x14ac:dyDescent="0.25">
      <c r="A11">
        <v>10</v>
      </c>
      <c r="B11" s="2">
        <v>0.83990442054958103</v>
      </c>
      <c r="C11" s="2">
        <v>0.84109916367980797</v>
      </c>
      <c r="D11" s="2">
        <v>0.83034647550776497</v>
      </c>
      <c r="E11" s="2">
        <v>0.75627240143369101</v>
      </c>
      <c r="F11" s="3">
        <v>0.82078853046594902</v>
      </c>
      <c r="G11" s="3">
        <v>0.85663082437275895</v>
      </c>
      <c r="H11" s="11">
        <v>0.82437275985663006</v>
      </c>
      <c r="I11" s="11">
        <v>0.747909199522102</v>
      </c>
      <c r="J11" s="11">
        <v>0.74551971326164801</v>
      </c>
      <c r="K11" s="11">
        <v>0.77419354838709598</v>
      </c>
      <c r="L11" s="11">
        <v>0.78614097968936603</v>
      </c>
      <c r="M11" s="11">
        <v>0.71684587813620004</v>
      </c>
    </row>
    <row r="13" spans="1:14" x14ac:dyDescent="0.25">
      <c r="A13" s="1" t="s">
        <v>26</v>
      </c>
      <c r="B13" s="1" t="s">
        <v>1</v>
      </c>
      <c r="C13" s="1" t="s">
        <v>16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  <c r="N13" s="1"/>
    </row>
    <row r="14" spans="1:14" x14ac:dyDescent="0.25">
      <c r="A14" s="1" t="s">
        <v>24</v>
      </c>
      <c r="B14" s="2">
        <f t="shared" ref="B14:M14" si="0">AVERAGE(B2:B11)</f>
        <v>0.79209684082208254</v>
      </c>
      <c r="C14" s="2">
        <f t="shared" si="0"/>
        <v>0.80324130890825651</v>
      </c>
      <c r="D14" s="2">
        <f t="shared" si="0"/>
        <v>0.80894137766818486</v>
      </c>
      <c r="E14" s="2">
        <f t="shared" si="0"/>
        <v>0.72216333418931455</v>
      </c>
      <c r="F14" s="2">
        <f t="shared" si="0"/>
        <v>0.766104826913652</v>
      </c>
      <c r="G14" s="2">
        <f t="shared" si="0"/>
        <v>0.80760702515392302</v>
      </c>
      <c r="H14" s="2">
        <f t="shared" si="0"/>
        <v>0.81505441136773304</v>
      </c>
      <c r="I14" s="2">
        <f t="shared" si="0"/>
        <v>0.70110542752367955</v>
      </c>
      <c r="J14" s="2">
        <f t="shared" si="0"/>
        <v>0.70424166408254685</v>
      </c>
      <c r="K14" s="2">
        <f t="shared" si="0"/>
        <v>0.70752236069636143</v>
      </c>
      <c r="L14" s="2">
        <f t="shared" si="0"/>
        <v>0.75168420899579969</v>
      </c>
      <c r="M14" s="2">
        <f t="shared" si="0"/>
        <v>0.62936072425859213</v>
      </c>
      <c r="N14" s="2"/>
    </row>
    <row r="15" spans="1:14" x14ac:dyDescent="0.25">
      <c r="A15" s="1" t="s">
        <v>25</v>
      </c>
      <c r="B15" s="2">
        <f t="shared" ref="B15:M15" si="1">_xlfn.STDEV.S(B2:B11)</f>
        <v>4.3388056680786831E-2</v>
      </c>
      <c r="C15" s="2">
        <f t="shared" si="1"/>
        <v>5.6878111426698887E-2</v>
      </c>
      <c r="D15" s="2">
        <f t="shared" si="1"/>
        <v>6.7776760232049829E-2</v>
      </c>
      <c r="E15" s="2">
        <f t="shared" si="1"/>
        <v>7.0170088444104439E-2</v>
      </c>
      <c r="F15" s="2">
        <f t="shared" si="1"/>
        <v>3.8534910031673857E-2</v>
      </c>
      <c r="G15" s="2">
        <f t="shared" si="1"/>
        <v>3.1431276863227255E-2</v>
      </c>
      <c r="H15" s="2">
        <f t="shared" si="1"/>
        <v>5.0194928080345584E-2</v>
      </c>
      <c r="I15" s="2">
        <f t="shared" si="1"/>
        <v>7.0590940110641598E-2</v>
      </c>
      <c r="J15" s="2">
        <f t="shared" si="1"/>
        <v>4.8920889392334951E-2</v>
      </c>
      <c r="K15" s="2">
        <f t="shared" si="1"/>
        <v>6.0846474230040103E-2</v>
      </c>
      <c r="L15" s="2">
        <f t="shared" si="1"/>
        <v>6.6433591724284993E-2</v>
      </c>
      <c r="M15" s="2">
        <f t="shared" si="1"/>
        <v>6.4163608863601979E-2</v>
      </c>
      <c r="N15" s="2"/>
    </row>
    <row r="16" spans="1:14" x14ac:dyDescent="0.25">
      <c r="A16" s="1" t="s">
        <v>27</v>
      </c>
      <c r="B16" s="2">
        <v>0.79047382431188828</v>
      </c>
      <c r="C16" s="2">
        <v>0.80305153865226986</v>
      </c>
      <c r="D16" s="2">
        <v>0.80830543433771318</v>
      </c>
      <c r="E16" s="2">
        <v>0.72013716160814045</v>
      </c>
      <c r="F16" s="2">
        <v>0.7623302220602669</v>
      </c>
      <c r="G16" s="2">
        <v>0.80607013222777346</v>
      </c>
      <c r="H16" s="2">
        <v>0.81402411774490802</v>
      </c>
      <c r="I16" s="2">
        <v>0.69783001156248992</v>
      </c>
      <c r="J16" s="2">
        <v>0.70028529639928438</v>
      </c>
      <c r="K16" s="2">
        <v>0.70357727107910828</v>
      </c>
      <c r="L16" s="2">
        <v>0.74832372142831782</v>
      </c>
      <c r="M16" s="2">
        <v>0.6209038501002051</v>
      </c>
      <c r="N16" s="2"/>
    </row>
    <row r="17" spans="1:14" x14ac:dyDescent="0.25">
      <c r="A17" s="1" t="s">
        <v>13</v>
      </c>
      <c r="B17">
        <f t="shared" ref="B17:M17" si="2">MATCH(B18,B2:B11,0)</f>
        <v>5</v>
      </c>
      <c r="C17">
        <f t="shared" si="2"/>
        <v>5</v>
      </c>
      <c r="D17">
        <f t="shared" si="2"/>
        <v>5</v>
      </c>
      <c r="E17">
        <f t="shared" si="2"/>
        <v>5</v>
      </c>
      <c r="F17">
        <f t="shared" si="2"/>
        <v>10</v>
      </c>
      <c r="G17">
        <f t="shared" si="2"/>
        <v>10</v>
      </c>
      <c r="H17">
        <f t="shared" si="2"/>
        <v>5</v>
      </c>
      <c r="I17">
        <f t="shared" si="2"/>
        <v>9</v>
      </c>
      <c r="J17">
        <f t="shared" si="2"/>
        <v>5</v>
      </c>
      <c r="K17">
        <f t="shared" si="2"/>
        <v>5</v>
      </c>
      <c r="L17">
        <f t="shared" si="2"/>
        <v>9</v>
      </c>
      <c r="M17">
        <f t="shared" si="2"/>
        <v>9</v>
      </c>
    </row>
    <row r="18" spans="1:14" x14ac:dyDescent="0.25">
      <c r="A18" s="1" t="s">
        <v>12</v>
      </c>
      <c r="B18" s="2">
        <f t="shared" ref="B18:M18" si="3">MAX(B2:B11)</f>
        <v>0.86737967914438496</v>
      </c>
      <c r="C18" s="2">
        <f t="shared" si="3"/>
        <v>0.87593582887700505</v>
      </c>
      <c r="D18" s="2">
        <f t="shared" si="3"/>
        <v>0.91016042780748596</v>
      </c>
      <c r="E18" s="2">
        <f t="shared" si="3"/>
        <v>0.82352941176470495</v>
      </c>
      <c r="F18" s="2">
        <f t="shared" si="3"/>
        <v>0.82078853046594902</v>
      </c>
      <c r="G18" s="2">
        <f t="shared" si="3"/>
        <v>0.85663082437275895</v>
      </c>
      <c r="H18" s="2">
        <f t="shared" si="3"/>
        <v>0.91016042780748596</v>
      </c>
      <c r="I18" s="2">
        <f t="shared" si="3"/>
        <v>0.80392156862745101</v>
      </c>
      <c r="J18" s="2">
        <f t="shared" si="3"/>
        <v>0.78930481283422405</v>
      </c>
      <c r="K18" s="2">
        <f t="shared" si="3"/>
        <v>0.81925133689839502</v>
      </c>
      <c r="L18" s="2">
        <f t="shared" si="3"/>
        <v>0.851715686274509</v>
      </c>
      <c r="M18" s="2">
        <f t="shared" si="3"/>
        <v>0.71936274509803899</v>
      </c>
      <c r="N18" s="2"/>
    </row>
    <row r="19" spans="1:1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"/>
    </row>
    <row r="21" spans="1:14" x14ac:dyDescent="0.25">
      <c r="A21" s="1" t="s">
        <v>29</v>
      </c>
    </row>
    <row r="23" spans="1:14" x14ac:dyDescent="0.25">
      <c r="A23" s="4" t="s">
        <v>14</v>
      </c>
      <c r="B23" s="4" t="s">
        <v>31</v>
      </c>
      <c r="D23" s="4" t="s">
        <v>14</v>
      </c>
      <c r="E23" s="4" t="s">
        <v>28</v>
      </c>
    </row>
    <row r="24" spans="1:14" x14ac:dyDescent="0.25">
      <c r="A24" s="5" t="s">
        <v>6</v>
      </c>
      <c r="B24" s="8">
        <v>0.81505441136773304</v>
      </c>
      <c r="D24" s="5" t="s">
        <v>1</v>
      </c>
      <c r="E24" s="15">
        <v>0.79047382431188828</v>
      </c>
    </row>
    <row r="25" spans="1:14" x14ac:dyDescent="0.25">
      <c r="A25" s="6" t="s">
        <v>2</v>
      </c>
      <c r="B25" s="9">
        <v>0.80894137766818486</v>
      </c>
      <c r="D25" s="6" t="s">
        <v>16</v>
      </c>
      <c r="E25" s="14">
        <v>0.80305153865226986</v>
      </c>
    </row>
    <row r="26" spans="1:14" x14ac:dyDescent="0.25">
      <c r="A26" s="6" t="s">
        <v>5</v>
      </c>
      <c r="B26" s="9">
        <v>0.80760702515392302</v>
      </c>
      <c r="D26" s="6" t="s">
        <v>2</v>
      </c>
      <c r="E26" s="14">
        <v>0.80830543433771318</v>
      </c>
    </row>
    <row r="27" spans="1:14" x14ac:dyDescent="0.25">
      <c r="A27" s="6" t="s">
        <v>16</v>
      </c>
      <c r="B27" s="9">
        <v>0.80324130890825651</v>
      </c>
      <c r="D27" s="6" t="s">
        <v>3</v>
      </c>
      <c r="E27" s="14">
        <v>0.72013716160814045</v>
      </c>
    </row>
    <row r="28" spans="1:14" x14ac:dyDescent="0.25">
      <c r="A28" s="6" t="s">
        <v>1</v>
      </c>
      <c r="B28" s="9">
        <v>0.79209684082208254</v>
      </c>
      <c r="D28" s="6" t="s">
        <v>4</v>
      </c>
      <c r="E28" s="14">
        <v>0.7623302220602669</v>
      </c>
    </row>
    <row r="29" spans="1:14" x14ac:dyDescent="0.25">
      <c r="A29" s="6" t="s">
        <v>4</v>
      </c>
      <c r="B29" s="9">
        <v>0.766104826913652</v>
      </c>
      <c r="D29" s="6" t="s">
        <v>5</v>
      </c>
      <c r="E29" s="14">
        <v>0.80607013222777346</v>
      </c>
    </row>
    <row r="30" spans="1:14" x14ac:dyDescent="0.25">
      <c r="A30" s="6" t="s">
        <v>10</v>
      </c>
      <c r="B30" s="9">
        <v>0.75168420899579969</v>
      </c>
      <c r="D30" s="6" t="s">
        <v>6</v>
      </c>
      <c r="E30" s="14">
        <v>0.81402411774490802</v>
      </c>
    </row>
    <row r="31" spans="1:14" x14ac:dyDescent="0.25">
      <c r="A31" s="6" t="s">
        <v>3</v>
      </c>
      <c r="B31" s="9">
        <v>0.72216333418931455</v>
      </c>
      <c r="D31" s="6" t="s">
        <v>7</v>
      </c>
      <c r="E31" s="14">
        <v>0.69783001156248992</v>
      </c>
    </row>
    <row r="32" spans="1:14" x14ac:dyDescent="0.25">
      <c r="A32" s="6" t="s">
        <v>9</v>
      </c>
      <c r="B32" s="9">
        <v>0.70752236069636143</v>
      </c>
      <c r="D32" s="6" t="s">
        <v>8</v>
      </c>
      <c r="E32" s="14">
        <v>0.70028529639928438</v>
      </c>
    </row>
    <row r="33" spans="1:5" x14ac:dyDescent="0.25">
      <c r="A33" s="6" t="s">
        <v>8</v>
      </c>
      <c r="B33" s="9">
        <v>0.70424166408254685</v>
      </c>
      <c r="D33" s="6" t="s">
        <v>9</v>
      </c>
      <c r="E33" s="14">
        <v>0.70357727107910828</v>
      </c>
    </row>
    <row r="34" spans="1:5" x14ac:dyDescent="0.25">
      <c r="A34" s="6" t="s">
        <v>7</v>
      </c>
      <c r="B34" s="9">
        <v>0.70110542752367955</v>
      </c>
      <c r="D34" s="6" t="s">
        <v>10</v>
      </c>
      <c r="E34" s="14">
        <v>0.74832372142831782</v>
      </c>
    </row>
    <row r="35" spans="1:5" x14ac:dyDescent="0.25">
      <c r="A35" s="7" t="s">
        <v>11</v>
      </c>
      <c r="B35" s="10">
        <v>0.62936072425859213</v>
      </c>
      <c r="D35" s="7" t="s">
        <v>11</v>
      </c>
      <c r="E35" s="13">
        <v>0.6209038501002051</v>
      </c>
    </row>
  </sheetData>
  <sortState xmlns:xlrd2="http://schemas.microsoft.com/office/spreadsheetml/2017/richdata2" ref="A24:B35">
    <sortCondition descending="1" ref="B24:B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EE7B-5829-49E8-BB16-745A90B92CFA}">
  <dimension ref="A1:E11"/>
  <sheetViews>
    <sheetView workbookViewId="0">
      <selection activeCell="G10" sqref="G10"/>
    </sheetView>
  </sheetViews>
  <sheetFormatPr defaultRowHeight="15" x14ac:dyDescent="0.25"/>
  <cols>
    <col min="1" max="1" width="19.85546875" customWidth="1"/>
    <col min="2" max="2" width="14" customWidth="1"/>
    <col min="3" max="3" width="13.7109375" customWidth="1"/>
    <col min="4" max="5" width="13.42578125" customWidth="1"/>
  </cols>
  <sheetData>
    <row r="1" spans="1:5" x14ac:dyDescent="0.25">
      <c r="A1" s="28" t="s">
        <v>33</v>
      </c>
      <c r="B1" s="29"/>
      <c r="C1" s="29"/>
      <c r="D1" s="29"/>
      <c r="E1" s="30"/>
    </row>
    <row r="2" spans="1:5" ht="45" x14ac:dyDescent="0.25">
      <c r="A2" s="17" t="s">
        <v>30</v>
      </c>
      <c r="B2" s="17" t="s">
        <v>17</v>
      </c>
      <c r="C2" s="17" t="s">
        <v>32</v>
      </c>
      <c r="D2" s="17" t="s">
        <v>23</v>
      </c>
      <c r="E2" s="17" t="s">
        <v>22</v>
      </c>
    </row>
    <row r="3" spans="1:5" x14ac:dyDescent="0.25">
      <c r="A3" s="18">
        <v>1</v>
      </c>
      <c r="B3" s="23">
        <f>(51*60)+44.7</f>
        <v>3104.7</v>
      </c>
      <c r="C3" s="23">
        <f>(66*60)+17.1</f>
        <v>3977.1</v>
      </c>
      <c r="D3" s="23">
        <f>(100*60)+53.6</f>
        <v>6053.6</v>
      </c>
      <c r="E3" s="23">
        <f>(54*60)+45.4</f>
        <v>3285.4</v>
      </c>
    </row>
    <row r="4" spans="1:5" x14ac:dyDescent="0.25">
      <c r="A4" s="19">
        <v>2</v>
      </c>
      <c r="B4" s="24">
        <f>(60*51)+53.8</f>
        <v>3113.8</v>
      </c>
      <c r="C4" s="24">
        <f>(65*60)+54.3</f>
        <v>3954.3</v>
      </c>
      <c r="D4" s="24">
        <f>(101*60)+50.8</f>
        <v>6110.8</v>
      </c>
      <c r="E4" s="24">
        <f>(55*60)+15.7</f>
        <v>3315.7</v>
      </c>
    </row>
    <row r="5" spans="1:5" x14ac:dyDescent="0.25">
      <c r="A5" s="19">
        <v>3</v>
      </c>
      <c r="B5" s="24">
        <f>(51*60)+49.4</f>
        <v>3109.4</v>
      </c>
      <c r="C5" s="24">
        <f>(65*60)+28</f>
        <v>3928</v>
      </c>
      <c r="D5" s="24">
        <v>6072.1</v>
      </c>
      <c r="E5" s="24">
        <f>(55*60)+38.6</f>
        <v>3338.6</v>
      </c>
    </row>
    <row r="6" spans="1:5" x14ac:dyDescent="0.25">
      <c r="A6" s="20">
        <v>4</v>
      </c>
      <c r="B6" s="25">
        <f>(51*60)+36.2</f>
        <v>3096.2</v>
      </c>
      <c r="C6" s="25">
        <f>(66*60)+23.7</f>
        <v>3983.7</v>
      </c>
      <c r="D6" s="25">
        <f>(103*60)+8.7</f>
        <v>6188.7</v>
      </c>
      <c r="E6" s="25">
        <f>(57*60)+0.1</f>
        <v>3420.1</v>
      </c>
    </row>
    <row r="7" spans="1:5" ht="30" x14ac:dyDescent="0.25">
      <c r="A7" s="21" t="s">
        <v>34</v>
      </c>
      <c r="B7" s="26">
        <v>935</v>
      </c>
      <c r="C7" s="26">
        <v>935</v>
      </c>
      <c r="D7" s="26">
        <v>935</v>
      </c>
      <c r="E7" s="26">
        <v>935</v>
      </c>
    </row>
    <row r="8" spans="1:5" ht="45" x14ac:dyDescent="0.25">
      <c r="A8" s="17" t="s">
        <v>38</v>
      </c>
      <c r="B8" s="27">
        <f>AVERAGE(B3:B6)</f>
        <v>3106.0249999999996</v>
      </c>
      <c r="C8" s="27">
        <f>AVERAGE(C3:C6)</f>
        <v>3960.7749999999996</v>
      </c>
      <c r="D8" s="27">
        <f>AVERAGE(D3:D6)</f>
        <v>6106.3</v>
      </c>
      <c r="E8" s="27">
        <f>AVERAGE(E3:E6)</f>
        <v>3339.9500000000003</v>
      </c>
    </row>
    <row r="9" spans="1:5" ht="30" x14ac:dyDescent="0.25">
      <c r="A9" s="17" t="s">
        <v>37</v>
      </c>
      <c r="B9" s="27">
        <f>B8/B7</f>
        <v>3.3219518716577534</v>
      </c>
      <c r="C9" s="27">
        <f>C8/C7</f>
        <v>4.2361229946524057</v>
      </c>
      <c r="D9" s="27">
        <f>D8/D7</f>
        <v>6.5308021390374336</v>
      </c>
      <c r="E9" s="27">
        <f>E8/E7</f>
        <v>3.5721390374331552</v>
      </c>
    </row>
    <row r="10" spans="1:5" ht="30" x14ac:dyDescent="0.25">
      <c r="A10" s="22" t="s">
        <v>36</v>
      </c>
      <c r="B10" s="25">
        <f>8723*B9</f>
        <v>28977.386176470583</v>
      </c>
      <c r="C10" s="25">
        <f>8723*C9</f>
        <v>36951.700882352932</v>
      </c>
      <c r="D10" s="25">
        <f>8723*D9</f>
        <v>56968.187058823532</v>
      </c>
      <c r="E10" s="25">
        <f>8723*E9</f>
        <v>31159.768823529412</v>
      </c>
    </row>
    <row r="11" spans="1:5" ht="30" x14ac:dyDescent="0.25">
      <c r="A11" s="17" t="s">
        <v>35</v>
      </c>
      <c r="B11" s="27">
        <f>B10/3600</f>
        <v>8.0492739379084952</v>
      </c>
      <c r="C11" s="27">
        <f>C10/3600</f>
        <v>10.264361356209148</v>
      </c>
      <c r="D11" s="27">
        <f>D10/3600</f>
        <v>15.824496405228759</v>
      </c>
      <c r="E11" s="27">
        <f>E10/3600</f>
        <v>8.6554913398692808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A1B3-41B9-4496-8044-B2BD9BEE2F05}">
  <dimension ref="A1:E12"/>
  <sheetViews>
    <sheetView tabSelected="1" workbookViewId="0">
      <selection activeCell="G8" sqref="G8"/>
    </sheetView>
  </sheetViews>
  <sheetFormatPr defaultRowHeight="15" x14ac:dyDescent="0.25"/>
  <cols>
    <col min="1" max="1" width="12.7109375" customWidth="1"/>
    <col min="2" max="2" width="12.5703125" customWidth="1"/>
    <col min="3" max="3" width="14.42578125" customWidth="1"/>
    <col min="4" max="4" width="14.5703125" customWidth="1"/>
    <col min="5" max="5" width="12.85546875" customWidth="1"/>
  </cols>
  <sheetData>
    <row r="1" spans="1:5" x14ac:dyDescent="0.25">
      <c r="A1" s="31" t="s">
        <v>15</v>
      </c>
      <c r="B1" s="32"/>
      <c r="C1" s="32"/>
      <c r="D1" s="32"/>
      <c r="E1" s="33"/>
    </row>
    <row r="2" spans="1:5" ht="29.25" customHeight="1" x14ac:dyDescent="0.25">
      <c r="A2" s="16" t="s">
        <v>14</v>
      </c>
      <c r="B2" s="16" t="s">
        <v>17</v>
      </c>
      <c r="C2" s="16" t="s">
        <v>18</v>
      </c>
      <c r="D2" s="16" t="s">
        <v>22</v>
      </c>
      <c r="E2" s="16" t="s">
        <v>23</v>
      </c>
    </row>
    <row r="3" spans="1:5" x14ac:dyDescent="0.25">
      <c r="A3" s="5" t="s">
        <v>19</v>
      </c>
      <c r="B3" s="8">
        <f>VLOOKUP($A3&amp;"-"&amp;B$2,Results!$A$24:$B$35,2,FALSE)</f>
        <v>0.80324130890825651</v>
      </c>
      <c r="C3" s="8">
        <v>0.80894137766818486</v>
      </c>
      <c r="D3" s="8">
        <v>0.79209684082208254</v>
      </c>
      <c r="E3" s="8">
        <v>0.72216333418931455</v>
      </c>
    </row>
    <row r="4" spans="1:5" x14ac:dyDescent="0.25">
      <c r="A4" s="6" t="s">
        <v>20</v>
      </c>
      <c r="B4" s="9">
        <v>0.80760702515392302</v>
      </c>
      <c r="C4" s="9">
        <v>0.81505441136773304</v>
      </c>
      <c r="D4" s="9">
        <v>0.766104826913652</v>
      </c>
      <c r="E4" s="9">
        <v>0.70110542752367955</v>
      </c>
    </row>
    <row r="5" spans="1:5" x14ac:dyDescent="0.25">
      <c r="A5" s="7" t="s">
        <v>21</v>
      </c>
      <c r="B5" s="10">
        <v>0.70752236069636143</v>
      </c>
      <c r="C5" s="10">
        <v>0.75168420899579969</v>
      </c>
      <c r="D5" s="10">
        <v>0.70424166408254685</v>
      </c>
      <c r="E5" s="10">
        <v>0.62936072425859213</v>
      </c>
    </row>
    <row r="8" spans="1:5" x14ac:dyDescent="0.25">
      <c r="A8" s="34" t="s">
        <v>28</v>
      </c>
      <c r="B8" s="35"/>
      <c r="C8" s="35"/>
      <c r="D8" s="35"/>
      <c r="E8" s="36"/>
    </row>
    <row r="9" spans="1:5" ht="30" x14ac:dyDescent="0.25">
      <c r="A9" s="16" t="s">
        <v>14</v>
      </c>
      <c r="B9" s="16" t="s">
        <v>17</v>
      </c>
      <c r="C9" s="16" t="s">
        <v>18</v>
      </c>
      <c r="D9" s="16" t="s">
        <v>22</v>
      </c>
      <c r="E9" s="16" t="s">
        <v>23</v>
      </c>
    </row>
    <row r="10" spans="1:5" x14ac:dyDescent="0.25">
      <c r="A10" s="5" t="s">
        <v>19</v>
      </c>
      <c r="B10" s="8">
        <v>0.80305153865226986</v>
      </c>
      <c r="C10" s="8">
        <v>0.80830543433771318</v>
      </c>
      <c r="D10" s="8">
        <v>0.79047382431188828</v>
      </c>
      <c r="E10" s="8">
        <v>0.72013716160814045</v>
      </c>
    </row>
    <row r="11" spans="1:5" x14ac:dyDescent="0.25">
      <c r="A11" s="6" t="s">
        <v>20</v>
      </c>
      <c r="B11" s="9">
        <v>0.80607013222777346</v>
      </c>
      <c r="C11" s="9">
        <v>0.81402411774490802</v>
      </c>
      <c r="D11" s="9">
        <v>0.7623302220602669</v>
      </c>
      <c r="E11" s="9">
        <v>0.69783001156248992</v>
      </c>
    </row>
    <row r="12" spans="1:5" x14ac:dyDescent="0.25">
      <c r="A12" s="7" t="s">
        <v>21</v>
      </c>
      <c r="B12" s="10">
        <v>0.70357727107910828</v>
      </c>
      <c r="C12" s="10">
        <v>0.74832372142831782</v>
      </c>
      <c r="D12" s="10">
        <v>0.70028529639928438</v>
      </c>
      <c r="E12" s="10">
        <v>0.6209038501002051</v>
      </c>
    </row>
  </sheetData>
  <mergeCells count="2">
    <mergeCell ref="A1:E1"/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Timing Experiments</vt:lpstr>
      <vt:lpstr>Tables 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Hammitt</dc:creator>
  <cp:lastModifiedBy>Kyle Hammitt</cp:lastModifiedBy>
  <dcterms:created xsi:type="dcterms:W3CDTF">2023-02-14T18:57:07Z</dcterms:created>
  <dcterms:modified xsi:type="dcterms:W3CDTF">2023-03-24T23:34:51Z</dcterms:modified>
</cp:coreProperties>
</file>