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Portfolio_Excel\"/>
    </mc:Choice>
  </mc:AlternateContent>
  <bookViews>
    <workbookView xWindow="0" yWindow="0" windowWidth="28800" windowHeight="12330"/>
  </bookViews>
  <sheets>
    <sheet name="DATA" sheetId="2" r:id="rId1"/>
    <sheet name="RETURNS" sheetId="1" r:id="rId2"/>
    <sheet name="COV" sheetId="3" r:id="rId3"/>
    <sheet name="TRENDLINE" sheetId="4" r:id="rId4"/>
    <sheet name="PORTFOLIO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5" l="1"/>
  <c r="B34" i="5"/>
  <c r="B31" i="5"/>
  <c r="B30" i="5"/>
  <c r="B27" i="5"/>
  <c r="B26" i="5"/>
  <c r="C20" i="5"/>
  <c r="C21" i="5"/>
  <c r="C22" i="5"/>
  <c r="B23" i="5"/>
  <c r="B22" i="5"/>
  <c r="B21" i="5"/>
  <c r="B20" i="5"/>
  <c r="D8" i="5"/>
  <c r="D9" i="5"/>
  <c r="D10" i="5"/>
  <c r="D11" i="5"/>
  <c r="D12" i="5"/>
  <c r="D13" i="5"/>
  <c r="D14" i="5"/>
  <c r="D15" i="5"/>
  <c r="D16" i="5"/>
  <c r="D17" i="5"/>
  <c r="D7" i="5"/>
  <c r="B4" i="5"/>
  <c r="B24" i="3"/>
  <c r="B29" i="3"/>
  <c r="B28" i="3"/>
  <c r="B25" i="3"/>
  <c r="G7" i="3"/>
  <c r="G8" i="3"/>
  <c r="G9" i="3"/>
  <c r="G10" i="3"/>
  <c r="G11" i="3"/>
  <c r="G12" i="3"/>
  <c r="G13" i="3"/>
  <c r="G14" i="3"/>
  <c r="G15" i="3"/>
  <c r="G16" i="3"/>
  <c r="G6" i="3"/>
  <c r="F7" i="3"/>
  <c r="F8" i="3"/>
  <c r="F9" i="3"/>
  <c r="F10" i="3"/>
  <c r="F11" i="3"/>
  <c r="F12" i="3"/>
  <c r="F13" i="3"/>
  <c r="F14" i="3"/>
  <c r="F15" i="3"/>
  <c r="F16" i="3"/>
  <c r="F6" i="3"/>
  <c r="E7" i="3"/>
  <c r="E8" i="3"/>
  <c r="E9" i="3"/>
  <c r="E10" i="3"/>
  <c r="E11" i="3"/>
  <c r="E12" i="3"/>
  <c r="E13" i="3"/>
  <c r="E14" i="3"/>
  <c r="E15" i="3"/>
  <c r="E16" i="3"/>
  <c r="E6" i="3"/>
  <c r="C19" i="3"/>
  <c r="C20" i="3"/>
  <c r="C21" i="3"/>
  <c r="B21" i="3"/>
  <c r="B20" i="3"/>
  <c r="B19" i="3"/>
  <c r="C18" i="3"/>
  <c r="B18" i="3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<sst xmlns="http://schemas.openxmlformats.org/spreadsheetml/2006/main" count="58" uniqueCount="31">
  <si>
    <t>Date</t>
  </si>
  <si>
    <t>AMD</t>
  </si>
  <si>
    <t>AAPL</t>
  </si>
  <si>
    <t>SP500</t>
  </si>
  <si>
    <t>PRICES AND RETURNS FOR AMD AND AAPL</t>
  </si>
  <si>
    <t>COMPUTING COVARIANCE AND CORRELATION</t>
  </si>
  <si>
    <t>Stock Returns</t>
  </si>
  <si>
    <t>Average</t>
  </si>
  <si>
    <t>Variance</t>
  </si>
  <si>
    <t>Standarad Deviation</t>
  </si>
  <si>
    <t>Convariance computation</t>
  </si>
  <si>
    <t>Method 1</t>
  </si>
  <si>
    <t>method 2</t>
  </si>
  <si>
    <t>Correlation computation</t>
  </si>
  <si>
    <t>Product</t>
  </si>
  <si>
    <t>Return minus Average</t>
  </si>
  <si>
    <t>Proportion of AMD</t>
  </si>
  <si>
    <t>TRENDLINE</t>
  </si>
  <si>
    <t>Proportion of AAPL</t>
  </si>
  <si>
    <t>AMD Return</t>
  </si>
  <si>
    <t>AAPL Return</t>
  </si>
  <si>
    <t>Portfolio Return</t>
  </si>
  <si>
    <t>CALCULATING THE MEAN AND STANDARD DEVIATION OF A PORTFOLIO</t>
  </si>
  <si>
    <t>DATA</t>
  </si>
  <si>
    <t>Asset Returns</t>
  </si>
  <si>
    <t>Mean Return</t>
  </si>
  <si>
    <t>Covariance</t>
  </si>
  <si>
    <t>Portfolio Mean Return</t>
  </si>
  <si>
    <t>Portfolio Return Variance</t>
  </si>
  <si>
    <t>Method 2</t>
  </si>
  <si>
    <t>Portfolio Return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</si>
</sst>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0.00000"/>
    <numFmt numFmtId="18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82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86" fontId="0" fillId="0" borderId="0" xfId="0" applyNumberForma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TRENDLINE</a:t>
            </a:r>
            <a:r>
              <a:rPr lang="en-US" baseline="0"/>
              <a:t> ON AMD AND AAPL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TRENDLINE!$C$3</c:f>
              <c:strCache>
                <c:ptCount val="1"/>
                <c:pt idx="0">
                  <c:v>AAPL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73303543668613E-2"/>
                  <c:y val="-0.177915239819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TRENDLINE!$B$4:$B$14</c:f>
              <c:numCache>
                <c:formatCode>0.00%</c:formatCode>
                <c:ptCount val="11"/>
                <c:pt idx="0">
                  <c:v>0.12627972922920253</c:v>
                </c:pt>
                <c:pt idx="1">
                  <c:v>0.18645892305991599</c:v>
                </c:pt>
                <c:pt idx="2">
                  <c:v>-7.9353606922711817E-2</c:v>
                </c:pt>
                <c:pt idx="3">
                  <c:v>-0.23265697835208302</c:v>
                </c:pt>
                <c:pt idx="4">
                  <c:v>-8.7800092334626684E-2</c:v>
                </c:pt>
                <c:pt idx="5">
                  <c:v>-0.20115574973710723</c:v>
                </c:pt>
                <c:pt idx="6">
                  <c:v>-0.31711374729561104</c:v>
                </c:pt>
                <c:pt idx="7">
                  <c:v>-0.20477966541032896</c:v>
                </c:pt>
                <c:pt idx="8">
                  <c:v>0.52846163573292049</c:v>
                </c:pt>
                <c:pt idx="9">
                  <c:v>-0.15673618694238836</c:v>
                </c:pt>
                <c:pt idx="10">
                  <c:v>0.1431008508634978</c:v>
                </c:pt>
              </c:numCache>
            </c:numRef>
          </c:xVal>
          <c:yVal>
            <c:numRef>
              <c:f>TRENDLINE!$C$4:$C$14</c:f>
              <c:numCache>
                <c:formatCode>0.00%</c:formatCode>
                <c:ptCount val="11"/>
                <c:pt idx="0">
                  <c:v>-6.1892122628014835E-2</c:v>
                </c:pt>
                <c:pt idx="1">
                  <c:v>5.5735134955487424E-2</c:v>
                </c:pt>
                <c:pt idx="2">
                  <c:v>1.51336776549225E-2</c:v>
                </c:pt>
                <c:pt idx="3">
                  <c:v>-0.12289330935095759</c:v>
                </c:pt>
                <c:pt idx="4">
                  <c:v>5.6142230270174271E-3</c:v>
                </c:pt>
                <c:pt idx="5">
                  <c:v>-2.7598917999247338E-2</c:v>
                </c:pt>
                <c:pt idx="6">
                  <c:v>-0.17917227196880589</c:v>
                </c:pt>
                <c:pt idx="7">
                  <c:v>4.8366374941712989E-3</c:v>
                </c:pt>
                <c:pt idx="8">
                  <c:v>3.0951582696863916E-2</c:v>
                </c:pt>
                <c:pt idx="9">
                  <c:v>0.20339562090939656</c:v>
                </c:pt>
                <c:pt idx="10">
                  <c:v>0.12060540003388945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7F7-9DC3-98F3F040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77183"/>
        <c:axId val="1543476351"/>
      </c:scatterChart>
      <c:valAx>
        <c:axId val="15434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76351"/>
        <c:crosses val="autoZero"/>
        <c:crossBetween val="midCat"/>
      </c:valAx>
      <c:valAx>
        <c:axId val="15434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104775</xdr:rowOff>
    </xdr:from>
    <xdr:to>
      <xdr:col>16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K8" sqref="K8"/>
    </sheetView>
  </sheetViews>
  <sheetFormatPr defaultRowHeight="15" x14ac:dyDescent="0.25"/>
  <cols>
    <col min="1" max="1" width="9.7109375" bestFit="1" customWidth="1"/>
  </cols>
  <sheetData>
    <row r="1" spans="1:4" ht="15.75" thickBot="1" x14ac:dyDescent="0.3">
      <c r="A1" s="17" t="s">
        <v>23</v>
      </c>
      <c r="B1" s="18"/>
      <c r="C1" s="18"/>
      <c r="D1" s="19"/>
    </row>
    <row r="3" spans="1:4" x14ac:dyDescent="0.2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25">
      <c r="A4" s="1">
        <v>43101</v>
      </c>
      <c r="B4" s="2">
        <v>13.74</v>
      </c>
      <c r="C4" s="2">
        <v>162.999695</v>
      </c>
      <c r="D4">
        <v>2823.8100589999999</v>
      </c>
    </row>
    <row r="5" spans="1:4" x14ac:dyDescent="0.25">
      <c r="A5" s="1">
        <v>43132</v>
      </c>
      <c r="B5" s="2">
        <v>12.11</v>
      </c>
      <c r="C5" s="2">
        <v>173.40683000000001</v>
      </c>
      <c r="D5">
        <v>2713.830078</v>
      </c>
    </row>
    <row r="6" spans="1:4" x14ac:dyDescent="0.25">
      <c r="A6" s="1">
        <v>43160</v>
      </c>
      <c r="B6" s="2">
        <v>10.050000000000001</v>
      </c>
      <c r="C6" s="2">
        <v>164.00637800000001</v>
      </c>
      <c r="D6">
        <v>2640.8701169999999</v>
      </c>
    </row>
    <row r="7" spans="1:4" x14ac:dyDescent="0.25">
      <c r="A7" s="1">
        <v>43191</v>
      </c>
      <c r="B7" s="2">
        <v>10.88</v>
      </c>
      <c r="C7" s="2">
        <v>161.54304500000001</v>
      </c>
      <c r="D7">
        <v>2648.0500489999999</v>
      </c>
    </row>
    <row r="8" spans="1:4" x14ac:dyDescent="0.25">
      <c r="A8" s="1">
        <v>43221</v>
      </c>
      <c r="B8" s="2">
        <v>13.73</v>
      </c>
      <c r="C8" s="2">
        <v>182.667023</v>
      </c>
      <c r="D8">
        <v>2705.2700199999999</v>
      </c>
    </row>
    <row r="9" spans="1:4" x14ac:dyDescent="0.25">
      <c r="A9" s="1">
        <v>43252</v>
      </c>
      <c r="B9" s="2">
        <v>14.99</v>
      </c>
      <c r="C9" s="2">
        <v>181.644363</v>
      </c>
      <c r="D9">
        <v>2718.3701169999999</v>
      </c>
    </row>
    <row r="10" spans="1:4" x14ac:dyDescent="0.25">
      <c r="A10" s="1">
        <v>43282</v>
      </c>
      <c r="B10" s="2">
        <v>18.329999999999998</v>
      </c>
      <c r="C10" s="2">
        <v>186.72737100000001</v>
      </c>
      <c r="D10">
        <v>2816.290039</v>
      </c>
    </row>
    <row r="11" spans="1:4" x14ac:dyDescent="0.25">
      <c r="A11" s="1">
        <v>43313</v>
      </c>
      <c r="B11" s="2">
        <v>25.17</v>
      </c>
      <c r="C11" s="2">
        <v>223.36828600000001</v>
      </c>
      <c r="D11">
        <v>2901.5200199999999</v>
      </c>
    </row>
    <row r="12" spans="1:4" x14ac:dyDescent="0.25">
      <c r="A12" s="1">
        <v>43344</v>
      </c>
      <c r="B12" s="2">
        <v>30.889999</v>
      </c>
      <c r="C12" s="2">
        <v>222.29054300000001</v>
      </c>
      <c r="D12">
        <v>2913.9799800000001</v>
      </c>
    </row>
    <row r="13" spans="1:4" x14ac:dyDescent="0.25">
      <c r="A13" s="1">
        <v>43374</v>
      </c>
      <c r="B13" s="2">
        <v>18.209999</v>
      </c>
      <c r="C13" s="2">
        <v>215.51568599999999</v>
      </c>
      <c r="D13">
        <v>2711.73999</v>
      </c>
    </row>
    <row r="14" spans="1:4" x14ac:dyDescent="0.25">
      <c r="A14" s="1">
        <v>43405</v>
      </c>
      <c r="B14" s="2">
        <v>21.299999</v>
      </c>
      <c r="C14" s="2">
        <v>175.851181</v>
      </c>
      <c r="D14">
        <v>2760.169922</v>
      </c>
    </row>
    <row r="15" spans="1:4" x14ac:dyDescent="0.25">
      <c r="A15" s="1">
        <v>43435</v>
      </c>
      <c r="B15" s="2">
        <v>18.459999</v>
      </c>
      <c r="C15" s="2">
        <v>155.871613</v>
      </c>
      <c r="D15">
        <v>2506.8500979999999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6" sqref="J16"/>
    </sheetView>
  </sheetViews>
  <sheetFormatPr defaultRowHeight="15" x14ac:dyDescent="0.25"/>
  <cols>
    <col min="1" max="1" width="9.7109375" bestFit="1" customWidth="1"/>
  </cols>
  <sheetData>
    <row r="1" spans="1:7" x14ac:dyDescent="0.25">
      <c r="A1" s="21" t="s">
        <v>4</v>
      </c>
      <c r="B1" s="22"/>
      <c r="C1" s="22"/>
      <c r="D1" s="22"/>
      <c r="E1" s="22"/>
      <c r="F1" s="22"/>
      <c r="G1" s="23"/>
    </row>
    <row r="2" spans="1:7" ht="15.75" thickBot="1" x14ac:dyDescent="0.3">
      <c r="A2" s="24"/>
      <c r="B2" s="25"/>
      <c r="C2" s="25"/>
      <c r="D2" s="25"/>
      <c r="E2" s="25"/>
      <c r="F2" s="25"/>
      <c r="G2" s="26"/>
    </row>
    <row r="3" spans="1:7" x14ac:dyDescent="0.25">
      <c r="A3" s="27"/>
      <c r="B3" s="27"/>
      <c r="C3" s="27"/>
      <c r="D3" s="27"/>
      <c r="E3" s="27"/>
      <c r="F3" s="27"/>
      <c r="G3" s="27"/>
    </row>
    <row r="4" spans="1:7" x14ac:dyDescent="0.25">
      <c r="A4" s="3" t="s">
        <v>0</v>
      </c>
      <c r="B4" s="3" t="s">
        <v>1</v>
      </c>
      <c r="C4" s="3" t="s">
        <v>2</v>
      </c>
      <c r="D4" s="3" t="s">
        <v>3</v>
      </c>
      <c r="F4" s="3" t="s">
        <v>1</v>
      </c>
      <c r="G4" s="3" t="s">
        <v>2</v>
      </c>
    </row>
    <row r="5" spans="1:7" x14ac:dyDescent="0.25">
      <c r="A5" s="1">
        <v>43101</v>
      </c>
      <c r="B5" s="2">
        <v>13.74</v>
      </c>
      <c r="C5" s="2">
        <v>162.999695</v>
      </c>
      <c r="D5">
        <v>2823.8100589999999</v>
      </c>
      <c r="F5" s="5">
        <f>LN(B5/B6)</f>
        <v>0.12627972922920253</v>
      </c>
      <c r="G5" s="5">
        <f>LN(C5/C6)</f>
        <v>-6.1892122628014835E-2</v>
      </c>
    </row>
    <row r="6" spans="1:7" x14ac:dyDescent="0.25">
      <c r="A6" s="1">
        <v>43132</v>
      </c>
      <c r="B6" s="2">
        <v>12.11</v>
      </c>
      <c r="C6" s="2">
        <v>173.40683000000001</v>
      </c>
      <c r="D6">
        <v>2713.830078</v>
      </c>
      <c r="F6" s="5">
        <f t="shared" ref="F6:F15" si="0">LN(B6/B7)</f>
        <v>0.18645892305991599</v>
      </c>
      <c r="G6" s="5">
        <f t="shared" ref="G6:G15" si="1">LN(C6/C7)</f>
        <v>5.5735134955487424E-2</v>
      </c>
    </row>
    <row r="7" spans="1:7" x14ac:dyDescent="0.25">
      <c r="A7" s="1">
        <v>43160</v>
      </c>
      <c r="B7" s="2">
        <v>10.050000000000001</v>
      </c>
      <c r="C7" s="2">
        <v>164.00637800000001</v>
      </c>
      <c r="D7">
        <v>2640.8701169999999</v>
      </c>
      <c r="F7" s="5">
        <f t="shared" si="0"/>
        <v>-7.9353606922711817E-2</v>
      </c>
      <c r="G7" s="5">
        <f t="shared" si="1"/>
        <v>1.51336776549225E-2</v>
      </c>
    </row>
    <row r="8" spans="1:7" x14ac:dyDescent="0.25">
      <c r="A8" s="1">
        <v>43191</v>
      </c>
      <c r="B8" s="2">
        <v>10.88</v>
      </c>
      <c r="C8" s="2">
        <v>161.54304500000001</v>
      </c>
      <c r="D8">
        <v>2648.0500489999999</v>
      </c>
      <c r="F8" s="5">
        <f t="shared" si="0"/>
        <v>-0.23265697835208302</v>
      </c>
      <c r="G8" s="5">
        <f t="shared" si="1"/>
        <v>-0.12289330935095759</v>
      </c>
    </row>
    <row r="9" spans="1:7" x14ac:dyDescent="0.25">
      <c r="A9" s="1">
        <v>43221</v>
      </c>
      <c r="B9" s="2">
        <v>13.73</v>
      </c>
      <c r="C9" s="2">
        <v>182.667023</v>
      </c>
      <c r="D9">
        <v>2705.2700199999999</v>
      </c>
      <c r="F9" s="5">
        <f t="shared" si="0"/>
        <v>-8.7800092334626684E-2</v>
      </c>
      <c r="G9" s="5">
        <f t="shared" si="1"/>
        <v>5.6142230270174271E-3</v>
      </c>
    </row>
    <row r="10" spans="1:7" x14ac:dyDescent="0.25">
      <c r="A10" s="1">
        <v>43252</v>
      </c>
      <c r="B10" s="2">
        <v>14.99</v>
      </c>
      <c r="C10" s="2">
        <v>181.644363</v>
      </c>
      <c r="D10">
        <v>2718.3701169999999</v>
      </c>
      <c r="F10" s="5">
        <f t="shared" si="0"/>
        <v>-0.20115574973710723</v>
      </c>
      <c r="G10" s="5">
        <f t="shared" si="1"/>
        <v>-2.7598917999247338E-2</v>
      </c>
    </row>
    <row r="11" spans="1:7" x14ac:dyDescent="0.25">
      <c r="A11" s="1">
        <v>43282</v>
      </c>
      <c r="B11" s="2">
        <v>18.329999999999998</v>
      </c>
      <c r="C11" s="2">
        <v>186.72737100000001</v>
      </c>
      <c r="D11">
        <v>2816.290039</v>
      </c>
      <c r="F11" s="5">
        <f t="shared" si="0"/>
        <v>-0.31711374729561104</v>
      </c>
      <c r="G11" s="5">
        <f t="shared" si="1"/>
        <v>-0.17917227196880589</v>
      </c>
    </row>
    <row r="12" spans="1:7" x14ac:dyDescent="0.25">
      <c r="A12" s="1">
        <v>43313</v>
      </c>
      <c r="B12" s="2">
        <v>25.17</v>
      </c>
      <c r="C12" s="2">
        <v>223.36828600000001</v>
      </c>
      <c r="D12">
        <v>2901.5200199999999</v>
      </c>
      <c r="F12" s="5">
        <f t="shared" si="0"/>
        <v>-0.20477966541032896</v>
      </c>
      <c r="G12" s="5">
        <f t="shared" si="1"/>
        <v>4.8366374941712989E-3</v>
      </c>
    </row>
    <row r="13" spans="1:7" x14ac:dyDescent="0.25">
      <c r="A13" s="1">
        <v>43344</v>
      </c>
      <c r="B13" s="2">
        <v>30.889999</v>
      </c>
      <c r="C13" s="2">
        <v>222.29054300000001</v>
      </c>
      <c r="D13">
        <v>2913.9799800000001</v>
      </c>
      <c r="F13" s="5">
        <f t="shared" si="0"/>
        <v>0.52846163573292049</v>
      </c>
      <c r="G13" s="5">
        <f t="shared" si="1"/>
        <v>3.0951582696863916E-2</v>
      </c>
    </row>
    <row r="14" spans="1:7" x14ac:dyDescent="0.25">
      <c r="A14" s="1">
        <v>43374</v>
      </c>
      <c r="B14" s="2">
        <v>18.209999</v>
      </c>
      <c r="C14" s="2">
        <v>215.51568599999999</v>
      </c>
      <c r="D14">
        <v>2711.73999</v>
      </c>
      <c r="F14" s="5">
        <f t="shared" si="0"/>
        <v>-0.15673618694238836</v>
      </c>
      <c r="G14" s="5">
        <f t="shared" si="1"/>
        <v>0.20339562090939656</v>
      </c>
    </row>
    <row r="15" spans="1:7" x14ac:dyDescent="0.25">
      <c r="A15" s="1">
        <v>43405</v>
      </c>
      <c r="B15" s="2">
        <v>21.299999</v>
      </c>
      <c r="C15" s="2">
        <v>175.851181</v>
      </c>
      <c r="D15">
        <v>2760.169922</v>
      </c>
      <c r="F15" s="5">
        <f t="shared" si="0"/>
        <v>0.1431008508634978</v>
      </c>
      <c r="G15" s="5">
        <f t="shared" si="1"/>
        <v>0.12060540003388945</v>
      </c>
    </row>
    <row r="16" spans="1:7" x14ac:dyDescent="0.25">
      <c r="A16" s="1">
        <v>43435</v>
      </c>
      <c r="B16" s="2">
        <v>18.459999</v>
      </c>
      <c r="C16" s="2">
        <v>155.871613</v>
      </c>
      <c r="D16">
        <v>2506.8500979999999</v>
      </c>
      <c r="F16" s="5"/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9" sqref="A18:C29"/>
    </sheetView>
  </sheetViews>
  <sheetFormatPr defaultRowHeight="15" x14ac:dyDescent="0.25"/>
  <cols>
    <col min="1" max="1" width="24" bestFit="1" customWidth="1"/>
    <col min="7" max="7" width="7.85546875" bestFit="1" customWidth="1"/>
  </cols>
  <sheetData>
    <row r="1" spans="1:7" ht="15" customHeight="1" x14ac:dyDescent="0.25">
      <c r="A1" s="10" t="s">
        <v>5</v>
      </c>
      <c r="B1" s="11"/>
      <c r="C1" s="11"/>
      <c r="D1" s="11"/>
      <c r="E1" s="11"/>
      <c r="F1" s="11"/>
      <c r="G1" s="12"/>
    </row>
    <row r="2" spans="1:7" ht="15.75" thickBot="1" x14ac:dyDescent="0.3">
      <c r="A2" s="13"/>
      <c r="B2" s="14"/>
      <c r="C2" s="14"/>
      <c r="D2" s="14"/>
      <c r="E2" s="14"/>
      <c r="F2" s="14"/>
      <c r="G2" s="15"/>
    </row>
    <row r="3" spans="1:7" x14ac:dyDescent="0.25">
      <c r="A3" s="7"/>
      <c r="B3" s="7"/>
      <c r="C3" s="7"/>
      <c r="D3" s="7"/>
      <c r="E3" s="7"/>
      <c r="F3" s="7"/>
      <c r="G3" s="7"/>
    </row>
    <row r="4" spans="1:7" x14ac:dyDescent="0.25">
      <c r="B4" s="9" t="s">
        <v>6</v>
      </c>
      <c r="C4" s="9"/>
      <c r="E4" s="9" t="s">
        <v>15</v>
      </c>
      <c r="F4" s="9"/>
      <c r="G4" s="9"/>
    </row>
    <row r="5" spans="1:7" x14ac:dyDescent="0.25">
      <c r="A5" s="3" t="s">
        <v>0</v>
      </c>
      <c r="B5" s="3" t="s">
        <v>1</v>
      </c>
      <c r="C5" s="3" t="s">
        <v>2</v>
      </c>
      <c r="E5" s="3" t="s">
        <v>1</v>
      </c>
      <c r="F5" s="3" t="s">
        <v>2</v>
      </c>
      <c r="G5" s="3" t="s">
        <v>14</v>
      </c>
    </row>
    <row r="6" spans="1:7" x14ac:dyDescent="0.25">
      <c r="A6" s="1">
        <v>43101</v>
      </c>
      <c r="B6" s="5">
        <v>0.12627972922920253</v>
      </c>
      <c r="C6" s="5">
        <v>-6.1892122628014835E-2</v>
      </c>
      <c r="E6" s="6">
        <f>B6-$B$18</f>
        <v>0.15312471905732256</v>
      </c>
      <c r="F6" s="6">
        <f>C6-$C$18</f>
        <v>-6.5957182157535099E-2</v>
      </c>
      <c r="G6" s="6">
        <f>E6*F6</f>
        <v>-1.0099674987685211E-2</v>
      </c>
    </row>
    <row r="7" spans="1:7" x14ac:dyDescent="0.25">
      <c r="A7" s="1">
        <v>43132</v>
      </c>
      <c r="B7" s="5">
        <v>0.18645892305991599</v>
      </c>
      <c r="C7" s="5">
        <v>5.5735134955487424E-2</v>
      </c>
      <c r="E7" s="6">
        <f t="shared" ref="E7:E16" si="0">B7-$B$18</f>
        <v>0.21330391288803602</v>
      </c>
      <c r="F7" s="6">
        <f t="shared" ref="F7:F16" si="1">C7-$C$18</f>
        <v>5.1670075425967153E-2</v>
      </c>
      <c r="G7" s="6">
        <f t="shared" ref="G7:G16" si="2">E7*F7</f>
        <v>1.1021429267578748E-2</v>
      </c>
    </row>
    <row r="8" spans="1:7" x14ac:dyDescent="0.25">
      <c r="A8" s="1">
        <v>43160</v>
      </c>
      <c r="B8" s="5">
        <v>-7.9353606922711817E-2</v>
      </c>
      <c r="C8" s="5">
        <v>1.51336776549225E-2</v>
      </c>
      <c r="E8" s="6">
        <f t="shared" si="0"/>
        <v>-5.2508617094591786E-2</v>
      </c>
      <c r="F8" s="6">
        <f t="shared" si="1"/>
        <v>1.1068618125402229E-2</v>
      </c>
      <c r="G8" s="6">
        <f t="shared" si="2"/>
        <v>-5.8119783091300397E-4</v>
      </c>
    </row>
    <row r="9" spans="1:7" x14ac:dyDescent="0.25">
      <c r="A9" s="1">
        <v>43191</v>
      </c>
      <c r="B9" s="5">
        <v>-0.23265697835208302</v>
      </c>
      <c r="C9" s="5">
        <v>-0.12289330935095759</v>
      </c>
      <c r="E9" s="6">
        <f t="shared" si="0"/>
        <v>-0.20581198852396299</v>
      </c>
      <c r="F9" s="6">
        <f t="shared" si="1"/>
        <v>-0.12695836888047785</v>
      </c>
      <c r="G9" s="6">
        <f t="shared" si="2"/>
        <v>2.6129554359049966E-2</v>
      </c>
    </row>
    <row r="10" spans="1:7" x14ac:dyDescent="0.25">
      <c r="A10" s="1">
        <v>43221</v>
      </c>
      <c r="B10" s="5">
        <v>-8.7800092334626684E-2</v>
      </c>
      <c r="C10" s="5">
        <v>5.6142230270174271E-3</v>
      </c>
      <c r="E10" s="6">
        <f t="shared" si="0"/>
        <v>-6.0955102506506653E-2</v>
      </c>
      <c r="F10" s="6">
        <f t="shared" si="1"/>
        <v>1.5491634974971564E-3</v>
      </c>
      <c r="G10" s="6">
        <f t="shared" si="2"/>
        <v>-9.4429419789277531E-5</v>
      </c>
    </row>
    <row r="11" spans="1:7" x14ac:dyDescent="0.25">
      <c r="A11" s="1">
        <v>43252</v>
      </c>
      <c r="B11" s="5">
        <v>-0.20115574973710723</v>
      </c>
      <c r="C11" s="5">
        <v>-2.7598917999247338E-2</v>
      </c>
      <c r="E11" s="6">
        <f t="shared" si="0"/>
        <v>-0.1743107599089872</v>
      </c>
      <c r="F11" s="6">
        <f t="shared" si="1"/>
        <v>-3.1663977528767609E-2</v>
      </c>
      <c r="G11" s="6">
        <f t="shared" si="2"/>
        <v>5.5193719847805769E-3</v>
      </c>
    </row>
    <row r="12" spans="1:7" x14ac:dyDescent="0.25">
      <c r="A12" s="1">
        <v>43282</v>
      </c>
      <c r="B12" s="5">
        <v>-0.31711374729561104</v>
      </c>
      <c r="C12" s="5">
        <v>-0.17917227196880589</v>
      </c>
      <c r="E12" s="6">
        <f t="shared" si="0"/>
        <v>-0.29026875746749098</v>
      </c>
      <c r="F12" s="6">
        <f t="shared" si="1"/>
        <v>-0.18323733149832616</v>
      </c>
      <c r="G12" s="6">
        <f t="shared" si="2"/>
        <v>5.318807253567788E-2</v>
      </c>
    </row>
    <row r="13" spans="1:7" x14ac:dyDescent="0.25">
      <c r="A13" s="1">
        <v>43313</v>
      </c>
      <c r="B13" s="5">
        <v>-0.20477966541032896</v>
      </c>
      <c r="C13" s="5">
        <v>4.8366374941712989E-3</v>
      </c>
      <c r="E13" s="6">
        <f t="shared" si="0"/>
        <v>-0.17793467558220893</v>
      </c>
      <c r="F13" s="6">
        <f t="shared" si="1"/>
        <v>7.7157796465102818E-4</v>
      </c>
      <c r="G13" s="6">
        <f t="shared" si="2"/>
        <v>-1.3729047482656179E-4</v>
      </c>
    </row>
    <row r="14" spans="1:7" x14ac:dyDescent="0.25">
      <c r="A14" s="1">
        <v>43344</v>
      </c>
      <c r="B14" s="5">
        <v>0.52846163573292049</v>
      </c>
      <c r="C14" s="5">
        <v>3.0951582696863916E-2</v>
      </c>
      <c r="E14" s="6">
        <f t="shared" si="0"/>
        <v>0.55530662556104049</v>
      </c>
      <c r="F14" s="6">
        <f t="shared" si="1"/>
        <v>2.6886523167343645E-2</v>
      </c>
      <c r="G14" s="6">
        <f t="shared" si="2"/>
        <v>1.4930264453126337E-2</v>
      </c>
    </row>
    <row r="15" spans="1:7" x14ac:dyDescent="0.25">
      <c r="A15" s="1">
        <v>43374</v>
      </c>
      <c r="B15" s="5">
        <v>-0.15673618694238836</v>
      </c>
      <c r="C15" s="5">
        <v>0.20339562090939656</v>
      </c>
      <c r="E15" s="6">
        <f t="shared" si="0"/>
        <v>-0.12989119711426833</v>
      </c>
      <c r="F15" s="6">
        <f t="shared" si="1"/>
        <v>0.19933056137987629</v>
      </c>
      <c r="G15" s="6">
        <f t="shared" si="2"/>
        <v>-2.5891285239091275E-2</v>
      </c>
    </row>
    <row r="16" spans="1:7" x14ac:dyDescent="0.25">
      <c r="A16" s="1">
        <v>43405</v>
      </c>
      <c r="B16" s="5">
        <v>0.1431008508634978</v>
      </c>
      <c r="C16" s="5">
        <v>0.12060540003388945</v>
      </c>
      <c r="E16" s="6">
        <f t="shared" si="0"/>
        <v>0.16994584069161783</v>
      </c>
      <c r="F16" s="6">
        <f t="shared" si="1"/>
        <v>0.11654034050436918</v>
      </c>
      <c r="G16" s="6">
        <f t="shared" si="2"/>
        <v>1.9805546141502421E-2</v>
      </c>
    </row>
    <row r="18" spans="1:3" x14ac:dyDescent="0.25">
      <c r="A18" t="s">
        <v>7</v>
      </c>
      <c r="B18" s="6">
        <f>AVERAGE(B6:B16)</f>
        <v>-2.6844989828120034E-2</v>
      </c>
      <c r="C18" s="6">
        <f>AVERAGE(C6:C16)</f>
        <v>4.0650595295202707E-3</v>
      </c>
    </row>
    <row r="19" spans="1:3" x14ac:dyDescent="0.25">
      <c r="A19" t="s">
        <v>8</v>
      </c>
      <c r="B19">
        <f>_xlfn.VAR.S(B6:B16)</f>
        <v>6.1819669445514758E-2</v>
      </c>
      <c r="C19">
        <f>_xlfn.VAR.S(C6:C16)</f>
        <v>1.1187981946927118E-2</v>
      </c>
    </row>
    <row r="20" spans="1:3" x14ac:dyDescent="0.25">
      <c r="A20" t="s">
        <v>9</v>
      </c>
      <c r="B20" s="5">
        <f>_xlfn.STDEV.S(B6:B16)</f>
        <v>0.24863561580255303</v>
      </c>
      <c r="C20" s="5">
        <f>_xlfn.STDEV.S(C6:C16)</f>
        <v>0.10577325723890287</v>
      </c>
    </row>
    <row r="21" spans="1:3" x14ac:dyDescent="0.25">
      <c r="A21" t="s">
        <v>9</v>
      </c>
      <c r="B21" s="5">
        <f>SQRT(B19)</f>
        <v>0.24863561580255303</v>
      </c>
      <c r="C21" s="5">
        <f>SQRT(C19)</f>
        <v>0.10577325723890287</v>
      </c>
    </row>
    <row r="23" spans="1:3" x14ac:dyDescent="0.25">
      <c r="A23" t="s">
        <v>10</v>
      </c>
    </row>
    <row r="24" spans="1:3" x14ac:dyDescent="0.25">
      <c r="A24" t="s">
        <v>11</v>
      </c>
      <c r="B24" s="16">
        <f>_xlfn.COVARIANCE.S(B6:B16,C6:C16)</f>
        <v>9.3790360789410606E-3</v>
      </c>
    </row>
    <row r="25" spans="1:3" x14ac:dyDescent="0.25">
      <c r="A25" t="s">
        <v>12</v>
      </c>
      <c r="B25" s="16">
        <f>AVERAGE(G6:G16)*COUNT(G6:G16)/(COUNT(G6:G16)-1)</f>
        <v>9.3790360789410606E-3</v>
      </c>
    </row>
    <row r="27" spans="1:3" x14ac:dyDescent="0.25">
      <c r="A27" t="s">
        <v>13</v>
      </c>
    </row>
    <row r="28" spans="1:3" x14ac:dyDescent="0.25">
      <c r="A28" t="s">
        <v>11</v>
      </c>
      <c r="B28" s="16">
        <f>CORREL(B6:B16,C6:C16)</f>
        <v>0.35663091576665068</v>
      </c>
    </row>
    <row r="29" spans="1:3" x14ac:dyDescent="0.25">
      <c r="A29" t="s">
        <v>12</v>
      </c>
      <c r="B29" s="16">
        <f>B24/(B20*C20)</f>
        <v>0.35663091576665079</v>
      </c>
    </row>
  </sheetData>
  <mergeCells count="3">
    <mergeCell ref="B4:C4"/>
    <mergeCell ref="A1:G2"/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"/>
    </sheetView>
  </sheetViews>
  <sheetFormatPr defaultRowHeight="15" x14ac:dyDescent="0.25"/>
  <cols>
    <col min="1" max="1" width="9.7109375" bestFit="1" customWidth="1"/>
  </cols>
  <sheetData>
    <row r="1" spans="1:3" ht="15.75" thickBot="1" x14ac:dyDescent="0.3">
      <c r="A1" s="17" t="s">
        <v>17</v>
      </c>
      <c r="B1" s="18"/>
      <c r="C1" s="19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">
        <v>43101</v>
      </c>
      <c r="B4" s="5">
        <v>0.12627972922920253</v>
      </c>
      <c r="C4" s="5">
        <v>-6.1892122628014835E-2</v>
      </c>
    </row>
    <row r="5" spans="1:3" x14ac:dyDescent="0.25">
      <c r="A5" s="1">
        <v>43132</v>
      </c>
      <c r="B5" s="5">
        <v>0.18645892305991599</v>
      </c>
      <c r="C5" s="5">
        <v>5.5735134955487424E-2</v>
      </c>
    </row>
    <row r="6" spans="1:3" x14ac:dyDescent="0.25">
      <c r="A6" s="1">
        <v>43160</v>
      </c>
      <c r="B6" s="5">
        <v>-7.9353606922711817E-2</v>
      </c>
      <c r="C6" s="5">
        <v>1.51336776549225E-2</v>
      </c>
    </row>
    <row r="7" spans="1:3" x14ac:dyDescent="0.25">
      <c r="A7" s="1">
        <v>43191</v>
      </c>
      <c r="B7" s="5">
        <v>-0.23265697835208302</v>
      </c>
      <c r="C7" s="5">
        <v>-0.12289330935095759</v>
      </c>
    </row>
    <row r="8" spans="1:3" x14ac:dyDescent="0.25">
      <c r="A8" s="1">
        <v>43221</v>
      </c>
      <c r="B8" s="5">
        <v>-8.7800092334626684E-2</v>
      </c>
      <c r="C8" s="5">
        <v>5.6142230270174271E-3</v>
      </c>
    </row>
    <row r="9" spans="1:3" x14ac:dyDescent="0.25">
      <c r="A9" s="1">
        <v>43252</v>
      </c>
      <c r="B9" s="5">
        <v>-0.20115574973710723</v>
      </c>
      <c r="C9" s="5">
        <v>-2.7598917999247338E-2</v>
      </c>
    </row>
    <row r="10" spans="1:3" x14ac:dyDescent="0.25">
      <c r="A10" s="1">
        <v>43282</v>
      </c>
      <c r="B10" s="5">
        <v>-0.31711374729561104</v>
      </c>
      <c r="C10" s="5">
        <v>-0.17917227196880589</v>
      </c>
    </row>
    <row r="11" spans="1:3" x14ac:dyDescent="0.25">
      <c r="A11" s="1">
        <v>43313</v>
      </c>
      <c r="B11" s="5">
        <v>-0.20477966541032896</v>
      </c>
      <c r="C11" s="5">
        <v>4.8366374941712989E-3</v>
      </c>
    </row>
    <row r="12" spans="1:3" x14ac:dyDescent="0.25">
      <c r="A12" s="1">
        <v>43344</v>
      </c>
      <c r="B12" s="5">
        <v>0.52846163573292049</v>
      </c>
      <c r="C12" s="5">
        <v>3.0951582696863916E-2</v>
      </c>
    </row>
    <row r="13" spans="1:3" x14ac:dyDescent="0.25">
      <c r="A13" s="1">
        <v>43374</v>
      </c>
      <c r="B13" s="5">
        <v>-0.15673618694238836</v>
      </c>
      <c r="C13" s="5">
        <v>0.20339562090939656</v>
      </c>
    </row>
    <row r="14" spans="1:3" x14ac:dyDescent="0.25">
      <c r="A14" s="1">
        <v>43405</v>
      </c>
      <c r="B14" s="5">
        <v>0.1431008508634978</v>
      </c>
      <c r="C14" s="5">
        <v>0.12060540003388945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2" max="2" width="11.85546875" bestFit="1" customWidth="1"/>
    <col min="3" max="3" width="12" bestFit="1" customWidth="1"/>
    <col min="4" max="4" width="20.42578125" bestFit="1" customWidth="1"/>
  </cols>
  <sheetData>
    <row r="1" spans="1:4" ht="29.25" customHeight="1" thickBot="1" x14ac:dyDescent="0.3">
      <c r="A1" s="29" t="s">
        <v>22</v>
      </c>
      <c r="B1" s="30"/>
      <c r="C1" s="30"/>
      <c r="D1" s="31"/>
    </row>
    <row r="3" spans="1:4" x14ac:dyDescent="0.25">
      <c r="A3" t="s">
        <v>16</v>
      </c>
      <c r="B3" s="4">
        <v>0.5</v>
      </c>
    </row>
    <row r="4" spans="1:4" x14ac:dyDescent="0.25">
      <c r="A4" t="s">
        <v>18</v>
      </c>
      <c r="B4" s="20">
        <f>1-B3</f>
        <v>0.5</v>
      </c>
    </row>
    <row r="6" spans="1:4" x14ac:dyDescent="0.25">
      <c r="A6" s="3" t="s">
        <v>0</v>
      </c>
      <c r="B6" s="3" t="s">
        <v>19</v>
      </c>
      <c r="C6" s="3" t="s">
        <v>20</v>
      </c>
      <c r="D6" s="8" t="s">
        <v>21</v>
      </c>
    </row>
    <row r="7" spans="1:4" x14ac:dyDescent="0.25">
      <c r="A7" s="1">
        <v>43101</v>
      </c>
      <c r="B7" s="5">
        <v>0.12627972922920253</v>
      </c>
      <c r="C7" s="5">
        <v>-6.1892122628014835E-2</v>
      </c>
      <c r="D7" s="6">
        <f>$B$3*B7+$B$4*C7</f>
        <v>3.2193803300593848E-2</v>
      </c>
    </row>
    <row r="8" spans="1:4" x14ac:dyDescent="0.25">
      <c r="A8" s="1">
        <v>43132</v>
      </c>
      <c r="B8" s="5">
        <v>0.18645892305991599</v>
      </c>
      <c r="C8" s="5">
        <v>5.5735134955487424E-2</v>
      </c>
      <c r="D8" s="6">
        <f t="shared" ref="D8:D17" si="0">$B$3*B8+$B$4*C8</f>
        <v>0.12109702900770171</v>
      </c>
    </row>
    <row r="9" spans="1:4" x14ac:dyDescent="0.25">
      <c r="A9" s="1">
        <v>43160</v>
      </c>
      <c r="B9" s="5">
        <v>-7.9353606922711817E-2</v>
      </c>
      <c r="C9" s="5">
        <v>1.51336776549225E-2</v>
      </c>
      <c r="D9" s="6">
        <f t="shared" si="0"/>
        <v>-3.2109964633894657E-2</v>
      </c>
    </row>
    <row r="10" spans="1:4" x14ac:dyDescent="0.25">
      <c r="A10" s="1">
        <v>43191</v>
      </c>
      <c r="B10" s="5">
        <v>-0.23265697835208302</v>
      </c>
      <c r="C10" s="5">
        <v>-0.12289330935095759</v>
      </c>
      <c r="D10" s="6">
        <f t="shared" si="0"/>
        <v>-0.1777751438515203</v>
      </c>
    </row>
    <row r="11" spans="1:4" x14ac:dyDescent="0.25">
      <c r="A11" s="1">
        <v>43221</v>
      </c>
      <c r="B11" s="5">
        <v>-8.7800092334626684E-2</v>
      </c>
      <c r="C11" s="5">
        <v>5.6142230270174271E-3</v>
      </c>
      <c r="D11" s="6">
        <f t="shared" si="0"/>
        <v>-4.1092934653804626E-2</v>
      </c>
    </row>
    <row r="12" spans="1:4" x14ac:dyDescent="0.25">
      <c r="A12" s="1">
        <v>43252</v>
      </c>
      <c r="B12" s="5">
        <v>-0.20115574973710723</v>
      </c>
      <c r="C12" s="5">
        <v>-2.7598917999247338E-2</v>
      </c>
      <c r="D12" s="6">
        <f t="shared" si="0"/>
        <v>-0.11437733386817728</v>
      </c>
    </row>
    <row r="13" spans="1:4" x14ac:dyDescent="0.25">
      <c r="A13" s="1">
        <v>43282</v>
      </c>
      <c r="B13" s="5">
        <v>-0.31711374729561104</v>
      </c>
      <c r="C13" s="5">
        <v>-0.17917227196880589</v>
      </c>
      <c r="D13" s="6">
        <f t="shared" si="0"/>
        <v>-0.24814300963220848</v>
      </c>
    </row>
    <row r="14" spans="1:4" x14ac:dyDescent="0.25">
      <c r="A14" s="1">
        <v>43313</v>
      </c>
      <c r="B14" s="5">
        <v>-0.20477966541032896</v>
      </c>
      <c r="C14" s="5">
        <v>4.8366374941712989E-3</v>
      </c>
      <c r="D14" s="6">
        <f t="shared" si="0"/>
        <v>-9.9971513958078836E-2</v>
      </c>
    </row>
    <row r="15" spans="1:4" x14ac:dyDescent="0.25">
      <c r="A15" s="1">
        <v>43344</v>
      </c>
      <c r="B15" s="5">
        <v>0.52846163573292049</v>
      </c>
      <c r="C15" s="5">
        <v>3.0951582696863916E-2</v>
      </c>
      <c r="D15" s="6">
        <f t="shared" si="0"/>
        <v>0.27970660921489221</v>
      </c>
    </row>
    <row r="16" spans="1:4" x14ac:dyDescent="0.25">
      <c r="A16" s="1">
        <v>43374</v>
      </c>
      <c r="B16" s="5">
        <v>-0.15673618694238836</v>
      </c>
      <c r="C16" s="5">
        <v>0.20339562090939656</v>
      </c>
      <c r="D16" s="6">
        <f t="shared" si="0"/>
        <v>2.3329716983504098E-2</v>
      </c>
    </row>
    <row r="17" spans="1:4" x14ac:dyDescent="0.25">
      <c r="A17" s="1">
        <v>43405</v>
      </c>
      <c r="B17" s="5">
        <v>0.1431008508634978</v>
      </c>
      <c r="C17" s="5">
        <v>0.12060540003388945</v>
      </c>
      <c r="D17" s="6">
        <f t="shared" si="0"/>
        <v>0.13185312544869363</v>
      </c>
    </row>
    <row r="19" spans="1:4" x14ac:dyDescent="0.25">
      <c r="A19" s="3" t="s">
        <v>24</v>
      </c>
      <c r="B19" s="3" t="s">
        <v>1</v>
      </c>
      <c r="C19" s="3" t="s">
        <v>2</v>
      </c>
    </row>
    <row r="20" spans="1:4" x14ac:dyDescent="0.25">
      <c r="A20" t="s">
        <v>25</v>
      </c>
      <c r="B20" s="6">
        <f>AVERAGE(B7:B17)</f>
        <v>-2.6844989828120034E-2</v>
      </c>
      <c r="C20" s="6">
        <f>AVERAGE(C7:C17)</f>
        <v>4.0650595295202707E-3</v>
      </c>
    </row>
    <row r="21" spans="1:4" x14ac:dyDescent="0.25">
      <c r="A21" t="s">
        <v>8</v>
      </c>
      <c r="B21" s="28">
        <f>_xlfn.VAR.S(B7:B17)</f>
        <v>6.1819669445514758E-2</v>
      </c>
      <c r="C21" s="28">
        <f>_xlfn.VAR.S(C7:C17)</f>
        <v>1.1187981946927118E-2</v>
      </c>
    </row>
    <row r="22" spans="1:4" x14ac:dyDescent="0.25">
      <c r="A22" t="s">
        <v>9</v>
      </c>
      <c r="B22" s="5">
        <f>_xlfn.STDEV.S(B7:B17)</f>
        <v>0.24863561580255303</v>
      </c>
      <c r="C22" s="5">
        <f>_xlfn.STDEV.S(C7:C17)</f>
        <v>0.10577325723890287</v>
      </c>
    </row>
    <row r="23" spans="1:4" x14ac:dyDescent="0.25">
      <c r="A23" t="s">
        <v>26</v>
      </c>
      <c r="B23" s="5">
        <f>_xlfn.COVARIANCE.S(B7:B17,C7:C17)</f>
        <v>9.3790360789410606E-3</v>
      </c>
      <c r="C23" s="5"/>
    </row>
    <row r="25" spans="1:4" x14ac:dyDescent="0.25">
      <c r="A25" s="3" t="s">
        <v>27</v>
      </c>
    </row>
    <row r="26" spans="1:4" x14ac:dyDescent="0.25">
      <c r="A26" t="s">
        <v>11</v>
      </c>
      <c r="B26" s="5">
        <f>AVERAGE(D7:D17)</f>
        <v>-1.1389965149299875E-2</v>
      </c>
    </row>
    <row r="27" spans="1:4" x14ac:dyDescent="0.25">
      <c r="A27" t="s">
        <v>29</v>
      </c>
      <c r="B27" s="5">
        <f>B3*B20+B4*C20</f>
        <v>-1.1389965149299882E-2</v>
      </c>
    </row>
    <row r="29" spans="1:4" x14ac:dyDescent="0.25">
      <c r="A29" s="3" t="s">
        <v>28</v>
      </c>
    </row>
    <row r="30" spans="1:4" x14ac:dyDescent="0.25">
      <c r="A30" t="s">
        <v>11</v>
      </c>
      <c r="B30" s="16">
        <f>_xlfn.VAR.S(D7:D17)</f>
        <v>2.2941430887581001E-2</v>
      </c>
    </row>
    <row r="31" spans="1:4" x14ac:dyDescent="0.25">
      <c r="A31" t="s">
        <v>29</v>
      </c>
      <c r="B31" s="16">
        <f>B3^2*B21+B4^2*C21+2*B3*B4*B23</f>
        <v>2.2941430887581001E-2</v>
      </c>
    </row>
    <row r="33" spans="1:2" x14ac:dyDescent="0.25">
      <c r="A33" s="3" t="s">
        <v>30</v>
      </c>
    </row>
    <row r="34" spans="1:2" x14ac:dyDescent="0.25">
      <c r="A34" t="s">
        <v>11</v>
      </c>
      <c r="B34" s="16">
        <f>_xlfn.STDEV.S(D7:D17)</f>
        <v>0.15146428914955828</v>
      </c>
    </row>
    <row r="35" spans="1:2" x14ac:dyDescent="0.25">
      <c r="A35" t="s">
        <v>29</v>
      </c>
      <c r="B35" s="16">
        <f>SQRT(B31)</f>
        <v>0.15146428914955828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RETURNS</vt:lpstr>
      <vt:lpstr>COV</vt:lpstr>
      <vt:lpstr>TRENDLINE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2022-06-04T18:58:44Z</dcterms:created>
  <dcterms:modified xsi:type="dcterms:W3CDTF">2022-06-04T20:56:49Z</dcterms:modified>
</cp:coreProperties>
</file>