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rikanth\Documents\GitHub\ISYE-6740---Machine-Learning\Homework 6\mahale_shrikanth_HW6\"/>
    </mc:Choice>
  </mc:AlternateContent>
  <xr:revisionPtr revIDLastSave="0" documentId="13_ncr:1_{A3657C09-C02D-4E40-AD21-2A786D892C16}" xr6:coauthVersionLast="45" xr6:coauthVersionMax="45" xr10:uidLastSave="{00000000-0000-0000-0000-000000000000}"/>
  <bookViews>
    <workbookView xWindow="-120" yWindow="-120" windowWidth="29040" windowHeight="15840" xr2:uid="{4ABC48B2-1FE0-4CB2-86A9-387DBA97A27A}"/>
  </bookViews>
  <sheets>
    <sheet name="Adaboost" sheetId="1" r:id="rId1"/>
  </sheets>
  <definedNames>
    <definedName name="Alpha1">Adaboost!$C$32</definedName>
    <definedName name="Alpha2">Adaboost!$C$56</definedName>
    <definedName name="Alpha3">Adaboost!$C$81</definedName>
    <definedName name="Epsilon1">Adaboost!$C$31</definedName>
    <definedName name="Epsilon2">Adaboost!$C$55</definedName>
    <definedName name="Epsilon3">Adaboost!$C$80</definedName>
    <definedName name="NormConst1">Adaboost!$C$34</definedName>
    <definedName name="NormConst2">Adaboost!$C$60</definedName>
    <definedName name="NormConst3">Adaboost!$C$85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H29" i="1" l="1"/>
  <c r="H28" i="1"/>
  <c r="H27" i="1"/>
  <c r="H26" i="1"/>
  <c r="H25" i="1"/>
  <c r="H24" i="1"/>
  <c r="H23" i="1"/>
  <c r="I23" i="1" s="1"/>
  <c r="H22" i="1"/>
  <c r="I22" i="1" s="1"/>
  <c r="I53" i="1"/>
  <c r="I52" i="1"/>
  <c r="I51" i="1"/>
  <c r="I50" i="1"/>
  <c r="I49" i="1"/>
  <c r="I48" i="1"/>
  <c r="I47" i="1"/>
  <c r="I46" i="1"/>
  <c r="I71" i="1"/>
  <c r="I72" i="1"/>
  <c r="I73" i="1"/>
  <c r="I74" i="1"/>
  <c r="I75" i="1"/>
  <c r="I76" i="1"/>
  <c r="I77" i="1"/>
  <c r="I78" i="1"/>
  <c r="J53" i="1" l="1"/>
  <c r="J52" i="1"/>
  <c r="J51" i="1"/>
  <c r="J50" i="1"/>
  <c r="J49" i="1"/>
  <c r="J48" i="1"/>
  <c r="J47" i="1"/>
  <c r="J46" i="1"/>
  <c r="J72" i="1" l="1"/>
  <c r="J73" i="1"/>
  <c r="J74" i="1"/>
  <c r="J75" i="1"/>
  <c r="J76" i="1"/>
  <c r="J77" i="1"/>
  <c r="J78" i="1"/>
  <c r="F103" i="1"/>
  <c r="F104" i="1"/>
  <c r="F97" i="1"/>
  <c r="F98" i="1"/>
  <c r="F101" i="1"/>
  <c r="J23" i="1"/>
  <c r="I24" i="1"/>
  <c r="I25" i="1"/>
  <c r="J25" i="1" s="1"/>
  <c r="I26" i="1"/>
  <c r="J26" i="1" s="1"/>
  <c r="I27" i="1"/>
  <c r="J27" i="1" s="1"/>
  <c r="I28" i="1"/>
  <c r="J28" i="1" s="1"/>
  <c r="J22" i="1"/>
  <c r="D99" i="1"/>
  <c r="D103" i="1"/>
  <c r="D100" i="1"/>
  <c r="H99" i="1"/>
  <c r="H100" i="1"/>
  <c r="H101" i="1"/>
  <c r="H103" i="1"/>
  <c r="H104" i="1"/>
  <c r="G23" i="1"/>
  <c r="G24" i="1"/>
  <c r="G25" i="1"/>
  <c r="G26" i="1"/>
  <c r="G27" i="1"/>
  <c r="G28" i="1"/>
  <c r="G29" i="1"/>
  <c r="G22" i="1"/>
  <c r="H97" i="1" l="1"/>
  <c r="J71" i="1"/>
  <c r="H102" i="1"/>
  <c r="D101" i="1"/>
  <c r="D104" i="1"/>
  <c r="I29" i="1"/>
  <c r="J29" i="1" s="1"/>
  <c r="H98" i="1"/>
  <c r="F99" i="1"/>
  <c r="F102" i="1"/>
  <c r="F100" i="1"/>
  <c r="D98" i="1"/>
  <c r="J24" i="1"/>
  <c r="D97" i="1"/>
  <c r="D102" i="1"/>
  <c r="C31" i="1" l="1"/>
  <c r="C92" i="1" l="1"/>
  <c r="C97" i="1"/>
  <c r="K29" i="1"/>
  <c r="K23" i="1"/>
  <c r="K22" i="1"/>
  <c r="K26" i="1"/>
  <c r="K28" i="1"/>
  <c r="K24" i="1"/>
  <c r="D92" i="1"/>
  <c r="K27" i="1"/>
  <c r="K25" i="1"/>
  <c r="L22" i="1" l="1"/>
  <c r="C34" i="1" s="1"/>
  <c r="M28" i="1" l="1"/>
  <c r="G52" i="1" s="1"/>
  <c r="M25" i="1"/>
  <c r="G49" i="1" s="1"/>
  <c r="M26" i="1"/>
  <c r="G50" i="1" s="1"/>
  <c r="M27" i="1"/>
  <c r="G51" i="1" s="1"/>
  <c r="M24" i="1"/>
  <c r="M29" i="1"/>
  <c r="G53" i="1" s="1"/>
  <c r="M23" i="1"/>
  <c r="G47" i="1" s="1"/>
  <c r="M22" i="1"/>
  <c r="G46" i="1" s="1"/>
  <c r="G48" i="1" l="1"/>
  <c r="K48" i="1" s="1"/>
  <c r="G92" i="1"/>
  <c r="F92" i="1"/>
  <c r="J92" i="1"/>
  <c r="M92" i="1"/>
  <c r="H92" i="1"/>
  <c r="K92" i="1"/>
  <c r="I92" i="1"/>
  <c r="L92" i="1"/>
  <c r="H53" i="1" l="1"/>
  <c r="K53" i="1"/>
  <c r="K51" i="1"/>
  <c r="H51" i="1"/>
  <c r="H47" i="1"/>
  <c r="K47" i="1"/>
  <c r="K52" i="1"/>
  <c r="H52" i="1"/>
  <c r="K49" i="1"/>
  <c r="H49" i="1"/>
  <c r="K50" i="1"/>
  <c r="H50" i="1"/>
  <c r="H46" i="1"/>
  <c r="K46" i="1"/>
  <c r="H48" i="1"/>
  <c r="C55" i="1" l="1"/>
  <c r="C93" i="1" l="1"/>
  <c r="C56" i="1"/>
  <c r="E97" i="1" l="1"/>
  <c r="L53" i="1"/>
  <c r="L49" i="1"/>
  <c r="L52" i="1"/>
  <c r="L50" i="1"/>
  <c r="L48" i="1"/>
  <c r="L51" i="1"/>
  <c r="L46" i="1"/>
  <c r="L47" i="1"/>
  <c r="D93" i="1"/>
  <c r="M46" i="1" l="1"/>
  <c r="C60" i="1" s="1"/>
  <c r="N46" i="1" s="1"/>
  <c r="N51" i="1" l="1"/>
  <c r="G76" i="1" s="1"/>
  <c r="N53" i="1"/>
  <c r="G78" i="1" s="1"/>
  <c r="N47" i="1"/>
  <c r="G72" i="1" s="1"/>
  <c r="N52" i="1"/>
  <c r="G77" i="1" s="1"/>
  <c r="N49" i="1"/>
  <c r="G74" i="1" s="1"/>
  <c r="N50" i="1"/>
  <c r="G75" i="1" s="1"/>
  <c r="N48" i="1"/>
  <c r="G73" i="1" s="1"/>
  <c r="G71" i="1"/>
  <c r="H93" i="1" l="1"/>
  <c r="F93" i="1"/>
  <c r="J93" i="1"/>
  <c r="I93" i="1"/>
  <c r="M93" i="1"/>
  <c r="K93" i="1"/>
  <c r="L93" i="1"/>
  <c r="G93" i="1"/>
  <c r="K72" i="1" l="1"/>
  <c r="H72" i="1"/>
  <c r="H74" i="1"/>
  <c r="K74" i="1"/>
  <c r="H76" i="1"/>
  <c r="K76" i="1"/>
  <c r="H77" i="1"/>
  <c r="K77" i="1"/>
  <c r="K75" i="1"/>
  <c r="H75" i="1"/>
  <c r="H71" i="1"/>
  <c r="K71" i="1"/>
  <c r="K78" i="1"/>
  <c r="H78" i="1"/>
  <c r="K73" i="1"/>
  <c r="H73" i="1"/>
  <c r="C80" i="1" l="1"/>
  <c r="C94" i="1" l="1"/>
  <c r="C81" i="1"/>
  <c r="G97" i="1" l="1"/>
  <c r="I102" i="1"/>
  <c r="J102" i="1" s="1"/>
  <c r="D114" i="1" s="1"/>
  <c r="E114" i="1" s="1"/>
  <c r="I97" i="1"/>
  <c r="J97" i="1" s="1"/>
  <c r="D109" i="1" s="1"/>
  <c r="E109" i="1" s="1"/>
  <c r="I104" i="1"/>
  <c r="J104" i="1" s="1"/>
  <c r="D116" i="1" s="1"/>
  <c r="E116" i="1" s="1"/>
  <c r="I98" i="1"/>
  <c r="J98" i="1" s="1"/>
  <c r="D110" i="1" s="1"/>
  <c r="E110" i="1" s="1"/>
  <c r="I103" i="1"/>
  <c r="J103" i="1" s="1"/>
  <c r="D115" i="1" s="1"/>
  <c r="E115" i="1" s="1"/>
  <c r="I99" i="1"/>
  <c r="J99" i="1" s="1"/>
  <c r="D111" i="1" s="1"/>
  <c r="E111" i="1" s="1"/>
  <c r="I100" i="1"/>
  <c r="J100" i="1" s="1"/>
  <c r="D112" i="1" s="1"/>
  <c r="E112" i="1" s="1"/>
  <c r="I101" i="1"/>
  <c r="J101" i="1" s="1"/>
  <c r="D113" i="1" s="1"/>
  <c r="E113" i="1" s="1"/>
  <c r="D94" i="1"/>
  <c r="L76" i="1"/>
  <c r="L73" i="1"/>
  <c r="L78" i="1"/>
  <c r="L74" i="1"/>
  <c r="L71" i="1"/>
  <c r="L72" i="1"/>
  <c r="L77" i="1"/>
  <c r="L75" i="1"/>
  <c r="M71" i="1" l="1"/>
  <c r="C85" i="1" s="1"/>
  <c r="N74" i="1" l="1"/>
  <c r="I94" i="1" s="1"/>
  <c r="N78" i="1"/>
  <c r="M94" i="1" s="1"/>
  <c r="E94" i="1"/>
  <c r="N73" i="1"/>
  <c r="H94" i="1" s="1"/>
  <c r="N77" i="1"/>
  <c r="L94" i="1" s="1"/>
  <c r="N71" i="1"/>
  <c r="F94" i="1" s="1"/>
  <c r="N72" i="1"/>
  <c r="G94" i="1" s="1"/>
  <c r="N75" i="1"/>
  <c r="J94" i="1" s="1"/>
  <c r="N76" i="1"/>
  <c r="K94" i="1" s="1"/>
</calcChain>
</file>

<file path=xl/sharedStrings.xml><?xml version="1.0" encoding="utf-8"?>
<sst xmlns="http://schemas.openxmlformats.org/spreadsheetml/2006/main" count="174" uniqueCount="98">
  <si>
    <t>Y1</t>
  </si>
  <si>
    <t>Y2</t>
  </si>
  <si>
    <t>X1</t>
  </si>
  <si>
    <t>X2</t>
  </si>
  <si>
    <t>X3</t>
  </si>
  <si>
    <t>X4</t>
  </si>
  <si>
    <t>X5</t>
  </si>
  <si>
    <t>X6</t>
  </si>
  <si>
    <t>X7</t>
  </si>
  <si>
    <t>X8</t>
  </si>
  <si>
    <t>Label</t>
  </si>
  <si>
    <t>Co-ordinate</t>
  </si>
  <si>
    <t>t</t>
  </si>
  <si>
    <t>Round 1</t>
  </si>
  <si>
    <t>m = 8</t>
  </si>
  <si>
    <t>t = 1</t>
  </si>
  <si>
    <t>weight = 1/8 = 0.125</t>
  </si>
  <si>
    <t>Actual Label</t>
  </si>
  <si>
    <t>Weighted_Actual</t>
  </si>
  <si>
    <t>Weighted_Actual = Weight * Actual Label</t>
  </si>
  <si>
    <t>Prediction</t>
  </si>
  <si>
    <t>Loss</t>
  </si>
  <si>
    <t>Weight*Loss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</si>
  <si>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</si>
  <si>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ε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</si>
  <si>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</si>
  <si>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</si>
  <si>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(1)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</si>
  <si>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(2)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</si>
  <si>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(3)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</si>
  <si>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(4)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</si>
  <si>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(5)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</si>
  <si>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(6)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</si>
  <si>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(7)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</si>
  <si>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(8)</t>
    </r>
  </si>
  <si>
    <t>Round 2</t>
  </si>
  <si>
    <t xml:space="preserve">Initially, we distribute weights in uniform distribution. I set weights of all instances to 1/m where n is the total number of instances. 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</si>
  <si>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(Norm)</t>
    </r>
  </si>
  <si>
    <r>
      <t>Weight (D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</si>
  <si>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t>t = 2</t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</si>
  <si>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 = D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* exp(-α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* Actual Label * Prediction)</t>
    </r>
  </si>
  <si>
    <t>Round 3</t>
  </si>
  <si>
    <t>t =3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</si>
  <si>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</si>
  <si>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</si>
  <si>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sum(Di+1) 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</si>
  <si>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</si>
  <si>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</si>
  <si>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</si>
  <si>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= sum(Di+1) </t>
    </r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</si>
  <si>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(Norm) = D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/Z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* exp(-α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 * Actual Label * Prediction)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</si>
  <si>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sum(Di+1)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</si>
  <si>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(Norm)</t>
    </r>
  </si>
  <si>
    <t>SUMMARY</t>
  </si>
  <si>
    <r>
      <t>Weight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</si>
  <si>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Weight (D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</si>
  <si>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Loss: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Prediction = Actual Label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</t>
    </r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</si>
  <si>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 = D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* e</t>
    </r>
    <r>
      <rPr>
        <b/>
        <vertAlign val="superscript"/>
        <sz val="11"/>
        <rFont val="Calibri"/>
        <family val="2"/>
        <scheme val="minor"/>
      </rPr>
      <t>(-α1</t>
    </r>
    <r>
      <rPr>
        <b/>
        <sz val="11"/>
        <rFont val="Calibri"/>
        <family val="2"/>
        <scheme val="minor"/>
      </rPr>
      <t xml:space="preserve"> * </t>
    </r>
    <r>
      <rPr>
        <b/>
        <vertAlign val="superscript"/>
        <sz val="11"/>
        <rFont val="Calibri"/>
        <family val="2"/>
        <scheme val="minor"/>
      </rPr>
      <t>Actual Label * Prediction)</t>
    </r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</si>
  <si>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(Norm) = D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/Z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 * exp</t>
    </r>
    <r>
      <rPr>
        <b/>
        <vertAlign val="superscript"/>
        <sz val="11"/>
        <rFont val="Calibri"/>
        <family val="2"/>
        <scheme val="minor"/>
      </rPr>
      <t>(-α1 * Actual Label * Prediction)</t>
    </r>
  </si>
  <si>
    <r>
      <t xml:space="preserve">Loss: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Prediction = Actual Label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ELSE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</t>
    </r>
  </si>
  <si>
    <r>
      <t xml:space="preserve">Loss: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Prediction = Actual Label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</t>
    </r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</si>
  <si>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 = D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* exp</t>
    </r>
    <r>
      <rPr>
        <b/>
        <vertAlign val="superscript"/>
        <sz val="11"/>
        <rFont val="Calibri"/>
        <family val="2"/>
        <scheme val="minor"/>
      </rPr>
      <t>(-α2 * Actual Label * Prediction)</t>
    </r>
  </si>
  <si>
    <r>
      <t>D</t>
    </r>
    <r>
      <rPr>
        <b/>
        <vertAlign val="subscript"/>
        <sz val="11"/>
        <rFont val="Calibri"/>
        <family val="2"/>
        <scheme val="minor"/>
      </rPr>
      <t>i+1</t>
    </r>
    <r>
      <rPr>
        <b/>
        <sz val="11"/>
        <rFont val="Calibri"/>
        <family val="2"/>
        <scheme val="minor"/>
      </rPr>
      <t>(Norm) = D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/Z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 * exp</t>
    </r>
    <r>
      <rPr>
        <b/>
        <vertAlign val="superscript"/>
        <sz val="11"/>
        <rFont val="Calibri"/>
        <family val="2"/>
        <scheme val="minor"/>
      </rPr>
      <t>(-α1 * Actual Label * Prediction)</t>
    </r>
  </si>
  <si>
    <t>Weight (D1)Formula</t>
  </si>
  <si>
    <t>Weight (D2)Formula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</si>
  <si>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/2*(1-ε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)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</si>
  <si>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/2*(ε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</si>
  <si>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/2*(ε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</si>
  <si>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/2*(1-ε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</si>
  <si>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/2*(1-ε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</t>
    </r>
  </si>
  <si>
    <r>
      <t>Weight New = D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/2*(ε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) for wrongly classified points</t>
    </r>
  </si>
  <si>
    <r>
      <t>α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 = ln[(1-ε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)/ε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] / 2 = ln[(1 – 0.75)/0.75] / 2 </t>
    </r>
  </si>
  <si>
    <r>
      <t>α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= ln[(1-ε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)/ε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] / 2 = ln[(1 – 0.11)/0.11] / 2 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</si>
  <si>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= ln[(1-ε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)/ε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] / 2 = ln[(1 – 0.081)/0.081] / 2 </t>
    </r>
  </si>
  <si>
    <r>
      <t>Weight New = D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/2*(ε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 for wrongly classified points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</si>
  <si>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(Norm)</t>
    </r>
  </si>
  <si>
    <r>
      <t>Weight New = D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/2*(1-ε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 for correctly classified points</t>
    </r>
  </si>
  <si>
    <r>
      <t>Weight New = D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/2*(1-ε</t>
    </r>
    <r>
      <rPr>
        <b/>
        <vertAlign val="sub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>) for correctly classified points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</si>
  <si>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</si>
  <si>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</si>
  <si>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α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</si>
  <si>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</si>
  <si>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</si>
  <si>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</si>
  <si>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 xml:space="preserve">Decision Stump Prediction 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Y1 &gt; 0.75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1 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-1</t>
    </r>
  </si>
  <si>
    <r>
      <t xml:space="preserve">Decision Stump Prediction 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Y2 &lt; 1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-1</t>
    </r>
  </si>
  <si>
    <r>
      <t>ε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(0.125+0.125)</t>
    </r>
  </si>
  <si>
    <r>
      <t>ε</t>
    </r>
    <r>
      <rPr>
        <b/>
        <vertAlign val="subscript"/>
        <sz val="11"/>
        <color theme="1"/>
        <rFont val="Calibri"/>
        <family val="2"/>
        <scheme val="minor"/>
      </rPr>
      <t>2 =</t>
    </r>
    <r>
      <rPr>
        <b/>
        <sz val="11"/>
        <color theme="1"/>
        <rFont val="Calibri"/>
        <family val="2"/>
        <scheme val="minor"/>
      </rPr>
      <t xml:space="preserve"> 0.03125 + 0.03125</t>
    </r>
  </si>
  <si>
    <r>
      <t>ε</t>
    </r>
    <r>
      <rPr>
        <b/>
        <vertAlign val="subscript"/>
        <sz val="11"/>
        <color theme="1"/>
        <rFont val="Calibri"/>
        <family val="2"/>
        <scheme val="minor"/>
      </rPr>
      <t>3 =</t>
    </r>
    <r>
      <rPr>
        <b/>
        <sz val="11"/>
        <color theme="1"/>
        <rFont val="Calibri"/>
        <family val="2"/>
        <scheme val="minor"/>
      </rPr>
      <t xml:space="preserve"> 0.0130208333333333 + 0.0130208333333333</t>
    </r>
  </si>
  <si>
    <t>Training Error Calculation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</si>
  <si>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</t>
    </r>
  </si>
  <si>
    <t>Actual Labels</t>
  </si>
  <si>
    <t>Total Misclassified Points: 0</t>
  </si>
  <si>
    <t>Training Error = (0/8)*100 = 0%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</si>
  <si>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= Sign(Sum(α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))</t>
    </r>
  </si>
  <si>
    <t>Misclassified ?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</si>
  <si>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(α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</si>
  <si>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 xml:space="preserve">Decision Stump Prediction :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Y1 &lt;-0.25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</si>
</sst>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Alignment="1">
      <alignment wrapText="1"/>
    </xf>
    <xf numFmtId="0" fontId="0" fillId="0" borderId="17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12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0" fontId="7" fillId="0" borderId="5" xfId="0" applyFont="1" applyBorder="1"/>
    <xf numFmtId="0" fontId="2" fillId="0" borderId="5" xfId="0" applyFont="1" applyBorder="1"/>
    <xf numFmtId="0" fontId="7" fillId="0" borderId="7" xfId="0" applyFont="1" applyBorder="1"/>
    <xf numFmtId="2" fontId="0" fillId="0" borderId="4" xfId="0" applyNumberFormat="1" applyBorder="1"/>
    <xf numFmtId="0" fontId="7" fillId="0" borderId="0" xfId="0" applyFont="1" applyFill="1" applyBorder="1"/>
    <xf numFmtId="0" fontId="0" fillId="0" borderId="11" xfId="0" applyFont="1" applyBorder="1"/>
    <xf numFmtId="0" fontId="0" fillId="0" borderId="1" xfId="0" applyFont="1" applyBorder="1"/>
    <xf numFmtId="0" fontId="0" fillId="0" borderId="8" xfId="0" applyFont="1" applyBorder="1"/>
    <xf numFmtId="0" fontId="2" fillId="0" borderId="14" xfId="0" applyFont="1" applyFill="1" applyBorder="1" applyAlignment="1">
      <alignment wrapText="1"/>
    </xf>
    <xf numFmtId="0" fontId="2" fillId="0" borderId="15" xfId="0" applyFont="1" applyBorder="1"/>
    <xf numFmtId="0" fontId="2" fillId="0" borderId="14" xfId="0" applyFont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D1F9-36BE-45AC-B3DB-1B8EA6DACBF2}">
  <dimension ref="B1:N119"/>
  <sheetViews>
    <sheetView showGridLines="0" tabSelected="1" topLeftCell="A88" workbookViewId="0">
      <selection activeCell="B102" sqref="B102"/>
    </sheetView>
  </sheetViews>
  <sheetFormatPr defaultRowHeight="15" x14ac:dyDescent="0.25"/>
  <cols>
    <col min="1" max="1" width="2.42578125" customWidth="1"/>
    <col min="2" max="2" width="121.42578125" bestFit="1" customWidth="1"/>
    <col min="3" max="3" width="14" customWidth="1"/>
    <col min="4" max="4" width="12" bestFit="1" customWidth="1"/>
    <col min="5" max="5" width="18.85546875" bestFit="1" customWidth="1"/>
    <col min="6" max="6" width="19.28515625" bestFit="1" customWidth="1"/>
    <col min="7" max="8" width="16.5703125" bestFit="1" customWidth="1"/>
    <col min="9" max="9" width="12.7109375" bestFit="1" customWidth="1"/>
    <col min="10" max="10" width="15.42578125" bestFit="1" customWidth="1"/>
    <col min="11" max="11" width="12.28515625" bestFit="1" customWidth="1"/>
    <col min="12" max="14" width="12" bestFit="1" customWidth="1"/>
  </cols>
  <sheetData>
    <row r="1" spans="2:6" ht="15.75" thickBot="1" x14ac:dyDescent="0.3">
      <c r="B1" s="19" t="s">
        <v>11</v>
      </c>
      <c r="C1" s="20" t="s">
        <v>0</v>
      </c>
      <c r="D1" s="20" t="s">
        <v>1</v>
      </c>
      <c r="E1" s="20" t="s">
        <v>10</v>
      </c>
      <c r="F1" s="21" t="s">
        <v>17</v>
      </c>
    </row>
    <row r="2" spans="2:6" x14ac:dyDescent="0.25">
      <c r="B2" s="9" t="s">
        <v>2</v>
      </c>
      <c r="C2" s="10">
        <v>-1</v>
      </c>
      <c r="D2" s="10">
        <v>0</v>
      </c>
      <c r="E2" s="10" t="b">
        <v>1</v>
      </c>
      <c r="F2" s="11">
        <v>1</v>
      </c>
    </row>
    <row r="3" spans="2:6" x14ac:dyDescent="0.25">
      <c r="B3" s="4" t="s">
        <v>3</v>
      </c>
      <c r="C3" s="2">
        <v>-0.5</v>
      </c>
      <c r="D3" s="2">
        <v>0.5</v>
      </c>
      <c r="E3" s="2" t="b">
        <v>1</v>
      </c>
      <c r="F3" s="5">
        <v>1</v>
      </c>
    </row>
    <row r="4" spans="2:6" x14ac:dyDescent="0.25">
      <c r="B4" s="4" t="s">
        <v>4</v>
      </c>
      <c r="C4" s="2">
        <v>0</v>
      </c>
      <c r="D4" s="2">
        <v>1</v>
      </c>
      <c r="E4" s="2" t="b">
        <v>0</v>
      </c>
      <c r="F4" s="5">
        <v>-1</v>
      </c>
    </row>
    <row r="5" spans="2:6" x14ac:dyDescent="0.25">
      <c r="B5" s="4" t="s">
        <v>5</v>
      </c>
      <c r="C5" s="2">
        <v>0.5</v>
      </c>
      <c r="D5" s="2">
        <v>1</v>
      </c>
      <c r="E5" s="2" t="b">
        <v>0</v>
      </c>
      <c r="F5" s="5">
        <v>-1</v>
      </c>
    </row>
    <row r="6" spans="2:6" x14ac:dyDescent="0.25">
      <c r="B6" s="4" t="s">
        <v>6</v>
      </c>
      <c r="C6" s="2">
        <v>1</v>
      </c>
      <c r="D6" s="2">
        <v>0</v>
      </c>
      <c r="E6" s="2" t="b">
        <v>1</v>
      </c>
      <c r="F6" s="5">
        <v>1</v>
      </c>
    </row>
    <row r="7" spans="2:6" x14ac:dyDescent="0.25">
      <c r="B7" s="4" t="s">
        <v>7</v>
      </c>
      <c r="C7" s="2">
        <v>1</v>
      </c>
      <c r="D7" s="2">
        <v>-1</v>
      </c>
      <c r="E7" s="2" t="b">
        <v>1</v>
      </c>
      <c r="F7" s="5">
        <v>1</v>
      </c>
    </row>
    <row r="8" spans="2:6" x14ac:dyDescent="0.25">
      <c r="B8" s="4" t="s">
        <v>8</v>
      </c>
      <c r="C8" s="2">
        <v>0</v>
      </c>
      <c r="D8" s="2">
        <v>-1</v>
      </c>
      <c r="E8" s="2" t="b">
        <v>0</v>
      </c>
      <c r="F8" s="5">
        <v>-1</v>
      </c>
    </row>
    <row r="9" spans="2:6" ht="15.75" thickBot="1" x14ac:dyDescent="0.3">
      <c r="B9" s="6" t="s">
        <v>9</v>
      </c>
      <c r="C9" s="7">
        <v>0</v>
      </c>
      <c r="D9" s="7">
        <v>0</v>
      </c>
      <c r="E9" s="7" t="b">
        <v>0</v>
      </c>
      <c r="F9" s="8">
        <v>-1</v>
      </c>
    </row>
    <row r="12" spans="2:6" ht="33.75" x14ac:dyDescent="0.5">
      <c r="B12" s="22" t="s">
        <v>13</v>
      </c>
    </row>
    <row r="13" spans="2:6" x14ac:dyDescent="0.25">
      <c r="B13" t="s">
        <v>14</v>
      </c>
    </row>
    <row r="14" spans="2:6" x14ac:dyDescent="0.25">
      <c r="B14" t="s">
        <v>15</v>
      </c>
    </row>
    <row r="15" spans="2:6" x14ac:dyDescent="0.25">
      <c r="B15" t="s">
        <v>36</v>
      </c>
    </row>
    <row r="16" spans="2:6" x14ac:dyDescent="0.25">
      <c r="B16" t="s">
        <v>16</v>
      </c>
    </row>
    <row r="17" spans="2:14" x14ac:dyDescent="0.25">
      <c r="B17" t="s">
        <v>19</v>
      </c>
    </row>
    <row r="18" spans="2:14" s="13" customFormat="1" x14ac:dyDescent="0.25">
      <c r="B18" s="13" t="s">
        <v>84</v>
      </c>
    </row>
    <row r="19" spans="2:14" ht="60" x14ac:dyDescent="0.25">
      <c r="B19" s="13" t="s">
        <v>56</v>
      </c>
    </row>
    <row r="20" spans="2:14" ht="15.75" thickBot="1" x14ac:dyDescent="0.3">
      <c r="B20" s="13"/>
    </row>
    <row r="21" spans="2:14" ht="18.75" thickBot="1" x14ac:dyDescent="0.4">
      <c r="B21" s="15" t="s">
        <v>11</v>
      </c>
      <c r="C21" s="16" t="s">
        <v>0</v>
      </c>
      <c r="D21" s="16" t="s">
        <v>1</v>
      </c>
      <c r="E21" s="16" t="s">
        <v>17</v>
      </c>
      <c r="F21" s="16" t="s">
        <v>54</v>
      </c>
      <c r="G21" s="16" t="s">
        <v>18</v>
      </c>
      <c r="H21" s="17" t="s">
        <v>20</v>
      </c>
      <c r="I21" s="17" t="s">
        <v>21</v>
      </c>
      <c r="J21" s="17" t="s">
        <v>22</v>
      </c>
      <c r="K21" s="17" t="s">
        <v>23</v>
      </c>
      <c r="L21" s="17" t="s">
        <v>48</v>
      </c>
      <c r="M21" s="18" t="s">
        <v>37</v>
      </c>
      <c r="N21" s="24"/>
    </row>
    <row r="22" spans="2:14" x14ac:dyDescent="0.25">
      <c r="B22" s="9" t="s">
        <v>2</v>
      </c>
      <c r="C22" s="10">
        <v>-1</v>
      </c>
      <c r="D22" s="10">
        <v>0</v>
      </c>
      <c r="E22" s="10">
        <v>1</v>
      </c>
      <c r="F22" s="10">
        <v>0.125</v>
      </c>
      <c r="G22" s="10">
        <f t="shared" ref="G22:G29" si="0">E22*F22</f>
        <v>0.125</v>
      </c>
      <c r="H22" s="10">
        <f>IF(C22&gt;0.75,1,-1)</f>
        <v>-1</v>
      </c>
      <c r="I22" s="10">
        <f>IF(H22=E22,0,1)</f>
        <v>1</v>
      </c>
      <c r="J22" s="10">
        <f>F22*I22</f>
        <v>0.125</v>
      </c>
      <c r="K22" s="10">
        <f>F22*EXP(-Alpha1*E22*H22)</f>
        <v>0.21650635094610968</v>
      </c>
      <c r="L22" s="44">
        <f>SUM(K22:K29)</f>
        <v>0.86602540378443882</v>
      </c>
      <c r="M22" s="29">
        <f>F22/NormConst1*EXP(-Alpha1*E22*H22)</f>
        <v>0.24999999999999994</v>
      </c>
    </row>
    <row r="23" spans="2:14" x14ac:dyDescent="0.25">
      <c r="B23" s="4" t="s">
        <v>3</v>
      </c>
      <c r="C23" s="2">
        <v>-0.5</v>
      </c>
      <c r="D23" s="2">
        <v>0.5</v>
      </c>
      <c r="E23" s="2">
        <v>1</v>
      </c>
      <c r="F23" s="2">
        <v>0.125</v>
      </c>
      <c r="G23" s="2">
        <f t="shared" si="0"/>
        <v>0.125</v>
      </c>
      <c r="H23" s="2">
        <f t="shared" ref="H23:H29" si="1">IF(C23&gt;0.75,1,-1)</f>
        <v>-1</v>
      </c>
      <c r="I23" s="2">
        <f>IF(H23=E23,0,1)</f>
        <v>1</v>
      </c>
      <c r="J23" s="2">
        <f t="shared" ref="J23:J29" si="2">F23*I23</f>
        <v>0.125</v>
      </c>
      <c r="K23" s="10">
        <f>F23*EXP(-Alpha1*E23*H23)</f>
        <v>0.21650635094610968</v>
      </c>
      <c r="L23" s="45"/>
      <c r="M23" s="29">
        <f>F23/NormConst1*EXP(-Alpha1*E23*H23)</f>
        <v>0.24999999999999994</v>
      </c>
    </row>
    <row r="24" spans="2:14" x14ac:dyDescent="0.25">
      <c r="B24" s="4" t="s">
        <v>4</v>
      </c>
      <c r="C24" s="2">
        <v>0</v>
      </c>
      <c r="D24" s="2">
        <v>1</v>
      </c>
      <c r="E24" s="2">
        <v>-1</v>
      </c>
      <c r="F24" s="2">
        <v>0.125</v>
      </c>
      <c r="G24" s="2">
        <f t="shared" si="0"/>
        <v>-0.125</v>
      </c>
      <c r="H24" s="2">
        <f t="shared" si="1"/>
        <v>-1</v>
      </c>
      <c r="I24" s="2">
        <f t="shared" ref="I24:I29" si="3">IF(H24=E24,0,1)</f>
        <v>0</v>
      </c>
      <c r="J24" s="2">
        <f t="shared" si="2"/>
        <v>0</v>
      </c>
      <c r="K24" s="10">
        <f t="shared" ref="K24:K29" si="4">F24*EXP(-Alpha1*E24*H24)</f>
        <v>7.2168783648703216E-2</v>
      </c>
      <c r="L24" s="45"/>
      <c r="M24" s="29">
        <f t="shared" ref="M24:M29" si="5">F24/NormConst1*EXP(-Alpha1*E24*H24)</f>
        <v>8.3333333333333301E-2</v>
      </c>
    </row>
    <row r="25" spans="2:14" x14ac:dyDescent="0.25">
      <c r="B25" s="4" t="s">
        <v>5</v>
      </c>
      <c r="C25" s="2">
        <v>0.5</v>
      </c>
      <c r="D25" s="2">
        <v>1</v>
      </c>
      <c r="E25" s="2">
        <v>-1</v>
      </c>
      <c r="F25" s="2">
        <v>0.125</v>
      </c>
      <c r="G25" s="2">
        <f t="shared" si="0"/>
        <v>-0.125</v>
      </c>
      <c r="H25" s="2">
        <f t="shared" si="1"/>
        <v>-1</v>
      </c>
      <c r="I25" s="2">
        <f t="shared" si="3"/>
        <v>0</v>
      </c>
      <c r="J25" s="2">
        <f t="shared" si="2"/>
        <v>0</v>
      </c>
      <c r="K25" s="10">
        <f t="shared" si="4"/>
        <v>7.2168783648703216E-2</v>
      </c>
      <c r="L25" s="45"/>
      <c r="M25" s="29">
        <f t="shared" si="5"/>
        <v>8.3333333333333301E-2</v>
      </c>
    </row>
    <row r="26" spans="2:14" x14ac:dyDescent="0.25">
      <c r="B26" s="4" t="s">
        <v>6</v>
      </c>
      <c r="C26" s="2">
        <v>1</v>
      </c>
      <c r="D26" s="2">
        <v>0</v>
      </c>
      <c r="E26" s="2">
        <v>1</v>
      </c>
      <c r="F26" s="2">
        <v>0.125</v>
      </c>
      <c r="G26" s="2">
        <f t="shared" si="0"/>
        <v>0.125</v>
      </c>
      <c r="H26" s="2">
        <f t="shared" si="1"/>
        <v>1</v>
      </c>
      <c r="I26" s="2">
        <f t="shared" si="3"/>
        <v>0</v>
      </c>
      <c r="J26" s="2">
        <f t="shared" si="2"/>
        <v>0</v>
      </c>
      <c r="K26" s="10">
        <f t="shared" si="4"/>
        <v>7.2168783648703216E-2</v>
      </c>
      <c r="L26" s="45"/>
      <c r="M26" s="29">
        <f t="shared" si="5"/>
        <v>8.3333333333333301E-2</v>
      </c>
    </row>
    <row r="27" spans="2:14" x14ac:dyDescent="0.25">
      <c r="B27" s="4" t="s">
        <v>7</v>
      </c>
      <c r="C27" s="2">
        <v>1</v>
      </c>
      <c r="D27" s="2">
        <v>-1</v>
      </c>
      <c r="E27" s="2">
        <v>1</v>
      </c>
      <c r="F27" s="2">
        <v>0.125</v>
      </c>
      <c r="G27" s="2">
        <f t="shared" si="0"/>
        <v>0.125</v>
      </c>
      <c r="H27" s="2">
        <f t="shared" si="1"/>
        <v>1</v>
      </c>
      <c r="I27" s="2">
        <f t="shared" si="3"/>
        <v>0</v>
      </c>
      <c r="J27" s="2">
        <f t="shared" si="2"/>
        <v>0</v>
      </c>
      <c r="K27" s="10">
        <f t="shared" si="4"/>
        <v>7.2168783648703216E-2</v>
      </c>
      <c r="L27" s="45"/>
      <c r="M27" s="29">
        <f t="shared" si="5"/>
        <v>8.3333333333333301E-2</v>
      </c>
    </row>
    <row r="28" spans="2:14" x14ac:dyDescent="0.25">
      <c r="B28" s="4" t="s">
        <v>8</v>
      </c>
      <c r="C28" s="2">
        <v>0</v>
      </c>
      <c r="D28" s="2">
        <v>-1</v>
      </c>
      <c r="E28" s="2">
        <v>-1</v>
      </c>
      <c r="F28" s="2">
        <v>0.125</v>
      </c>
      <c r="G28" s="2">
        <f t="shared" si="0"/>
        <v>-0.125</v>
      </c>
      <c r="H28" s="2">
        <f t="shared" si="1"/>
        <v>-1</v>
      </c>
      <c r="I28" s="2">
        <f t="shared" si="3"/>
        <v>0</v>
      </c>
      <c r="J28" s="2">
        <f t="shared" si="2"/>
        <v>0</v>
      </c>
      <c r="K28" s="10">
        <f t="shared" si="4"/>
        <v>7.2168783648703216E-2</v>
      </c>
      <c r="L28" s="45"/>
      <c r="M28" s="29">
        <f t="shared" si="5"/>
        <v>8.3333333333333301E-2</v>
      </c>
    </row>
    <row r="29" spans="2:14" ht="15.75" thickBot="1" x14ac:dyDescent="0.3">
      <c r="B29" s="6" t="s">
        <v>9</v>
      </c>
      <c r="C29" s="7">
        <v>0</v>
      </c>
      <c r="D29" s="7">
        <v>0</v>
      </c>
      <c r="E29" s="7">
        <v>-1</v>
      </c>
      <c r="F29" s="7">
        <v>0.125</v>
      </c>
      <c r="G29" s="7">
        <f t="shared" si="0"/>
        <v>-0.125</v>
      </c>
      <c r="H29" s="7">
        <f t="shared" si="1"/>
        <v>-1</v>
      </c>
      <c r="I29" s="7">
        <f t="shared" si="3"/>
        <v>0</v>
      </c>
      <c r="J29" s="7">
        <f t="shared" si="2"/>
        <v>0</v>
      </c>
      <c r="K29" s="14">
        <f t="shared" si="4"/>
        <v>7.2168783648703216E-2</v>
      </c>
      <c r="L29" s="46"/>
      <c r="M29" s="30">
        <f t="shared" si="5"/>
        <v>8.3333333333333301E-2</v>
      </c>
    </row>
    <row r="30" spans="2:14" ht="15.75" thickBot="1" x14ac:dyDescent="0.3"/>
    <row r="31" spans="2:14" ht="18" x14ac:dyDescent="0.35">
      <c r="B31" s="3" t="s">
        <v>86</v>
      </c>
      <c r="C31" s="28">
        <f>SUM(J22:J29)</f>
        <v>0.25</v>
      </c>
    </row>
    <row r="32" spans="2:14" ht="18" x14ac:dyDescent="0.35">
      <c r="B32" s="32" t="s">
        <v>71</v>
      </c>
      <c r="C32" s="5">
        <f>LN((1-Epsilon1)/Epsilon1)/2</f>
        <v>0.54930614433405489</v>
      </c>
    </row>
    <row r="33" spans="2:14" ht="18.75" x14ac:dyDescent="0.35">
      <c r="B33" s="32" t="s">
        <v>57</v>
      </c>
      <c r="C33" s="5"/>
    </row>
    <row r="34" spans="2:14" ht="18" x14ac:dyDescent="0.35">
      <c r="B34" s="33" t="s">
        <v>51</v>
      </c>
      <c r="C34" s="5">
        <f>L22</f>
        <v>0.86602540378443882</v>
      </c>
    </row>
    <row r="35" spans="2:14" ht="19.5" thickBot="1" x14ac:dyDescent="0.4">
      <c r="B35" s="34" t="s">
        <v>58</v>
      </c>
      <c r="C35" s="8"/>
    </row>
    <row r="37" spans="2:14" x14ac:dyDescent="0.25">
      <c r="B37" s="1"/>
    </row>
    <row r="38" spans="2:14" ht="33.75" x14ac:dyDescent="0.5">
      <c r="B38" s="22" t="s">
        <v>35</v>
      </c>
      <c r="G38" s="23"/>
    </row>
    <row r="39" spans="2:14" x14ac:dyDescent="0.25">
      <c r="B39" t="s">
        <v>14</v>
      </c>
    </row>
    <row r="40" spans="2:14" x14ac:dyDescent="0.25">
      <c r="B40" t="s">
        <v>39</v>
      </c>
    </row>
    <row r="41" spans="2:14" x14ac:dyDescent="0.25">
      <c r="B41" t="s">
        <v>19</v>
      </c>
    </row>
    <row r="42" spans="2:14" x14ac:dyDescent="0.25">
      <c r="B42" s="13" t="s">
        <v>97</v>
      </c>
    </row>
    <row r="43" spans="2:14" x14ac:dyDescent="0.25">
      <c r="B43" s="13" t="s">
        <v>59</v>
      </c>
    </row>
    <row r="44" spans="2:14" ht="15.75" thickBot="1" x14ac:dyDescent="0.3"/>
    <row r="45" spans="2:14" ht="18.75" thickBot="1" x14ac:dyDescent="0.4">
      <c r="B45" s="15" t="s">
        <v>11</v>
      </c>
      <c r="C45" s="16" t="s">
        <v>0</v>
      </c>
      <c r="D45" s="16" t="s">
        <v>1</v>
      </c>
      <c r="E45" s="16" t="s">
        <v>17</v>
      </c>
      <c r="F45" s="16" t="s">
        <v>63</v>
      </c>
      <c r="G45" s="16" t="s">
        <v>38</v>
      </c>
      <c r="H45" s="16" t="s">
        <v>18</v>
      </c>
      <c r="I45" s="17" t="s">
        <v>20</v>
      </c>
      <c r="J45" s="17" t="s">
        <v>21</v>
      </c>
      <c r="K45" s="17" t="s">
        <v>22</v>
      </c>
      <c r="L45" s="17" t="s">
        <v>43</v>
      </c>
      <c r="M45" s="17" t="s">
        <v>47</v>
      </c>
      <c r="N45" s="18" t="s">
        <v>52</v>
      </c>
    </row>
    <row r="46" spans="2:14" ht="18" x14ac:dyDescent="0.35">
      <c r="B46" s="26" t="s">
        <v>2</v>
      </c>
      <c r="C46" s="27">
        <v>-1</v>
      </c>
      <c r="D46" s="27">
        <v>0</v>
      </c>
      <c r="E46" s="27">
        <v>1</v>
      </c>
      <c r="F46" s="2" t="s">
        <v>66</v>
      </c>
      <c r="G46" s="10">
        <f>M22/2*(Epsilon1)</f>
        <v>3.1249999999999993E-2</v>
      </c>
      <c r="H46" s="27">
        <f>E46*G46</f>
        <v>3.1249999999999993E-2</v>
      </c>
      <c r="I46" s="27">
        <f>IF(C46&lt;-0.25,1,-1)</f>
        <v>1</v>
      </c>
      <c r="J46" s="27">
        <f>IF(I46=E46,0,1)</f>
        <v>0</v>
      </c>
      <c r="K46" s="27">
        <f>G46*J46</f>
        <v>0</v>
      </c>
      <c r="L46" s="27">
        <f t="shared" ref="L46:L53" si="6">G46*EXP(-Alpha2*E46*I46)</f>
        <v>8.0687153045987808E-3</v>
      </c>
      <c r="M46" s="47">
        <f>SUM(L46:L53)</f>
        <v>0.29047375096555622</v>
      </c>
      <c r="N46" s="28">
        <f t="shared" ref="N46:N53" si="7">G46/NormConst2*EXP(-Alpha2*E46*I46)</f>
        <v>2.7777777777777766E-2</v>
      </c>
    </row>
    <row r="47" spans="2:14" ht="18" x14ac:dyDescent="0.35">
      <c r="B47" s="4" t="s">
        <v>3</v>
      </c>
      <c r="C47" s="2">
        <v>-0.5</v>
      </c>
      <c r="D47" s="2">
        <v>0.5</v>
      </c>
      <c r="E47" s="2">
        <v>1</v>
      </c>
      <c r="F47" s="2" t="s">
        <v>66</v>
      </c>
      <c r="G47" s="10">
        <f>M23/2*(Epsilon1)</f>
        <v>3.1249999999999993E-2</v>
      </c>
      <c r="H47" s="2">
        <f t="shared" ref="H47:H53" si="8">E47*G47</f>
        <v>3.1249999999999993E-2</v>
      </c>
      <c r="I47" s="2">
        <f t="shared" ref="I47:I53" si="9">IF(C47&lt;-0.25,1,-1)</f>
        <v>1</v>
      </c>
      <c r="J47" s="2">
        <f t="shared" ref="J47:J53" si="10">IF(I47=E47,0,1)</f>
        <v>0</v>
      </c>
      <c r="K47" s="2">
        <f t="shared" ref="K47:K53" si="11">G47*J47</f>
        <v>0</v>
      </c>
      <c r="L47" s="2">
        <f t="shared" si="6"/>
        <v>8.0687153045987808E-3</v>
      </c>
      <c r="M47" s="45"/>
      <c r="N47" s="5">
        <f t="shared" si="7"/>
        <v>2.7777777777777766E-2</v>
      </c>
    </row>
    <row r="48" spans="2:14" ht="18" x14ac:dyDescent="0.35">
      <c r="B48" s="4" t="s">
        <v>4</v>
      </c>
      <c r="C48" s="2">
        <v>0</v>
      </c>
      <c r="D48" s="2">
        <v>1</v>
      </c>
      <c r="E48" s="2">
        <v>-1</v>
      </c>
      <c r="F48" s="2" t="s">
        <v>65</v>
      </c>
      <c r="G48" s="10">
        <f t="shared" ref="G48:G53" si="12">M24/2*(1-Epsilon1)</f>
        <v>3.1249999999999986E-2</v>
      </c>
      <c r="H48" s="2">
        <f t="shared" si="8"/>
        <v>-3.1249999999999986E-2</v>
      </c>
      <c r="I48" s="2">
        <f t="shared" si="9"/>
        <v>-1</v>
      </c>
      <c r="J48" s="2">
        <f t="shared" si="10"/>
        <v>0</v>
      </c>
      <c r="K48" s="2">
        <f>G48*J48</f>
        <v>0</v>
      </c>
      <c r="L48" s="2">
        <f t="shared" si="6"/>
        <v>8.0687153045987791E-3</v>
      </c>
      <c r="M48" s="45"/>
      <c r="N48" s="5">
        <f t="shared" si="7"/>
        <v>2.7777777777777759E-2</v>
      </c>
    </row>
    <row r="49" spans="2:14" ht="18" x14ac:dyDescent="0.35">
      <c r="B49" s="4" t="s">
        <v>5</v>
      </c>
      <c r="C49" s="2">
        <v>0.5</v>
      </c>
      <c r="D49" s="2">
        <v>1</v>
      </c>
      <c r="E49" s="2">
        <v>-1</v>
      </c>
      <c r="F49" s="2" t="s">
        <v>65</v>
      </c>
      <c r="G49" s="10">
        <f t="shared" si="12"/>
        <v>3.1249999999999986E-2</v>
      </c>
      <c r="H49" s="2">
        <f>E49*G49</f>
        <v>-3.1249999999999986E-2</v>
      </c>
      <c r="I49" s="2">
        <f t="shared" si="9"/>
        <v>-1</v>
      </c>
      <c r="J49" s="2">
        <f t="shared" si="10"/>
        <v>0</v>
      </c>
      <c r="K49" s="2">
        <f>G49*J49</f>
        <v>0</v>
      </c>
      <c r="L49" s="2">
        <f t="shared" si="6"/>
        <v>8.0687153045987791E-3</v>
      </c>
      <c r="M49" s="45"/>
      <c r="N49" s="5">
        <f t="shared" si="7"/>
        <v>2.7777777777777759E-2</v>
      </c>
    </row>
    <row r="50" spans="2:14" ht="18" x14ac:dyDescent="0.35">
      <c r="B50" s="4" t="s">
        <v>6</v>
      </c>
      <c r="C50" s="2">
        <v>1</v>
      </c>
      <c r="D50" s="2">
        <v>0</v>
      </c>
      <c r="E50" s="2">
        <v>1</v>
      </c>
      <c r="F50" s="2" t="s">
        <v>65</v>
      </c>
      <c r="G50" s="10">
        <f t="shared" si="12"/>
        <v>3.1249999999999986E-2</v>
      </c>
      <c r="H50" s="2">
        <f t="shared" si="8"/>
        <v>3.1249999999999986E-2</v>
      </c>
      <c r="I50" s="2">
        <f t="shared" si="9"/>
        <v>-1</v>
      </c>
      <c r="J50" s="2">
        <f t="shared" si="10"/>
        <v>1</v>
      </c>
      <c r="K50" s="2">
        <f t="shared" si="11"/>
        <v>3.1249999999999986E-2</v>
      </c>
      <c r="L50" s="2">
        <f t="shared" si="6"/>
        <v>0.12103072956898175</v>
      </c>
      <c r="M50" s="45"/>
      <c r="N50" s="5">
        <f t="shared" si="7"/>
        <v>0.41666666666666663</v>
      </c>
    </row>
    <row r="51" spans="2:14" ht="18" x14ac:dyDescent="0.35">
      <c r="B51" s="4" t="s">
        <v>7</v>
      </c>
      <c r="C51" s="2">
        <v>1</v>
      </c>
      <c r="D51" s="2">
        <v>-1</v>
      </c>
      <c r="E51" s="2">
        <v>1</v>
      </c>
      <c r="F51" s="2" t="s">
        <v>65</v>
      </c>
      <c r="G51" s="10">
        <f t="shared" si="12"/>
        <v>3.1249999999999986E-2</v>
      </c>
      <c r="H51" s="2">
        <f t="shared" si="8"/>
        <v>3.1249999999999986E-2</v>
      </c>
      <c r="I51" s="2">
        <f t="shared" si="9"/>
        <v>-1</v>
      </c>
      <c r="J51" s="2">
        <f t="shared" si="10"/>
        <v>1</v>
      </c>
      <c r="K51" s="2">
        <f t="shared" si="11"/>
        <v>3.1249999999999986E-2</v>
      </c>
      <c r="L51" s="2">
        <f t="shared" si="6"/>
        <v>0.12103072956898175</v>
      </c>
      <c r="M51" s="45"/>
      <c r="N51" s="5">
        <f t="shared" si="7"/>
        <v>0.41666666666666663</v>
      </c>
    </row>
    <row r="52" spans="2:14" ht="18" x14ac:dyDescent="0.35">
      <c r="B52" s="4" t="s">
        <v>8</v>
      </c>
      <c r="C52" s="2">
        <v>0</v>
      </c>
      <c r="D52" s="2">
        <v>-1</v>
      </c>
      <c r="E52" s="2">
        <v>-1</v>
      </c>
      <c r="F52" s="2" t="s">
        <v>65</v>
      </c>
      <c r="G52" s="10">
        <f t="shared" si="12"/>
        <v>3.1249999999999986E-2</v>
      </c>
      <c r="H52" s="2">
        <f t="shared" si="8"/>
        <v>-3.1249999999999986E-2</v>
      </c>
      <c r="I52" s="2">
        <f t="shared" si="9"/>
        <v>-1</v>
      </c>
      <c r="J52" s="2">
        <f t="shared" si="10"/>
        <v>0</v>
      </c>
      <c r="K52" s="2">
        <f t="shared" si="11"/>
        <v>0</v>
      </c>
      <c r="L52" s="2">
        <f t="shared" si="6"/>
        <v>8.0687153045987791E-3</v>
      </c>
      <c r="M52" s="45"/>
      <c r="N52" s="5">
        <f t="shared" si="7"/>
        <v>2.7777777777777759E-2</v>
      </c>
    </row>
    <row r="53" spans="2:14" ht="18.75" thickBot="1" x14ac:dyDescent="0.4">
      <c r="B53" s="6" t="s">
        <v>9</v>
      </c>
      <c r="C53" s="7">
        <v>0</v>
      </c>
      <c r="D53" s="7">
        <v>0</v>
      </c>
      <c r="E53" s="7">
        <v>-1</v>
      </c>
      <c r="F53" s="7" t="s">
        <v>65</v>
      </c>
      <c r="G53" s="14">
        <f t="shared" si="12"/>
        <v>3.1249999999999986E-2</v>
      </c>
      <c r="H53" s="7">
        <f t="shared" si="8"/>
        <v>-3.1249999999999986E-2</v>
      </c>
      <c r="I53" s="7">
        <f t="shared" si="9"/>
        <v>-1</v>
      </c>
      <c r="J53" s="7">
        <f t="shared" si="10"/>
        <v>0</v>
      </c>
      <c r="K53" s="7">
        <f t="shared" si="11"/>
        <v>0</v>
      </c>
      <c r="L53" s="7">
        <f t="shared" si="6"/>
        <v>8.0687153045987791E-3</v>
      </c>
      <c r="M53" s="46"/>
      <c r="N53" s="8">
        <f t="shared" si="7"/>
        <v>2.7777777777777759E-2</v>
      </c>
    </row>
    <row r="54" spans="2:14" ht="15.75" thickBot="1" x14ac:dyDescent="0.3"/>
    <row r="55" spans="2:14" ht="18" x14ac:dyDescent="0.35">
      <c r="B55" s="3" t="s">
        <v>87</v>
      </c>
      <c r="C55" s="35">
        <f>SUM(K46:K53)</f>
        <v>6.2499999999999972E-2</v>
      </c>
    </row>
    <row r="56" spans="2:14" ht="18" x14ac:dyDescent="0.35">
      <c r="B56" s="32" t="s">
        <v>72</v>
      </c>
      <c r="C56" s="5">
        <f>LN((1-Epsilon2)/Epsilon2)/2</f>
        <v>1.3540251005511053</v>
      </c>
    </row>
    <row r="57" spans="2:14" ht="18" x14ac:dyDescent="0.35">
      <c r="B57" s="32" t="s">
        <v>70</v>
      </c>
      <c r="C57" s="5"/>
    </row>
    <row r="58" spans="2:14" ht="18" x14ac:dyDescent="0.35">
      <c r="B58" s="32" t="s">
        <v>77</v>
      </c>
      <c r="C58" s="5"/>
    </row>
    <row r="59" spans="2:14" ht="18.75" x14ac:dyDescent="0.35">
      <c r="B59" s="32" t="s">
        <v>61</v>
      </c>
      <c r="C59" s="5"/>
    </row>
    <row r="60" spans="2:14" ht="18" x14ac:dyDescent="0.35">
      <c r="B60" s="33" t="s">
        <v>45</v>
      </c>
      <c r="C60" s="5">
        <f>M46</f>
        <v>0.29047375096555622</v>
      </c>
    </row>
    <row r="61" spans="2:14" ht="19.5" thickBot="1" x14ac:dyDescent="0.4">
      <c r="B61" s="34" t="s">
        <v>62</v>
      </c>
      <c r="C61" s="8"/>
    </row>
    <row r="64" spans="2:14" ht="33.75" x14ac:dyDescent="0.5">
      <c r="B64" s="22" t="s">
        <v>41</v>
      </c>
    </row>
    <row r="65" spans="2:14" ht="15.75" customHeight="1" x14ac:dyDescent="0.25">
      <c r="B65" t="s">
        <v>14</v>
      </c>
    </row>
    <row r="66" spans="2:14" ht="15.75" customHeight="1" x14ac:dyDescent="0.25">
      <c r="B66" t="s">
        <v>42</v>
      </c>
    </row>
    <row r="67" spans="2:14" x14ac:dyDescent="0.25">
      <c r="B67" s="13" t="s">
        <v>85</v>
      </c>
    </row>
    <row r="68" spans="2:14" x14ac:dyDescent="0.25">
      <c r="B68" s="13" t="s">
        <v>60</v>
      </c>
    </row>
    <row r="69" spans="2:14" ht="15.75" customHeight="1" thickBot="1" x14ac:dyDescent="0.55000000000000004">
      <c r="B69" s="22"/>
    </row>
    <row r="70" spans="2:14" ht="18.75" thickBot="1" x14ac:dyDescent="0.4">
      <c r="B70" s="15" t="s">
        <v>11</v>
      </c>
      <c r="C70" s="16" t="s">
        <v>0</v>
      </c>
      <c r="D70" s="16" t="s">
        <v>1</v>
      </c>
      <c r="E70" s="16" t="s">
        <v>17</v>
      </c>
      <c r="F70" s="16" t="s">
        <v>64</v>
      </c>
      <c r="G70" s="16" t="s">
        <v>55</v>
      </c>
      <c r="H70" s="16" t="s">
        <v>18</v>
      </c>
      <c r="I70" s="17" t="s">
        <v>20</v>
      </c>
      <c r="J70" s="17" t="s">
        <v>21</v>
      </c>
      <c r="K70" s="17" t="s">
        <v>22</v>
      </c>
      <c r="L70" s="17" t="s">
        <v>44</v>
      </c>
      <c r="M70" s="17" t="s">
        <v>46</v>
      </c>
      <c r="N70" s="18" t="s">
        <v>75</v>
      </c>
    </row>
    <row r="71" spans="2:14" ht="18" x14ac:dyDescent="0.35">
      <c r="B71" s="9" t="s">
        <v>2</v>
      </c>
      <c r="C71" s="10">
        <v>-1</v>
      </c>
      <c r="D71" s="10">
        <v>0</v>
      </c>
      <c r="E71" s="10">
        <v>1</v>
      </c>
      <c r="F71" s="2" t="s">
        <v>69</v>
      </c>
      <c r="G71" s="2">
        <f t="shared" ref="G71:G78" si="13">N46/2*(1-Epsilon2)</f>
        <v>1.3020833333333327E-2</v>
      </c>
      <c r="H71" s="10">
        <f>E71*G71</f>
        <v>1.3020833333333327E-2</v>
      </c>
      <c r="I71" s="37">
        <f t="shared" ref="I71:I75" si="14">IF(D71&lt;1,1,-1)</f>
        <v>1</v>
      </c>
      <c r="J71" s="10">
        <f>IF(I71=E71,0,1)</f>
        <v>0</v>
      </c>
      <c r="K71" s="10">
        <f>G71*J71</f>
        <v>0</v>
      </c>
      <c r="L71" s="10">
        <f>G71*EXP(-Alpha3*E71*I71)</f>
        <v>2.1291339198168235E-3</v>
      </c>
      <c r="M71" s="44">
        <f>SUM(L71:L78)</f>
        <v>0.17203402072119939</v>
      </c>
      <c r="N71" s="11">
        <f t="shared" ref="N71:N78" si="15">G71/NormConst3*EXP(-Alpha3*E71*I71)</f>
        <v>1.2376237623762372E-2</v>
      </c>
    </row>
    <row r="72" spans="2:14" ht="18" x14ac:dyDescent="0.35">
      <c r="B72" s="4" t="s">
        <v>3</v>
      </c>
      <c r="C72" s="2">
        <v>-0.5</v>
      </c>
      <c r="D72" s="2">
        <v>0.5</v>
      </c>
      <c r="E72" s="2">
        <v>1</v>
      </c>
      <c r="F72" s="2" t="s">
        <v>69</v>
      </c>
      <c r="G72" s="2">
        <f t="shared" si="13"/>
        <v>1.3020833333333327E-2</v>
      </c>
      <c r="H72" s="2">
        <f t="shared" ref="H72:H78" si="16">E72*G72</f>
        <v>1.3020833333333327E-2</v>
      </c>
      <c r="I72" s="38">
        <f t="shared" si="14"/>
        <v>1</v>
      </c>
      <c r="J72" s="2">
        <f t="shared" ref="J72:J78" si="17">IF(I72=E72,0,1)</f>
        <v>0</v>
      </c>
      <c r="K72" s="2">
        <f t="shared" ref="K72:K78" si="18">G72*J72</f>
        <v>0</v>
      </c>
      <c r="L72" s="2">
        <f t="shared" ref="L72:L78" si="19">G72*EXP(-Alpha3*E72*I72)</f>
        <v>2.1291339198168235E-3</v>
      </c>
      <c r="M72" s="45"/>
      <c r="N72" s="11">
        <f t="shared" si="15"/>
        <v>1.2376237623762372E-2</v>
      </c>
    </row>
    <row r="73" spans="2:14" ht="18" x14ac:dyDescent="0.35">
      <c r="B73" s="4" t="s">
        <v>4</v>
      </c>
      <c r="C73" s="2">
        <v>0</v>
      </c>
      <c r="D73" s="2">
        <v>1</v>
      </c>
      <c r="E73" s="2">
        <v>-1</v>
      </c>
      <c r="F73" s="2" t="s">
        <v>68</v>
      </c>
      <c r="G73" s="2">
        <f t="shared" si="13"/>
        <v>1.3020833333333325E-2</v>
      </c>
      <c r="H73" s="2">
        <f t="shared" si="16"/>
        <v>-1.3020833333333325E-2</v>
      </c>
      <c r="I73" s="38">
        <f t="shared" si="14"/>
        <v>-1</v>
      </c>
      <c r="J73" s="2">
        <f t="shared" si="17"/>
        <v>0</v>
      </c>
      <c r="K73" s="2">
        <f t="shared" si="18"/>
        <v>0</v>
      </c>
      <c r="L73" s="2">
        <f t="shared" si="19"/>
        <v>2.129133919816823E-3</v>
      </c>
      <c r="M73" s="45"/>
      <c r="N73" s="11">
        <f t="shared" si="15"/>
        <v>1.2376237623762372E-2</v>
      </c>
    </row>
    <row r="74" spans="2:14" ht="18" x14ac:dyDescent="0.35">
      <c r="B74" s="4" t="s">
        <v>5</v>
      </c>
      <c r="C74" s="2">
        <v>0.5</v>
      </c>
      <c r="D74" s="2">
        <v>1</v>
      </c>
      <c r="E74" s="2">
        <v>-1</v>
      </c>
      <c r="F74" s="2" t="s">
        <v>69</v>
      </c>
      <c r="G74" s="2">
        <f t="shared" si="13"/>
        <v>1.3020833333333325E-2</v>
      </c>
      <c r="H74" s="2">
        <f t="shared" si="16"/>
        <v>-1.3020833333333325E-2</v>
      </c>
      <c r="I74" s="38">
        <f t="shared" si="14"/>
        <v>-1</v>
      </c>
      <c r="J74" s="2">
        <f t="shared" si="17"/>
        <v>0</v>
      </c>
      <c r="K74" s="2">
        <f t="shared" si="18"/>
        <v>0</v>
      </c>
      <c r="L74" s="2">
        <f t="shared" si="19"/>
        <v>2.129133919816823E-3</v>
      </c>
      <c r="M74" s="45"/>
      <c r="N74" s="11">
        <f t="shared" si="15"/>
        <v>1.2376237623762372E-2</v>
      </c>
    </row>
    <row r="75" spans="2:14" ht="18" x14ac:dyDescent="0.35">
      <c r="B75" s="4" t="s">
        <v>6</v>
      </c>
      <c r="C75" s="2">
        <v>1</v>
      </c>
      <c r="D75" s="2">
        <v>0</v>
      </c>
      <c r="E75" s="2">
        <v>1</v>
      </c>
      <c r="F75" s="2" t="s">
        <v>67</v>
      </c>
      <c r="G75" s="2">
        <f>N50/2*(Epsilon2)</f>
        <v>1.3020833333333327E-2</v>
      </c>
      <c r="H75" s="2">
        <f t="shared" si="16"/>
        <v>1.3020833333333327E-2</v>
      </c>
      <c r="I75" s="38">
        <f t="shared" si="14"/>
        <v>1</v>
      </c>
      <c r="J75" s="2">
        <f t="shared" si="17"/>
        <v>0</v>
      </c>
      <c r="K75" s="2">
        <f t="shared" si="18"/>
        <v>0</v>
      </c>
      <c r="L75" s="2">
        <f t="shared" si="19"/>
        <v>2.1291339198168235E-3</v>
      </c>
      <c r="M75" s="45"/>
      <c r="N75" s="11">
        <f t="shared" si="15"/>
        <v>1.2376237623762372E-2</v>
      </c>
    </row>
    <row r="76" spans="2:14" ht="18" x14ac:dyDescent="0.35">
      <c r="B76" s="4" t="s">
        <v>7</v>
      </c>
      <c r="C76" s="2">
        <v>1</v>
      </c>
      <c r="D76" s="2">
        <v>-1</v>
      </c>
      <c r="E76" s="2">
        <v>1</v>
      </c>
      <c r="F76" s="2" t="s">
        <v>67</v>
      </c>
      <c r="G76" s="2">
        <f>N51/2*(Epsilon2)</f>
        <v>1.3020833333333327E-2</v>
      </c>
      <c r="H76" s="2">
        <f t="shared" si="16"/>
        <v>1.3020833333333327E-2</v>
      </c>
      <c r="I76" s="38">
        <f>IF(D76&lt;1,1,-1)</f>
        <v>1</v>
      </c>
      <c r="J76" s="2">
        <f t="shared" si="17"/>
        <v>0</v>
      </c>
      <c r="K76" s="2">
        <f t="shared" si="18"/>
        <v>0</v>
      </c>
      <c r="L76" s="2">
        <f t="shared" si="19"/>
        <v>2.1291339198168235E-3</v>
      </c>
      <c r="M76" s="45"/>
      <c r="N76" s="11">
        <f t="shared" si="15"/>
        <v>1.2376237623762372E-2</v>
      </c>
    </row>
    <row r="77" spans="2:14" ht="18" x14ac:dyDescent="0.35">
      <c r="B77" s="4" t="s">
        <v>8</v>
      </c>
      <c r="C77" s="2">
        <v>0</v>
      </c>
      <c r="D77" s="2">
        <v>-1</v>
      </c>
      <c r="E77" s="2">
        <v>-1</v>
      </c>
      <c r="F77" s="2" t="s">
        <v>69</v>
      </c>
      <c r="G77" s="2">
        <f t="shared" si="13"/>
        <v>1.3020833333333325E-2</v>
      </c>
      <c r="H77" s="2">
        <f t="shared" si="16"/>
        <v>-1.3020833333333325E-2</v>
      </c>
      <c r="I77" s="38">
        <f t="shared" ref="I77:I78" si="20">IF(D77&lt;1,1,-1)</f>
        <v>1</v>
      </c>
      <c r="J77" s="2">
        <f t="shared" si="17"/>
        <v>1</v>
      </c>
      <c r="K77" s="2">
        <f t="shared" si="18"/>
        <v>1.3020833333333325E-2</v>
      </c>
      <c r="L77" s="2">
        <f t="shared" si="19"/>
        <v>7.9629608601149218E-2</v>
      </c>
      <c r="M77" s="45"/>
      <c r="N77" s="11">
        <f t="shared" si="15"/>
        <v>0.46287128712871284</v>
      </c>
    </row>
    <row r="78" spans="2:14" ht="18.75" thickBot="1" x14ac:dyDescent="0.4">
      <c r="B78" s="6" t="s">
        <v>9</v>
      </c>
      <c r="C78" s="7">
        <v>0</v>
      </c>
      <c r="D78" s="7">
        <v>0</v>
      </c>
      <c r="E78" s="7">
        <v>-1</v>
      </c>
      <c r="F78" s="7" t="s">
        <v>69</v>
      </c>
      <c r="G78" s="7">
        <f t="shared" si="13"/>
        <v>1.3020833333333325E-2</v>
      </c>
      <c r="H78" s="7">
        <f t="shared" si="16"/>
        <v>-1.3020833333333325E-2</v>
      </c>
      <c r="I78" s="39">
        <f t="shared" si="20"/>
        <v>1</v>
      </c>
      <c r="J78" s="7">
        <f t="shared" si="17"/>
        <v>1</v>
      </c>
      <c r="K78" s="7">
        <f t="shared" si="18"/>
        <v>1.3020833333333325E-2</v>
      </c>
      <c r="L78" s="7">
        <f t="shared" si="19"/>
        <v>7.9629608601149218E-2</v>
      </c>
      <c r="M78" s="46"/>
      <c r="N78" s="12">
        <f t="shared" si="15"/>
        <v>0.46287128712871284</v>
      </c>
    </row>
    <row r="79" spans="2:14" ht="15.75" thickBot="1" x14ac:dyDescent="0.3"/>
    <row r="80" spans="2:14" ht="18" x14ac:dyDescent="0.35">
      <c r="B80" s="3" t="s">
        <v>88</v>
      </c>
      <c r="C80" s="28">
        <f>SUM(K71:K78)</f>
        <v>2.604166666666665E-2</v>
      </c>
    </row>
    <row r="81" spans="2:13" ht="18" x14ac:dyDescent="0.35">
      <c r="B81" s="32" t="s">
        <v>73</v>
      </c>
      <c r="C81" s="5">
        <f>LN((1-Epsilon3)/Epsilon3)/2</f>
        <v>1.8108353522102434</v>
      </c>
    </row>
    <row r="82" spans="2:13" ht="18" x14ac:dyDescent="0.35">
      <c r="B82" s="32" t="s">
        <v>74</v>
      </c>
      <c r="C82" s="5"/>
    </row>
    <row r="83" spans="2:13" ht="18" x14ac:dyDescent="0.35">
      <c r="B83" s="32" t="s">
        <v>76</v>
      </c>
      <c r="C83" s="5"/>
    </row>
    <row r="84" spans="2:13" ht="18" x14ac:dyDescent="0.35">
      <c r="B84" s="32" t="s">
        <v>40</v>
      </c>
      <c r="C84" s="5"/>
    </row>
    <row r="85" spans="2:13" ht="18" x14ac:dyDescent="0.35">
      <c r="B85" s="33" t="s">
        <v>49</v>
      </c>
      <c r="C85" s="5">
        <f>M71</f>
        <v>0.17203402072119939</v>
      </c>
    </row>
    <row r="86" spans="2:13" ht="18.75" thickBot="1" x14ac:dyDescent="0.4">
      <c r="B86" s="34" t="s">
        <v>50</v>
      </c>
      <c r="C86" s="8"/>
    </row>
    <row r="88" spans="2:13" x14ac:dyDescent="0.25">
      <c r="B88" s="36"/>
    </row>
    <row r="90" spans="2:13" ht="34.5" thickBot="1" x14ac:dyDescent="0.55000000000000004">
      <c r="B90" s="22" t="s">
        <v>53</v>
      </c>
    </row>
    <row r="91" spans="2:13" ht="18.75" thickBot="1" x14ac:dyDescent="0.3">
      <c r="B91" s="19" t="s">
        <v>12</v>
      </c>
      <c r="C91" s="20" t="s">
        <v>24</v>
      </c>
      <c r="D91" s="20" t="s">
        <v>25</v>
      </c>
      <c r="E91" s="20" t="s">
        <v>26</v>
      </c>
      <c r="F91" s="20" t="s">
        <v>27</v>
      </c>
      <c r="G91" s="20" t="s">
        <v>28</v>
      </c>
      <c r="H91" s="20" t="s">
        <v>29</v>
      </c>
      <c r="I91" s="20" t="s">
        <v>30</v>
      </c>
      <c r="J91" s="20" t="s">
        <v>31</v>
      </c>
      <c r="K91" s="20" t="s">
        <v>32</v>
      </c>
      <c r="L91" s="20" t="s">
        <v>33</v>
      </c>
      <c r="M91" s="21" t="s">
        <v>34</v>
      </c>
    </row>
    <row r="92" spans="2:13" x14ac:dyDescent="0.25">
      <c r="B92" s="9">
        <v>1</v>
      </c>
      <c r="C92" s="10">
        <f>Epsilon1</f>
        <v>0.25</v>
      </c>
      <c r="D92" s="10">
        <f>Alpha1</f>
        <v>0.54930614433405489</v>
      </c>
      <c r="E92" s="10">
        <v>1.443368578135469</v>
      </c>
      <c r="F92" s="31">
        <f>$M$22</f>
        <v>0.24999999999999994</v>
      </c>
      <c r="G92" s="31">
        <f>$M$23</f>
        <v>0.24999999999999994</v>
      </c>
      <c r="H92" s="31">
        <f>$M$24</f>
        <v>8.3333333333333301E-2</v>
      </c>
      <c r="I92" s="31">
        <f>$M$25</f>
        <v>8.3333333333333301E-2</v>
      </c>
      <c r="J92" s="31">
        <f>$M$26</f>
        <v>8.3333333333333301E-2</v>
      </c>
      <c r="K92" s="31">
        <f>$M$27</f>
        <v>8.3333333333333301E-2</v>
      </c>
      <c r="L92" s="31">
        <f>$M$28</f>
        <v>8.3333333333333301E-2</v>
      </c>
      <c r="M92" s="29">
        <f>$M$29</f>
        <v>8.3333333333333301E-2</v>
      </c>
    </row>
    <row r="93" spans="2:13" x14ac:dyDescent="0.25">
      <c r="B93" s="4">
        <v>2</v>
      </c>
      <c r="C93" s="2">
        <f>Epsilon2</f>
        <v>6.2499999999999972E-2</v>
      </c>
      <c r="D93" s="25">
        <f>Alpha2</f>
        <v>1.3540251005511053</v>
      </c>
      <c r="E93" s="2">
        <v>1.2701380037719265</v>
      </c>
      <c r="F93" s="10">
        <f>$N$46</f>
        <v>2.7777777777777766E-2</v>
      </c>
      <c r="G93" s="10">
        <f>$N$47</f>
        <v>2.7777777777777766E-2</v>
      </c>
      <c r="H93" s="10">
        <f>$N$48</f>
        <v>2.7777777777777759E-2</v>
      </c>
      <c r="I93" s="10">
        <f>$N$49</f>
        <v>2.7777777777777759E-2</v>
      </c>
      <c r="J93" s="10">
        <f>$N$50</f>
        <v>0.41666666666666663</v>
      </c>
      <c r="K93" s="10">
        <f>$N$51</f>
        <v>0.41666666666666663</v>
      </c>
      <c r="L93" s="10">
        <f>$N$52</f>
        <v>2.7777777777777759E-2</v>
      </c>
      <c r="M93" s="11">
        <f>$N$53</f>
        <v>2.7777777777777759E-2</v>
      </c>
    </row>
    <row r="94" spans="2:13" ht="15.75" thickBot="1" x14ac:dyDescent="0.3">
      <c r="B94" s="6">
        <v>3</v>
      </c>
      <c r="C94" s="7">
        <f>Epsilon3</f>
        <v>2.604166666666665E-2</v>
      </c>
      <c r="D94" s="7">
        <f>Alpha3</f>
        <v>1.8108353522102434</v>
      </c>
      <c r="E94" s="7">
        <f>NormConst3</f>
        <v>0.17203402072119939</v>
      </c>
      <c r="F94" s="7">
        <f>$N$71</f>
        <v>1.2376237623762372E-2</v>
      </c>
      <c r="G94" s="7">
        <f>$N$72</f>
        <v>1.2376237623762372E-2</v>
      </c>
      <c r="H94" s="7">
        <f>$N$73</f>
        <v>1.2376237623762372E-2</v>
      </c>
      <c r="I94" s="7">
        <f>$N$74</f>
        <v>1.2376237623762372E-2</v>
      </c>
      <c r="J94" s="7">
        <f>$N$75</f>
        <v>1.2376237623762372E-2</v>
      </c>
      <c r="K94" s="7">
        <f>$N$76</f>
        <v>1.2376237623762372E-2</v>
      </c>
      <c r="L94" s="7">
        <f>$N$77</f>
        <v>0.46287128712871284</v>
      </c>
      <c r="M94" s="8">
        <f>$N$78</f>
        <v>0.46287128712871284</v>
      </c>
    </row>
    <row r="95" spans="2:13" ht="15.75" thickBot="1" x14ac:dyDescent="0.3"/>
    <row r="96" spans="2:13" ht="36.75" thickBot="1" x14ac:dyDescent="0.4">
      <c r="B96" s="19" t="s">
        <v>11</v>
      </c>
      <c r="C96" s="16" t="s">
        <v>78</v>
      </c>
      <c r="D96" s="42" t="s">
        <v>81</v>
      </c>
      <c r="E96" s="16" t="s">
        <v>79</v>
      </c>
      <c r="F96" s="42" t="s">
        <v>82</v>
      </c>
      <c r="G96" s="16" t="s">
        <v>80</v>
      </c>
      <c r="H96" s="42" t="s">
        <v>83</v>
      </c>
      <c r="I96" s="16" t="s">
        <v>96</v>
      </c>
      <c r="J96" s="43" t="s">
        <v>94</v>
      </c>
    </row>
    <row r="97" spans="2:10" x14ac:dyDescent="0.25">
      <c r="B97" s="9" t="s">
        <v>2</v>
      </c>
      <c r="C97" s="48">
        <f>Alpha1</f>
        <v>0.54930614433405489</v>
      </c>
      <c r="D97" s="10">
        <f>H22</f>
        <v>-1</v>
      </c>
      <c r="E97" s="48">
        <f>Alpha2</f>
        <v>1.3540251005511053</v>
      </c>
      <c r="F97" s="10">
        <f>I46</f>
        <v>1</v>
      </c>
      <c r="G97" s="48">
        <f>Alpha3</f>
        <v>1.8108353522102434</v>
      </c>
      <c r="H97" s="10">
        <f>I71</f>
        <v>1</v>
      </c>
      <c r="I97" s="10">
        <f t="shared" ref="I97:I104" si="21">Alpha1*D97+Alpha2*F97+Alpha3*H97</f>
        <v>2.6155543084272939</v>
      </c>
      <c r="J97" s="11">
        <f>IF(I97&gt;0,1,-1)</f>
        <v>1</v>
      </c>
    </row>
    <row r="98" spans="2:10" x14ac:dyDescent="0.25">
      <c r="B98" s="4" t="s">
        <v>3</v>
      </c>
      <c r="C98" s="48"/>
      <c r="D98" s="2">
        <f>H23</f>
        <v>-1</v>
      </c>
      <c r="E98" s="48"/>
      <c r="F98" s="2">
        <f t="shared" ref="F98:F104" si="22">I47</f>
        <v>1</v>
      </c>
      <c r="G98" s="48"/>
      <c r="H98" s="10">
        <f t="shared" ref="H98:H104" si="23">I72</f>
        <v>1</v>
      </c>
      <c r="I98" s="2">
        <f t="shared" si="21"/>
        <v>2.6155543084272939</v>
      </c>
      <c r="J98" s="5">
        <f t="shared" ref="J98:J104" si="24">IF(I98&gt;0,1,-1)</f>
        <v>1</v>
      </c>
    </row>
    <row r="99" spans="2:10" x14ac:dyDescent="0.25">
      <c r="B99" s="4" t="s">
        <v>4</v>
      </c>
      <c r="C99" s="48"/>
      <c r="D99" s="2">
        <f t="shared" ref="D99:D104" si="25">H24</f>
        <v>-1</v>
      </c>
      <c r="E99" s="48"/>
      <c r="F99" s="2">
        <f t="shared" si="22"/>
        <v>-1</v>
      </c>
      <c r="G99" s="48"/>
      <c r="H99" s="10">
        <f t="shared" si="23"/>
        <v>-1</v>
      </c>
      <c r="I99" s="2">
        <f t="shared" si="21"/>
        <v>-3.7141665970954039</v>
      </c>
      <c r="J99" s="5">
        <f t="shared" si="24"/>
        <v>-1</v>
      </c>
    </row>
    <row r="100" spans="2:10" x14ac:dyDescent="0.25">
      <c r="B100" s="4" t="s">
        <v>5</v>
      </c>
      <c r="C100" s="48"/>
      <c r="D100" s="2">
        <f t="shared" si="25"/>
        <v>-1</v>
      </c>
      <c r="E100" s="48"/>
      <c r="F100" s="2">
        <f t="shared" si="22"/>
        <v>-1</v>
      </c>
      <c r="G100" s="48"/>
      <c r="H100" s="10">
        <f t="shared" si="23"/>
        <v>-1</v>
      </c>
      <c r="I100" s="2">
        <f t="shared" si="21"/>
        <v>-3.7141665970954039</v>
      </c>
      <c r="J100" s="5">
        <f t="shared" si="24"/>
        <v>-1</v>
      </c>
    </row>
    <row r="101" spans="2:10" x14ac:dyDescent="0.25">
      <c r="B101" s="4" t="s">
        <v>6</v>
      </c>
      <c r="C101" s="48"/>
      <c r="D101" s="2">
        <f t="shared" si="25"/>
        <v>1</v>
      </c>
      <c r="E101" s="48"/>
      <c r="F101" s="2">
        <f t="shared" si="22"/>
        <v>-1</v>
      </c>
      <c r="G101" s="48"/>
      <c r="H101" s="10">
        <f t="shared" si="23"/>
        <v>1</v>
      </c>
      <c r="I101" s="2">
        <f t="shared" si="21"/>
        <v>1.0061163959931929</v>
      </c>
      <c r="J101" s="5">
        <f t="shared" si="24"/>
        <v>1</v>
      </c>
    </row>
    <row r="102" spans="2:10" x14ac:dyDescent="0.25">
      <c r="B102" s="4" t="s">
        <v>7</v>
      </c>
      <c r="C102" s="48"/>
      <c r="D102" s="2">
        <f t="shared" si="25"/>
        <v>1</v>
      </c>
      <c r="E102" s="48"/>
      <c r="F102" s="2">
        <f t="shared" si="22"/>
        <v>-1</v>
      </c>
      <c r="G102" s="48"/>
      <c r="H102" s="10">
        <f t="shared" si="23"/>
        <v>1</v>
      </c>
      <c r="I102" s="2">
        <f t="shared" si="21"/>
        <v>1.0061163959931929</v>
      </c>
      <c r="J102" s="5">
        <f t="shared" si="24"/>
        <v>1</v>
      </c>
    </row>
    <row r="103" spans="2:10" x14ac:dyDescent="0.25">
      <c r="B103" s="4" t="s">
        <v>8</v>
      </c>
      <c r="C103" s="48"/>
      <c r="D103" s="2">
        <f t="shared" si="25"/>
        <v>-1</v>
      </c>
      <c r="E103" s="48"/>
      <c r="F103" s="2">
        <f t="shared" si="22"/>
        <v>-1</v>
      </c>
      <c r="G103" s="48"/>
      <c r="H103" s="10">
        <f t="shared" si="23"/>
        <v>1</v>
      </c>
      <c r="I103" s="2">
        <f t="shared" si="21"/>
        <v>-9.2495892674916869E-2</v>
      </c>
      <c r="J103" s="5">
        <f t="shared" si="24"/>
        <v>-1</v>
      </c>
    </row>
    <row r="104" spans="2:10" ht="15.75" thickBot="1" x14ac:dyDescent="0.3">
      <c r="B104" s="6" t="s">
        <v>9</v>
      </c>
      <c r="C104" s="49"/>
      <c r="D104" s="7">
        <f t="shared" si="25"/>
        <v>-1</v>
      </c>
      <c r="E104" s="49"/>
      <c r="F104" s="7">
        <f t="shared" si="22"/>
        <v>-1</v>
      </c>
      <c r="G104" s="49"/>
      <c r="H104" s="14">
        <f t="shared" si="23"/>
        <v>1</v>
      </c>
      <c r="I104" s="7">
        <f t="shared" si="21"/>
        <v>-9.2495892674916869E-2</v>
      </c>
      <c r="J104" s="8">
        <f t="shared" si="24"/>
        <v>-1</v>
      </c>
    </row>
    <row r="107" spans="2:10" ht="34.5" thickBot="1" x14ac:dyDescent="0.55000000000000004">
      <c r="B107" s="22" t="s">
        <v>89</v>
      </c>
    </row>
    <row r="108" spans="2:10" ht="18.75" thickBot="1" x14ac:dyDescent="0.4">
      <c r="B108" s="19" t="s">
        <v>11</v>
      </c>
      <c r="C108" s="20" t="s">
        <v>91</v>
      </c>
      <c r="D108" s="40" t="s">
        <v>90</v>
      </c>
      <c r="E108" s="41" t="s">
        <v>95</v>
      </c>
    </row>
    <row r="109" spans="2:10" x14ac:dyDescent="0.25">
      <c r="B109" s="9" t="s">
        <v>2</v>
      </c>
      <c r="C109" s="11">
        <v>1</v>
      </c>
      <c r="D109" s="10">
        <f>J97</f>
        <v>1</v>
      </c>
      <c r="E109" s="11" t="str">
        <f>IF(C109=D109,"No","Yes")</f>
        <v>No</v>
      </c>
    </row>
    <row r="110" spans="2:10" x14ac:dyDescent="0.25">
      <c r="B110" s="4" t="s">
        <v>3</v>
      </c>
      <c r="C110" s="5">
        <v>1</v>
      </c>
      <c r="D110" s="2">
        <f t="shared" ref="D110:D116" si="26">J98</f>
        <v>1</v>
      </c>
      <c r="E110" s="5" t="str">
        <f t="shared" ref="E110:E116" si="27">IF(C110=D110,"No","Yes")</f>
        <v>No</v>
      </c>
    </row>
    <row r="111" spans="2:10" x14ac:dyDescent="0.25">
      <c r="B111" s="4" t="s">
        <v>4</v>
      </c>
      <c r="C111" s="5">
        <v>-1</v>
      </c>
      <c r="D111" s="2">
        <f t="shared" si="26"/>
        <v>-1</v>
      </c>
      <c r="E111" s="5" t="str">
        <f t="shared" si="27"/>
        <v>No</v>
      </c>
    </row>
    <row r="112" spans="2:10" x14ac:dyDescent="0.25">
      <c r="B112" s="4" t="s">
        <v>5</v>
      </c>
      <c r="C112" s="5">
        <v>-1</v>
      </c>
      <c r="D112" s="2">
        <f t="shared" si="26"/>
        <v>-1</v>
      </c>
      <c r="E112" s="5" t="str">
        <f t="shared" si="27"/>
        <v>No</v>
      </c>
    </row>
    <row r="113" spans="2:5" x14ac:dyDescent="0.25">
      <c r="B113" s="4" t="s">
        <v>6</v>
      </c>
      <c r="C113" s="5">
        <v>1</v>
      </c>
      <c r="D113" s="2">
        <f t="shared" si="26"/>
        <v>1</v>
      </c>
      <c r="E113" s="5" t="str">
        <f t="shared" si="27"/>
        <v>No</v>
      </c>
    </row>
    <row r="114" spans="2:5" x14ac:dyDescent="0.25">
      <c r="B114" s="4" t="s">
        <v>7</v>
      </c>
      <c r="C114" s="5">
        <v>1</v>
      </c>
      <c r="D114" s="2">
        <f t="shared" si="26"/>
        <v>1</v>
      </c>
      <c r="E114" s="5" t="str">
        <f t="shared" si="27"/>
        <v>No</v>
      </c>
    </row>
    <row r="115" spans="2:5" x14ac:dyDescent="0.25">
      <c r="B115" s="4" t="s">
        <v>8</v>
      </c>
      <c r="C115" s="5">
        <v>-1</v>
      </c>
      <c r="D115" s="2">
        <f t="shared" si="26"/>
        <v>-1</v>
      </c>
      <c r="E115" s="5" t="str">
        <f t="shared" si="27"/>
        <v>No</v>
      </c>
    </row>
    <row r="116" spans="2:5" ht="15.75" thickBot="1" x14ac:dyDescent="0.3">
      <c r="B116" s="6" t="s">
        <v>9</v>
      </c>
      <c r="C116" s="8">
        <v>-1</v>
      </c>
      <c r="D116" s="7">
        <f t="shared" si="26"/>
        <v>-1</v>
      </c>
      <c r="E116" s="8" t="str">
        <f t="shared" si="27"/>
        <v>No</v>
      </c>
    </row>
    <row r="118" spans="2:5" x14ac:dyDescent="0.25">
      <c r="B118" s="1" t="s">
        <v>92</v>
      </c>
      <c r="C118" s="1"/>
    </row>
    <row r="119" spans="2:5" x14ac:dyDescent="0.25">
      <c r="B119" s="1" t="s">
        <v>93</v>
      </c>
      <c r="C119" s="1"/>
    </row>
  </sheetData>
  <mergeCells count="6">
    <mergeCell ref="L22:L29"/>
    <mergeCell ref="M46:M53"/>
    <mergeCell ref="M71:M78"/>
    <mergeCell ref="C97:C104"/>
    <mergeCell ref="E97:E104"/>
    <mergeCell ref="G97:G10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Adaboost</vt:lpstr>
      <vt:lpstr>Alpha1</vt:lpstr>
      <vt:lpstr>Alpha2</vt:lpstr>
      <vt:lpstr>Alpha3</vt:lpstr>
      <vt:lpstr>Epsilon1</vt:lpstr>
      <vt:lpstr>Epsilon2</vt:lpstr>
      <vt:lpstr>Epsilon3</vt:lpstr>
      <vt:lpstr>NormConst1</vt:lpstr>
      <vt:lpstr>NormConst2</vt:lpstr>
      <vt:lpstr>NormConst3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Shrikanth Mahale</dc:creator>
  <cp:lastModifiedBy>Shrikanth Mahale</cp:lastModifiedBy>
  <dcterms:created xsi:type="dcterms:W3CDTF">2020-03-28T18:08:14Z</dcterms:created>
  <dcterms:modified xsi:type="dcterms:W3CDTF">2020-04-06T03:09:45Z</dcterms:modified>
</cp:coreProperties>
</file>