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acqu\Documents\Backup_hard drive\My Documents\Online_Financial_Modeling\Excel_Files_JG\Week_6_complete\"/>
    </mc:Choice>
  </mc:AlternateContent>
  <xr:revisionPtr revIDLastSave="0" documentId="8_{DB77D7D5-DE6C-4584-8EBD-2A5065DC265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Valuation FCFF and FCFE and APV" sheetId="8" r:id="rId1"/>
    <sheet name="Val Input" sheetId="7" r:id="rId2"/>
  </sheets>
  <calcPr calcId="191029" calcMode="manual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5" i="7" l="1"/>
  <c r="N29" i="7" s="1"/>
  <c r="M24" i="7"/>
  <c r="N28" i="7" s="1"/>
  <c r="L25" i="7"/>
  <c r="M29" i="7" s="1"/>
  <c r="L24" i="7"/>
  <c r="M28" i="7" s="1"/>
  <c r="K25" i="7"/>
  <c r="L29" i="7" s="1"/>
  <c r="K24" i="7"/>
  <c r="L28" i="7" s="1"/>
  <c r="N25" i="7"/>
  <c r="K29" i="7" s="1"/>
  <c r="N24" i="7"/>
  <c r="K28" i="7" s="1"/>
  <c r="C26" i="7"/>
  <c r="V36" i="7"/>
  <c r="V35" i="7"/>
  <c r="V34" i="7"/>
  <c r="F33" i="7"/>
  <c r="E33" i="7"/>
  <c r="D33" i="7"/>
  <c r="C33" i="7"/>
  <c r="D14" i="7"/>
  <c r="D15" i="7"/>
  <c r="D22" i="7"/>
  <c r="D19" i="7"/>
  <c r="V33" i="7" l="1"/>
  <c r="N26" i="7"/>
  <c r="K26" i="7"/>
  <c r="L26" i="7"/>
  <c r="M26" i="7"/>
  <c r="C13" i="7" l="1"/>
  <c r="C14" i="7" s="1"/>
  <c r="C15" i="7" s="1"/>
  <c r="C22" i="7" s="1"/>
  <c r="C19" i="7" l="1"/>
  <c r="K13" i="7" l="1"/>
  <c r="O13" i="7"/>
  <c r="M13" i="7"/>
  <c r="Q13" i="7"/>
</calcChain>
</file>

<file path=xl/sharedStrings.xml><?xml version="1.0" encoding="utf-8"?>
<sst xmlns="http://schemas.openxmlformats.org/spreadsheetml/2006/main" count="254" uniqueCount="131">
  <si>
    <t xml:space="preserve"> </t>
  </si>
  <si>
    <t>EBIT</t>
  </si>
  <si>
    <t>Inputs</t>
  </si>
  <si>
    <t>Growth for forecast period</t>
  </si>
  <si>
    <t>Growth for terminal value period</t>
  </si>
  <si>
    <t>Tax rate =</t>
  </si>
  <si>
    <t>Debt ratio for the firm =</t>
  </si>
  <si>
    <t>WACC</t>
  </si>
  <si>
    <t>Free Cash Flows to the Firm</t>
  </si>
  <si>
    <t>Taxes</t>
  </si>
  <si>
    <t>FCFs to FIRM (FCFF)</t>
  </si>
  <si>
    <t>Levered cash flows</t>
  </si>
  <si>
    <t>Free cash flow to equity</t>
  </si>
  <si>
    <t>Interest Expense</t>
  </si>
  <si>
    <t>EBT</t>
  </si>
  <si>
    <t>Net Income</t>
  </si>
  <si>
    <t>Free Cash flow  Equity (FCFE)</t>
  </si>
  <si>
    <t>Capital Structure</t>
  </si>
  <si>
    <t>Unlevered cost of equity</t>
  </si>
  <si>
    <t>D/E</t>
  </si>
  <si>
    <t xml:space="preserve">Less Change in Net Working Capital </t>
  </si>
  <si>
    <t>NWC as % EBIT (1-T) Forecast period</t>
  </si>
  <si>
    <t>Net cap ex as % EBIT (1-T) Forecast period</t>
  </si>
  <si>
    <t>NWC as % EBIT (1-T) Terminal period</t>
  </si>
  <si>
    <t>Net cap ex as % EBIT (1-T) terminal period</t>
  </si>
  <si>
    <t>Less Change in NWC</t>
  </si>
  <si>
    <t>New debt issued each year</t>
  </si>
  <si>
    <t>Initial debt</t>
  </si>
  <si>
    <t>Tax shield benefit</t>
  </si>
  <si>
    <t>Unlevered cost equity check</t>
  </si>
  <si>
    <t>APV model</t>
  </si>
  <si>
    <t>Terminal year</t>
  </si>
  <si>
    <t>PV of Tax shields</t>
  </si>
  <si>
    <t>Value of unlevered firm (Vu)</t>
  </si>
  <si>
    <t>Year</t>
  </si>
  <si>
    <t>D/(D+E)</t>
  </si>
  <si>
    <t>E/(D+E)</t>
  </si>
  <si>
    <t xml:space="preserve">  </t>
  </si>
  <si>
    <t>Note:  the unlevered cost of equity is the same as the "pre-tax WACC"</t>
  </si>
  <si>
    <t>Pulling this from the valuation sheet</t>
  </si>
  <si>
    <t>Three Models:  APV, FCFF, FCFE</t>
  </si>
  <si>
    <t>FCFE model</t>
  </si>
  <si>
    <t>Value of equity</t>
  </si>
  <si>
    <t>FCFF model</t>
  </si>
  <si>
    <t>Total Cash flows from investment</t>
  </si>
  <si>
    <t xml:space="preserve">Total investment </t>
  </si>
  <si>
    <t>Cash flow from operations</t>
  </si>
  <si>
    <t>Value of debt</t>
  </si>
  <si>
    <t>Total value of firm</t>
  </si>
  <si>
    <t>CF from assets (firm), discounted at WACC</t>
  </si>
  <si>
    <t>Terminal</t>
  </si>
  <si>
    <t>Take out repayments of debt and interest, and add any new debt</t>
  </si>
  <si>
    <t xml:space="preserve">Operating cash flow </t>
  </si>
  <si>
    <t>EBIT(1-T)</t>
  </si>
  <si>
    <t>Debt + equity (firm value per APV)</t>
  </si>
  <si>
    <t>Debt</t>
  </si>
  <si>
    <t>Equity value (Firm value less debt)</t>
  </si>
  <si>
    <t xml:space="preserve">Free cash flows from the firm </t>
  </si>
  <si>
    <t xml:space="preserve">Free cash flows from the firm, discounted at the unlevered cost of equity, also known as the "pre-tax WACC"  </t>
  </si>
  <si>
    <t>Free cash flows to equity, discounted at levered cost of equity</t>
  </si>
  <si>
    <t>Initial Capital/Project cost</t>
  </si>
  <si>
    <t xml:space="preserve">FCFE model value </t>
  </si>
  <si>
    <t>APV Value</t>
  </si>
  <si>
    <t>Total value of firm =     Value of Vu
                                          +  PV Tax shields</t>
  </si>
  <si>
    <t xml:space="preserve">FCFF model value of firm </t>
  </si>
  <si>
    <t>After tax salvage value</t>
  </si>
  <si>
    <t>Gross PPE</t>
  </si>
  <si>
    <t>Accumulated depreciation</t>
  </si>
  <si>
    <t>Net PPE</t>
  </si>
  <si>
    <t>Gain/Loss</t>
  </si>
  <si>
    <t>Sales price</t>
  </si>
  <si>
    <t>Less net book value</t>
  </si>
  <si>
    <t>Tax on gain/loss</t>
  </si>
  <si>
    <t>After tax value</t>
  </si>
  <si>
    <t>Firm valuation = 1; Project = 2</t>
  </si>
  <si>
    <t>Life</t>
  </si>
  <si>
    <t>- Initial investment</t>
  </si>
  <si>
    <t>Net Present value</t>
  </si>
  <si>
    <t>Revenues</t>
  </si>
  <si>
    <t>Operating Costs</t>
  </si>
  <si>
    <t>Operating costs % revenues</t>
  </si>
  <si>
    <t>MACRS Life</t>
  </si>
  <si>
    <t/>
  </si>
  <si>
    <t>MACRS TABLE</t>
  </si>
  <si>
    <t>Total</t>
  </si>
  <si>
    <t>Pretax WACC check</t>
  </si>
  <si>
    <t>Re x E/V + D/V x Rd x (1-T)</t>
  </si>
  <si>
    <t>Levered cost equity (For FCFE)</t>
  </si>
  <si>
    <t>WACC (For FCFF)</t>
  </si>
  <si>
    <t>Unlevered cost equity check (For APV)</t>
  </si>
  <si>
    <t>Terminal value #s</t>
  </si>
  <si>
    <r>
      <t>R</t>
    </r>
    <r>
      <rPr>
        <vertAlign val="subscript"/>
        <sz val="11"/>
        <color theme="1"/>
        <rFont val="Calibri"/>
        <family val="2"/>
        <scheme val="minor"/>
      </rPr>
      <t>e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</si>
  <si>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</si>
  <si>
    <t>Shares outstanding</t>
  </si>
  <si>
    <t>Re x E/V + Rd x D/V</t>
  </si>
  <si>
    <t>levered cost of equity</t>
  </si>
  <si>
    <t xml:space="preserve">Build a firm valuation model AND a capital budgeting model </t>
  </si>
  <si>
    <t>Within each of those:  Calculate FCFF, FCFE, and the APV</t>
  </si>
  <si>
    <t>Three required returns</t>
  </si>
  <si>
    <t>TV 5 = FCF 6 / (r-g)</t>
  </si>
  <si>
    <t xml:space="preserve"> + New Debt Issued  OR  - Debt repayments</t>
  </si>
  <si>
    <t>Recall:  Re = Ru + (Ru-Rd) x D/E</t>
  </si>
  <si>
    <t>So now we solve for Ru:</t>
  </si>
  <si>
    <t>Re = Ru + Ru x D/E -Rd x D/E</t>
  </si>
  <si>
    <t>Re = Ru (1+ D/E) - Rd x D/E</t>
  </si>
  <si>
    <t>Re + Rd x D/E = Ru x (1+D/E)</t>
  </si>
  <si>
    <t>Re + Rd x D/E / (1+D/E) = Ru</t>
  </si>
  <si>
    <t>Re = Ru + (Ru-Rd) x D/E</t>
  </si>
  <si>
    <t>Add present value of tax shields</t>
  </si>
  <si>
    <t>current capital structure based on value of firm in that year</t>
  </si>
  <si>
    <t>WACC = D/V  x Rd x (1-T) + E/V x Re</t>
  </si>
  <si>
    <t>Terminal #</t>
  </si>
  <si>
    <t>$117,840 is FCFE in year 5</t>
  </si>
  <si>
    <t>$2627882 is TV in year5 which is PV of years 6 thru infinit</t>
  </si>
  <si>
    <t>cost of debt</t>
  </si>
  <si>
    <t>balance sheet value at t = 5</t>
  </si>
  <si>
    <t xml:space="preserve">Sales price of project </t>
  </si>
  <si>
    <t>Revenue</t>
  </si>
  <si>
    <t>*</t>
  </si>
  <si>
    <t>Cost % Revenue</t>
  </si>
  <si>
    <t>Unlevered cost equity</t>
  </si>
  <si>
    <t>Terminal growth</t>
  </si>
  <si>
    <t>Sales</t>
  </si>
  <si>
    <t>COGS % Revenue</t>
  </si>
  <si>
    <t>Unlevered Re</t>
  </si>
  <si>
    <t>Firm Value</t>
  </si>
  <si>
    <t>Difference</t>
  </si>
  <si>
    <t>Less Net capital expenditures</t>
  </si>
  <si>
    <t>='Val Input'!C25-SUM(D22:(OFFSET(D22,0,('Val Input'!C27-1))))</t>
  </si>
  <si>
    <t>=SUM(D18:OFFSET(D18,0,('Val Input'!C27-1)))</t>
  </si>
  <si>
    <t>=C108-C109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</si>
</sst>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0.0%"/>
    <numFmt numFmtId="166" formatCode="0.0000%"/>
    <numFmt numFmtId="167" formatCode="_(&quot;$&quot;* #,##0_);_(&quot;$&quot;* \(#,##0\);_(&quot;$&quot;* &quot;-&quot;??_);_(@_)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0.0000"/>
    <numFmt numFmtId="172" formatCode="_(* #,##0.000_);_(* \(#,##0.0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Geneva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 val="singleAccounting"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name val="Geneva"/>
    </font>
    <font>
      <vertAlign val="subscript"/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8"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0" borderId="0" xfId="0"/>
    <xf numFmtId="10" fontId="0" fillId="0" borderId="0" xfId="2" applyNumberFormat="1" applyFont="1"/>
    <xf numFmtId="165" fontId="0" fillId="0" borderId="0" xfId="2" applyNumberFormat="1" applyFont="1"/>
    <xf numFmtId="0" fontId="0" fillId="0" borderId="0" xfId="0" applyFill="1"/>
    <xf numFmtId="0" fontId="0" fillId="0" borderId="0" xfId="0" applyBorder="1"/>
    <xf numFmtId="0" fontId="3" fillId="0" borderId="1" xfId="0" applyFont="1" applyBorder="1"/>
    <xf numFmtId="0" fontId="0" fillId="0" borderId="0" xfId="0" applyFill="1" applyBorder="1"/>
    <xf numFmtId="0" fontId="0" fillId="0" borderId="3" xfId="0" applyBorder="1"/>
    <xf numFmtId="0" fontId="0" fillId="0" borderId="5" xfId="0" applyBorder="1"/>
    <xf numFmtId="164" fontId="4" fillId="0" borderId="6" xfId="0" applyNumberFormat="1" applyFont="1" applyFill="1" applyBorder="1"/>
    <xf numFmtId="9" fontId="4" fillId="0" borderId="6" xfId="0" applyNumberFormat="1" applyFont="1" applyBorder="1"/>
    <xf numFmtId="9" fontId="6" fillId="0" borderId="6" xfId="0" applyNumberFormat="1" applyFont="1" applyBorder="1"/>
    <xf numFmtId="165" fontId="4" fillId="0" borderId="6" xfId="0" applyNumberFormat="1" applyFont="1" applyBorder="1"/>
    <xf numFmtId="43" fontId="5" fillId="0" borderId="6" xfId="1" applyFont="1" applyBorder="1"/>
    <xf numFmtId="9" fontId="4" fillId="0" borderId="6" xfId="2" applyFont="1" applyBorder="1"/>
    <xf numFmtId="166" fontId="0" fillId="0" borderId="6" xfId="0" applyNumberFormat="1" applyFill="1" applyBorder="1"/>
    <xf numFmtId="43" fontId="4" fillId="0" borderId="6" xfId="1" applyFont="1" applyBorder="1"/>
    <xf numFmtId="0" fontId="0" fillId="0" borderId="6" xfId="0" applyBorder="1"/>
    <xf numFmtId="0" fontId="0" fillId="0" borderId="5" xfId="0" applyFill="1" applyBorder="1"/>
    <xf numFmtId="10" fontId="0" fillId="0" borderId="6" xfId="2" applyNumberFormat="1" applyFont="1" applyFill="1" applyBorder="1"/>
    <xf numFmtId="166" fontId="0" fillId="0" borderId="6" xfId="0" applyNumberFormat="1" applyBorder="1"/>
    <xf numFmtId="0" fontId="0" fillId="0" borderId="7" xfId="0" applyBorder="1"/>
    <xf numFmtId="0" fontId="0" fillId="0" borderId="8" xfId="0" applyBorder="1"/>
    <xf numFmtId="43" fontId="5" fillId="0" borderId="9" xfId="1" applyFont="1" applyBorder="1"/>
    <xf numFmtId="0" fontId="0" fillId="0" borderId="4" xfId="0" applyBorder="1"/>
    <xf numFmtId="0" fontId="3" fillId="0" borderId="2" xfId="0" applyFont="1" applyBorder="1"/>
    <xf numFmtId="165" fontId="0" fillId="0" borderId="6" xfId="0" applyNumberFormat="1" applyFont="1" applyBorder="1"/>
    <xf numFmtId="0" fontId="0" fillId="0" borderId="2" xfId="0" applyFill="1" applyBorder="1"/>
    <xf numFmtId="43" fontId="0" fillId="0" borderId="3" xfId="1" applyFont="1" applyBorder="1"/>
    <xf numFmtId="0" fontId="2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70" fontId="0" fillId="0" borderId="6" xfId="0" applyNumberFormat="1" applyBorder="1"/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170" fontId="0" fillId="0" borderId="9" xfId="0" applyNumberFormat="1" applyBorder="1"/>
    <xf numFmtId="0" fontId="8" fillId="0" borderId="2" xfId="0" applyFont="1" applyBorder="1" applyAlignment="1">
      <alignment horizontal="centerContinuous"/>
    </xf>
    <xf numFmtId="0" fontId="8" fillId="0" borderId="4" xfId="0" applyFont="1" applyBorder="1" applyAlignment="1">
      <alignment horizontal="centerContinuous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5" xfId="0" applyFont="1" applyBorder="1"/>
    <xf numFmtId="167" fontId="9" fillId="0" borderId="6" xfId="3" applyNumberFormat="1" applyFont="1" applyBorder="1"/>
    <xf numFmtId="167" fontId="9" fillId="0" borderId="0" xfId="0" applyNumberFormat="1" applyFont="1"/>
    <xf numFmtId="0" fontId="9" fillId="0" borderId="7" xfId="0" applyFont="1" applyBorder="1"/>
    <xf numFmtId="167" fontId="9" fillId="0" borderId="9" xfId="3" applyNumberFormat="1" applyFont="1" applyBorder="1"/>
    <xf numFmtId="44" fontId="9" fillId="0" borderId="0" xfId="0" applyNumberFormat="1" applyFont="1"/>
    <xf numFmtId="0" fontId="10" fillId="0" borderId="0" xfId="0" applyFont="1"/>
    <xf numFmtId="169" fontId="9" fillId="0" borderId="0" xfId="0" applyNumberFormat="1" applyFont="1"/>
    <xf numFmtId="0" fontId="9" fillId="0" borderId="0" xfId="0" applyFont="1" applyBorder="1"/>
    <xf numFmtId="169" fontId="9" fillId="0" borderId="0" xfId="1" applyNumberFormat="1" applyFont="1" applyBorder="1"/>
    <xf numFmtId="0" fontId="9" fillId="0" borderId="10" xfId="0" applyFont="1" applyBorder="1"/>
    <xf numFmtId="169" fontId="9" fillId="0" borderId="10" xfId="1" applyNumberFormat="1" applyFont="1" applyBorder="1"/>
    <xf numFmtId="169" fontId="9" fillId="0" borderId="10" xfId="1" quotePrefix="1" applyNumberFormat="1" applyFont="1" applyBorder="1"/>
    <xf numFmtId="169" fontId="9" fillId="0" borderId="0" xfId="1" applyNumberFormat="1" applyFont="1"/>
    <xf numFmtId="43" fontId="9" fillId="0" borderId="0" xfId="1" applyFont="1"/>
    <xf numFmtId="10" fontId="9" fillId="0" borderId="0" xfId="0" applyNumberFormat="1" applyFont="1"/>
    <xf numFmtId="43" fontId="9" fillId="0" borderId="10" xfId="1" applyFont="1" applyBorder="1"/>
    <xf numFmtId="43" fontId="11" fillId="0" borderId="0" xfId="1" applyFont="1"/>
    <xf numFmtId="43" fontId="9" fillId="0" borderId="0" xfId="0" applyNumberFormat="1" applyFont="1"/>
    <xf numFmtId="2" fontId="9" fillId="0" borderId="0" xfId="0" applyNumberFormat="1" applyFont="1"/>
    <xf numFmtId="169" fontId="9" fillId="0" borderId="10" xfId="1" applyNumberFormat="1" applyFont="1" applyFill="1" applyBorder="1"/>
    <xf numFmtId="169" fontId="11" fillId="0" borderId="0" xfId="1" applyNumberFormat="1" applyFont="1"/>
    <xf numFmtId="169" fontId="9" fillId="0" borderId="0" xfId="1" applyNumberFormat="1" applyFont="1" applyFill="1"/>
    <xf numFmtId="8" fontId="9" fillId="0" borderId="0" xfId="0" applyNumberFormat="1" applyFont="1"/>
    <xf numFmtId="168" fontId="9" fillId="0" borderId="0" xfId="0" applyNumberFormat="1" applyFont="1"/>
    <xf numFmtId="10" fontId="9" fillId="0" borderId="0" xfId="2" applyNumberFormat="1" applyFont="1" applyFill="1"/>
    <xf numFmtId="165" fontId="9" fillId="0" borderId="0" xfId="2" applyNumberFormat="1" applyFont="1"/>
    <xf numFmtId="164" fontId="9" fillId="0" borderId="0" xfId="0" applyNumberFormat="1" applyFont="1"/>
    <xf numFmtId="0" fontId="9" fillId="0" borderId="0" xfId="0" applyFont="1" applyAlignment="1">
      <alignment horizontal="left" wrapText="1"/>
    </xf>
    <xf numFmtId="10" fontId="9" fillId="0" borderId="0" xfId="2" applyNumberFormat="1" applyFont="1"/>
    <xf numFmtId="0" fontId="10" fillId="0" borderId="2" xfId="0" applyFont="1" applyBorder="1"/>
    <xf numFmtId="169" fontId="10" fillId="0" borderId="3" xfId="1" applyNumberFormat="1" applyFont="1" applyBorder="1"/>
    <xf numFmtId="169" fontId="9" fillId="0" borderId="4" xfId="1" applyNumberFormat="1" applyFont="1" applyBorder="1"/>
    <xf numFmtId="0" fontId="10" fillId="0" borderId="5" xfId="0" applyFont="1" applyBorder="1"/>
    <xf numFmtId="169" fontId="10" fillId="0" borderId="0" xfId="1" quotePrefix="1" applyNumberFormat="1" applyFont="1" applyBorder="1"/>
    <xf numFmtId="169" fontId="10" fillId="0" borderId="0" xfId="1" applyNumberFormat="1" applyFont="1" applyBorder="1"/>
    <xf numFmtId="169" fontId="9" fillId="0" borderId="6" xfId="1" applyNumberFormat="1" applyFont="1" applyBorder="1"/>
    <xf numFmtId="0" fontId="9" fillId="0" borderId="0" xfId="1" applyNumberFormat="1" applyFont="1" applyBorder="1"/>
    <xf numFmtId="169" fontId="9" fillId="0" borderId="0" xfId="1" applyNumberFormat="1" applyFont="1" applyFill="1" applyBorder="1"/>
    <xf numFmtId="168" fontId="9" fillId="0" borderId="0" xfId="1" applyNumberFormat="1" applyFont="1"/>
    <xf numFmtId="168" fontId="9" fillId="0" borderId="0" xfId="1" applyNumberFormat="1" applyFont="1" applyBorder="1"/>
    <xf numFmtId="169" fontId="9" fillId="0" borderId="11" xfId="1" applyNumberFormat="1" applyFont="1" applyFill="1" applyBorder="1"/>
    <xf numFmtId="169" fontId="9" fillId="0" borderId="6" xfId="1" applyNumberFormat="1" applyFont="1" applyFill="1" applyBorder="1"/>
    <xf numFmtId="0" fontId="9" fillId="0" borderId="5" xfId="0" applyFont="1" applyBorder="1" applyAlignment="1">
      <alignment horizontal="center" wrapText="1"/>
    </xf>
    <xf numFmtId="169" fontId="9" fillId="2" borderId="0" xfId="1" applyNumberFormat="1" applyFont="1" applyFill="1" applyBorder="1"/>
    <xf numFmtId="0" fontId="9" fillId="0" borderId="5" xfId="0" quotePrefix="1" applyFont="1" applyBorder="1" applyAlignment="1">
      <alignment horizontal="center" wrapText="1"/>
    </xf>
    <xf numFmtId="169" fontId="11" fillId="2" borderId="0" xfId="1" applyNumberFormat="1" applyFont="1" applyFill="1" applyBorder="1"/>
    <xf numFmtId="0" fontId="9" fillId="0" borderId="7" xfId="0" applyFont="1" applyBorder="1" applyAlignment="1">
      <alignment horizontal="center" wrapText="1"/>
    </xf>
    <xf numFmtId="169" fontId="9" fillId="2" borderId="8" xfId="1" applyNumberFormat="1" applyFont="1" applyFill="1" applyBorder="1"/>
    <xf numFmtId="169" fontId="9" fillId="0" borderId="8" xfId="1" applyNumberFormat="1" applyFont="1" applyBorder="1"/>
    <xf numFmtId="169" fontId="9" fillId="0" borderId="9" xfId="1" applyNumberFormat="1" applyFont="1" applyBorder="1"/>
    <xf numFmtId="0" fontId="9" fillId="0" borderId="0" xfId="0" applyFont="1" applyBorder="1" applyAlignment="1">
      <alignment horizontal="center" wrapText="1"/>
    </xf>
    <xf numFmtId="169" fontId="9" fillId="0" borderId="3" xfId="1" applyNumberFormat="1" applyFont="1" applyBorder="1"/>
    <xf numFmtId="0" fontId="10" fillId="0" borderId="5" xfId="0" applyFont="1" applyFill="1" applyBorder="1"/>
    <xf numFmtId="43" fontId="9" fillId="0" borderId="5" xfId="0" applyNumberFormat="1" applyFont="1" applyBorder="1"/>
    <xf numFmtId="41" fontId="9" fillId="0" borderId="3" xfId="0" applyNumberFormat="1" applyFont="1" applyBorder="1"/>
    <xf numFmtId="0" fontId="10" fillId="0" borderId="3" xfId="0" quotePrefix="1" applyFont="1" applyBorder="1"/>
    <xf numFmtId="41" fontId="9" fillId="0" borderId="0" xfId="0" applyNumberFormat="1" applyFont="1" applyBorder="1"/>
    <xf numFmtId="41" fontId="11" fillId="0" borderId="0" xfId="0" applyNumberFormat="1" applyFont="1" applyBorder="1"/>
    <xf numFmtId="169" fontId="9" fillId="0" borderId="0" xfId="0" applyNumberFormat="1" applyFont="1" applyBorder="1"/>
    <xf numFmtId="43" fontId="9" fillId="0" borderId="0" xfId="0" applyNumberFormat="1" applyFont="1" applyBorder="1"/>
    <xf numFmtId="169" fontId="11" fillId="0" borderId="0" xfId="0" applyNumberFormat="1" applyFont="1" applyBorder="1"/>
    <xf numFmtId="169" fontId="9" fillId="0" borderId="8" xfId="0" applyNumberFormat="1" applyFont="1" applyBorder="1"/>
    <xf numFmtId="0" fontId="9" fillId="0" borderId="8" xfId="0" applyFont="1" applyBorder="1"/>
    <xf numFmtId="43" fontId="7" fillId="0" borderId="6" xfId="1" applyFont="1" applyBorder="1"/>
    <xf numFmtId="9" fontId="12" fillId="0" borderId="6" xfId="0" applyNumberFormat="1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9" fillId="0" borderId="9" xfId="0" applyFont="1" applyBorder="1"/>
    <xf numFmtId="166" fontId="0" fillId="0" borderId="0" xfId="0" applyNumberFormat="1" applyBorder="1"/>
    <xf numFmtId="0" fontId="13" fillId="0" borderId="4" xfId="0" applyFont="1" applyBorder="1"/>
    <xf numFmtId="0" fontId="9" fillId="0" borderId="0" xfId="0" applyFont="1" applyAlignment="1">
      <alignment horizontal="left"/>
    </xf>
    <xf numFmtId="0" fontId="14" fillId="0" borderId="5" xfId="0" applyFont="1" applyBorder="1"/>
    <xf numFmtId="9" fontId="7" fillId="0" borderId="6" xfId="2" applyFont="1" applyBorder="1"/>
    <xf numFmtId="169" fontId="9" fillId="3" borderId="0" xfId="1" applyNumberFormat="1" applyFont="1" applyFill="1"/>
    <xf numFmtId="10" fontId="9" fillId="3" borderId="0" xfId="2" applyNumberFormat="1" applyFont="1" applyFill="1"/>
    <xf numFmtId="10" fontId="9" fillId="4" borderId="0" xfId="2" applyNumberFormat="1" applyFont="1" applyFill="1"/>
    <xf numFmtId="165" fontId="9" fillId="4" borderId="0" xfId="2" applyNumberFormat="1" applyFont="1" applyFill="1"/>
    <xf numFmtId="0" fontId="16" fillId="0" borderId="0" xfId="0" applyFont="1"/>
    <xf numFmtId="0" fontId="9" fillId="0" borderId="0" xfId="0" applyFont="1" applyAlignment="1"/>
    <xf numFmtId="168" fontId="9" fillId="0" borderId="0" xfId="1" applyNumberFormat="1" applyFont="1" applyFill="1" applyBorder="1"/>
    <xf numFmtId="170" fontId="0" fillId="0" borderId="0" xfId="0" applyNumberFormat="1" applyBorder="1"/>
    <xf numFmtId="9" fontId="0" fillId="0" borderId="5" xfId="2" applyFont="1" applyBorder="1"/>
    <xf numFmtId="9" fontId="0" fillId="0" borderId="5" xfId="2" applyFont="1" applyFill="1" applyBorder="1"/>
    <xf numFmtId="9" fontId="0" fillId="0" borderId="7" xfId="2" applyFont="1" applyBorder="1"/>
    <xf numFmtId="0" fontId="17" fillId="0" borderId="2" xfId="0" applyFont="1" applyBorder="1" applyAlignment="1">
      <alignment horizontal="right"/>
    </xf>
    <xf numFmtId="0" fontId="17" fillId="0" borderId="4" xfId="0" applyFont="1" applyBorder="1" applyAlignment="1">
      <alignment horizontal="right"/>
    </xf>
    <xf numFmtId="43" fontId="0" fillId="0" borderId="5" xfId="1" applyFont="1" applyBorder="1"/>
    <xf numFmtId="169" fontId="0" fillId="0" borderId="6" xfId="1" applyNumberFormat="1" applyFont="1" applyBorder="1"/>
    <xf numFmtId="43" fontId="0" fillId="0" borderId="7" xfId="1" applyFont="1" applyBorder="1"/>
    <xf numFmtId="168" fontId="0" fillId="0" borderId="9" xfId="1" applyNumberFormat="1" applyFont="1" applyBorder="1"/>
    <xf numFmtId="164" fontId="4" fillId="0" borderId="12" xfId="0" applyNumberFormat="1" applyFont="1" applyFill="1" applyBorder="1"/>
    <xf numFmtId="166" fontId="4" fillId="0" borderId="12" xfId="2" applyNumberFormat="1" applyFont="1" applyFill="1" applyBorder="1"/>
    <xf numFmtId="0" fontId="18" fillId="0" borderId="2" xfId="0" applyFont="1" applyBorder="1" applyAlignment="1">
      <alignment horizontal="right"/>
    </xf>
    <xf numFmtId="0" fontId="18" fillId="0" borderId="4" xfId="0" applyFont="1" applyBorder="1" applyAlignment="1">
      <alignment horizontal="right"/>
    </xf>
    <xf numFmtId="0" fontId="18" fillId="0" borderId="2" xfId="0" applyFont="1" applyBorder="1" applyAlignment="1">
      <alignment horizontal="right" wrapText="1"/>
    </xf>
    <xf numFmtId="43" fontId="12" fillId="0" borderId="5" xfId="1" applyFont="1" applyBorder="1"/>
    <xf numFmtId="169" fontId="12" fillId="0" borderId="6" xfId="1" applyNumberFormat="1" applyFont="1" applyBorder="1"/>
    <xf numFmtId="43" fontId="12" fillId="0" borderId="6" xfId="1" applyFont="1" applyBorder="1"/>
    <xf numFmtId="172" fontId="12" fillId="0" borderId="5" xfId="1" applyNumberFormat="1" applyFont="1" applyBorder="1"/>
    <xf numFmtId="171" fontId="12" fillId="0" borderId="5" xfId="1" applyNumberFormat="1" applyFont="1" applyBorder="1"/>
    <xf numFmtId="43" fontId="12" fillId="0" borderId="7" xfId="1" applyFont="1" applyBorder="1"/>
    <xf numFmtId="169" fontId="12" fillId="0" borderId="9" xfId="1" applyNumberFormat="1" applyFont="1" applyBorder="1"/>
    <xf numFmtId="172" fontId="12" fillId="0" borderId="7" xfId="1" applyNumberFormat="1" applyFont="1" applyBorder="1"/>
    <xf numFmtId="43" fontId="12" fillId="0" borderId="9" xfId="1" applyFont="1" applyBorder="1"/>
    <xf numFmtId="171" fontId="12" fillId="0" borderId="7" xfId="1" applyNumberFormat="1" applyFont="1" applyBorder="1"/>
    <xf numFmtId="43" fontId="0" fillId="0" borderId="0" xfId="1" applyFont="1" applyAlignment="1">
      <alignment horizontal="center"/>
    </xf>
    <xf numFmtId="9" fontId="0" fillId="5" borderId="5" xfId="2" applyFont="1" applyFill="1" applyBorder="1"/>
    <xf numFmtId="43" fontId="0" fillId="5" borderId="5" xfId="1" applyFont="1" applyFill="1" applyBorder="1"/>
    <xf numFmtId="169" fontId="0" fillId="5" borderId="6" xfId="1" applyNumberFormat="1" applyFont="1" applyFill="1" applyBorder="1"/>
    <xf numFmtId="43" fontId="12" fillId="5" borderId="5" xfId="1" applyFont="1" applyFill="1" applyBorder="1"/>
    <xf numFmtId="169" fontId="12" fillId="5" borderId="6" xfId="1" applyNumberFormat="1" applyFont="1" applyFill="1" applyBorder="1"/>
    <xf numFmtId="172" fontId="12" fillId="5" borderId="5" xfId="1" applyNumberFormat="1" applyFont="1" applyFill="1" applyBorder="1"/>
    <xf numFmtId="43" fontId="12" fillId="5" borderId="6" xfId="1" applyFont="1" applyFill="1" applyBorder="1"/>
    <xf numFmtId="171" fontId="12" fillId="5" borderId="5" xfId="1" applyNumberFormat="1" applyFont="1" applyFill="1" applyBorder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347069116360454"/>
          <c:y val="5.0925925925925923E-2"/>
          <c:w val="0.67004330708661419"/>
          <c:h val="0.73577136191309422"/>
        </c:manualLayout>
      </c:layout>
      <c:barChart>
        <c:barDir val="bar"/>
        <c:grouping val="clustered"/>
        <c:varyColors val="0"/>
        <c:ser>
          <c:idx val="0"/>
          <c:order val="0"/>
          <c:tx>
            <c:v>20% Worse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'Val Input'!$K$27:$N$27</c:f>
              <c:strCache>
                <c:ptCount val="4"/>
                <c:pt idx="0">
                  <c:v> Terminal growth </c:v>
                </c:pt>
                <c:pt idx="1">
                  <c:v> Sales </c:v>
                </c:pt>
                <c:pt idx="2">
                  <c:v> COGS % Revenue </c:v>
                </c:pt>
                <c:pt idx="3">
                  <c:v> Unlevered Re </c:v>
                </c:pt>
              </c:strCache>
            </c:strRef>
          </c:cat>
          <c:val>
            <c:numRef>
              <c:f>'Val Input'!$K$28:$N$28</c:f>
              <c:numCache>
                <c:formatCode>_(* #,##0.00_);_(* \(#,##0.00\);_(* "-"??_);_(@_)</c:formatCode>
                <c:ptCount val="4"/>
                <c:pt idx="0">
                  <c:v>2254829.0656212019</c:v>
                </c:pt>
                <c:pt idx="1">
                  <c:v>2254829.0656212019</c:v>
                </c:pt>
                <c:pt idx="2">
                  <c:v>2254829.0656212019</c:v>
                </c:pt>
                <c:pt idx="3">
                  <c:v>2254829.0656212019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2-4FC4-B6D2-3F20439236F2}"/>
            </c:ext>
          </c:extLst>
        </c:ser>
        <c:ser>
          <c:idx val="1"/>
          <c:order val="1"/>
          <c:tx>
            <c:v>20% Better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 Input'!$K$27:$N$27</c:f>
              <c:strCache>
                <c:ptCount val="4"/>
                <c:pt idx="0">
                  <c:v> Terminal growth </c:v>
                </c:pt>
                <c:pt idx="1">
                  <c:v> Sales </c:v>
                </c:pt>
                <c:pt idx="2">
                  <c:v> COGS % Revenue </c:v>
                </c:pt>
                <c:pt idx="3">
                  <c:v> Unlevered Re </c:v>
                </c:pt>
              </c:strCache>
            </c:strRef>
          </c:cat>
          <c:val>
            <c:numRef>
              <c:f>'Val Input'!$K$29:$N$29</c:f>
              <c:numCache>
                <c:formatCode>_(* #,##0.00_);_(* \(#,##0.00\);_(* "-"??_);_(@_)</c:formatCode>
                <c:ptCount val="4"/>
                <c:pt idx="0">
                  <c:v>2254829.0656212019</c:v>
                </c:pt>
                <c:pt idx="1">
                  <c:v>2254829.0656212019</c:v>
                </c:pt>
                <c:pt idx="2">
                  <c:v>2254829.0656212019</c:v>
                </c:pt>
                <c:pt idx="3">
                  <c:v>2254829.0656212019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2-4FC4-B6D2-3F2043923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583093440"/>
        <c:axId val="583093768"/>
      </c:barChart>
      <c:catAx>
        <c:axId val="583093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93768"/>
        <c:crossesAt val="2.2548289999999999E+24"/>
        <c:auto val="1"/>
        <c:lblAlgn val="ctr"/>
        <c:lblOffset val="100"/>
        <c:noMultiLvlLbl val="0"/>
      </c:catAx>
      <c:valAx>
        <c:axId val="58309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9344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911132983377077"/>
          <c:y val="0.89409667541557303"/>
          <c:w val="0.34733289588801397"/>
          <c:h val="6.42366579177602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54949</xdr:colOff>
      <xdr:row>14</xdr:row>
      <xdr:rowOff>218342</xdr:rowOff>
    </xdr:from>
    <xdr:to>
      <xdr:col>22</xdr:col>
      <xdr:colOff>54949</xdr:colOff>
      <xdr:row>29</xdr:row>
      <xdr:rowOff>1465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08A2697-C31D-4979-8DA2-DF5BEB463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21"/>
  <sheetViews>
    <sheetView showGridLines="0" tabSelected="1" zoomScale="124" zoomScaleNormal="124" zoomScaleSheetLayoutView="100" workbookViewId="0">
      <selection activeCell="H7" sqref="H7"/>
    </sheetView>
  </sheetViews>
  <sheetFormatPr defaultRowHeight="12.75"/>
  <cols>
    <col min="1" max="1" width="2.7109375" style="40" customWidth="1"/>
    <col min="2" max="2" width="33.140625" style="40" customWidth="1"/>
    <col min="3" max="3" width="13.140625" style="40" customWidth="1"/>
    <col min="4" max="4" width="14.42578125" style="40" customWidth="1"/>
    <col min="5" max="5" width="12.85546875" style="40" customWidth="1"/>
    <col min="6" max="6" width="13.140625" style="40" customWidth="1"/>
    <col min="7" max="7" width="13.28515625" style="40" customWidth="1"/>
    <col min="8" max="8" width="15.28515625" style="40" customWidth="1"/>
    <col min="9" max="10" width="13.7109375" style="40" customWidth="1"/>
    <col min="11" max="11" width="21.140625" style="40" customWidth="1"/>
    <col min="12" max="12" width="13.7109375" style="40" customWidth="1"/>
    <col min="13" max="13" width="16.140625" style="41" customWidth="1"/>
    <col min="14" max="17" width="13.7109375" style="41" customWidth="1"/>
    <col min="18" max="20" width="9.140625" style="40"/>
    <col min="21" max="21" width="22" style="40" customWidth="1"/>
    <col min="22" max="22" width="17" style="40" customWidth="1"/>
    <col min="23" max="24" width="14.85546875" style="40" customWidth="1"/>
    <col min="25" max="25" width="14.7109375" style="40" customWidth="1"/>
    <col min="26" max="26" width="14.5703125" style="40" customWidth="1"/>
    <col min="27" max="27" width="17.5703125" style="40" customWidth="1"/>
    <col min="28" max="28" width="12.140625" style="40" bestFit="1" customWidth="1"/>
    <col min="29" max="16384" width="9.140625" style="40"/>
  </cols>
  <sheetData>
    <row r="1" spans="2:22" ht="13.5" thickBot="1"/>
    <row r="2" spans="2:22">
      <c r="B2" s="38" t="s">
        <v>40</v>
      </c>
      <c r="C2" s="39"/>
    </row>
    <row r="3" spans="2:22">
      <c r="B3" s="42" t="s">
        <v>64</v>
      </c>
      <c r="C3" s="43">
        <v>2254829.0656212019</v>
      </c>
      <c r="E3" s="40" t="s">
        <v>0</v>
      </c>
    </row>
    <row r="4" spans="2:22">
      <c r="B4" s="42" t="s">
        <v>61</v>
      </c>
      <c r="C4" s="43">
        <v>2254829.0656212014</v>
      </c>
      <c r="D4" s="44" t="s">
        <v>0</v>
      </c>
      <c r="E4" s="40" t="s">
        <v>0</v>
      </c>
    </row>
    <row r="5" spans="2:22" ht="13.5" thickBot="1">
      <c r="B5" s="45" t="s">
        <v>62</v>
      </c>
      <c r="C5" s="46">
        <v>2254829.0656212009</v>
      </c>
      <c r="D5" s="44" t="s">
        <v>0</v>
      </c>
    </row>
    <row r="6" spans="2:22">
      <c r="D6" s="47" t="s">
        <v>0</v>
      </c>
    </row>
    <row r="7" spans="2:22">
      <c r="B7" s="48" t="s">
        <v>0</v>
      </c>
      <c r="E7" s="40" t="s">
        <v>0</v>
      </c>
      <c r="K7" s="48"/>
    </row>
    <row r="8" spans="2:22">
      <c r="B8" s="48" t="s">
        <v>8</v>
      </c>
      <c r="C8" s="56" t="s">
        <v>0</v>
      </c>
      <c r="D8" s="56"/>
      <c r="E8" s="56"/>
      <c r="F8" s="56"/>
      <c r="G8" s="56"/>
      <c r="H8" s="56"/>
      <c r="I8" s="56"/>
      <c r="K8" s="48"/>
      <c r="V8" s="48"/>
    </row>
    <row r="9" spans="2:22">
      <c r="D9" s="49"/>
    </row>
    <row r="10" spans="2:22">
      <c r="B10" s="40" t="s">
        <v>34</v>
      </c>
      <c r="C10" s="40">
        <v>0</v>
      </c>
      <c r="D10" s="40">
        <v>1</v>
      </c>
      <c r="E10" s="40">
        <v>2</v>
      </c>
      <c r="F10" s="40">
        <v>3</v>
      </c>
      <c r="G10" s="40">
        <v>4</v>
      </c>
      <c r="H10" s="40">
        <v>5</v>
      </c>
      <c r="I10" s="40" t="s">
        <v>90</v>
      </c>
    </row>
    <row r="12" spans="2:22">
      <c r="B12" s="50" t="s">
        <v>78</v>
      </c>
      <c r="C12" s="51">
        <v>750000</v>
      </c>
      <c r="D12" s="51">
        <v>810000</v>
      </c>
      <c r="E12" s="51">
        <v>874800</v>
      </c>
      <c r="F12" s="51">
        <v>944784.00000000012</v>
      </c>
      <c r="G12" s="51">
        <v>1020366.7200000002</v>
      </c>
      <c r="H12" s="51">
        <v>1101996.0576000004</v>
      </c>
      <c r="I12" s="51">
        <v>1157095.8604800005</v>
      </c>
    </row>
    <row r="13" spans="2:22">
      <c r="B13" s="50" t="s">
        <v>79</v>
      </c>
      <c r="C13" s="50"/>
      <c r="D13" s="51">
        <v>-567000</v>
      </c>
      <c r="E13" s="51">
        <v>-612360</v>
      </c>
      <c r="F13" s="51">
        <v>-661348.80000000005</v>
      </c>
      <c r="G13" s="51">
        <v>-714256.70400000014</v>
      </c>
      <c r="H13" s="51">
        <v>-771397.24032000022</v>
      </c>
      <c r="I13" s="51">
        <v>-809967.1023360003</v>
      </c>
    </row>
    <row r="14" spans="2:22">
      <c r="B14" s="52" t="s">
        <v>0</v>
      </c>
      <c r="C14" s="52"/>
      <c r="D14" s="53" t="s">
        <v>0</v>
      </c>
      <c r="E14" s="53" t="s">
        <v>0</v>
      </c>
      <c r="F14" s="53" t="s">
        <v>0</v>
      </c>
      <c r="G14" s="53" t="s">
        <v>0</v>
      </c>
      <c r="H14" s="53" t="s">
        <v>0</v>
      </c>
      <c r="I14" s="54" t="s">
        <v>82</v>
      </c>
    </row>
    <row r="15" spans="2:22">
      <c r="B15" s="40" t="s">
        <v>1</v>
      </c>
      <c r="D15" s="55">
        <v>243000</v>
      </c>
      <c r="E15" s="55">
        <v>262440</v>
      </c>
      <c r="F15" s="55">
        <v>283435.20000000007</v>
      </c>
      <c r="G15" s="55">
        <v>306110.01600000006</v>
      </c>
      <c r="H15" s="55">
        <v>330598.81728000019</v>
      </c>
      <c r="I15" s="55">
        <v>347128.7581440002</v>
      </c>
      <c r="J15" s="56"/>
      <c r="R15" s="57"/>
      <c r="S15" s="57"/>
    </row>
    <row r="16" spans="2:22" ht="15">
      <c r="B16" s="52" t="s">
        <v>9</v>
      </c>
      <c r="C16" s="58"/>
      <c r="D16" s="53">
        <v>97200</v>
      </c>
      <c r="E16" s="53">
        <v>104976</v>
      </c>
      <c r="F16" s="53">
        <v>113374.08000000003</v>
      </c>
      <c r="G16" s="53">
        <v>122444.00640000003</v>
      </c>
      <c r="H16" s="53">
        <v>132239.52691200009</v>
      </c>
      <c r="I16" s="53">
        <v>138851.5032576001</v>
      </c>
      <c r="J16" s="59"/>
    </row>
    <row r="17" spans="2:23">
      <c r="B17" s="40" t="s">
        <v>53</v>
      </c>
      <c r="C17" s="56"/>
      <c r="D17" s="55">
        <v>145800</v>
      </c>
      <c r="E17" s="55">
        <v>157464</v>
      </c>
      <c r="F17" s="55">
        <v>170061.12000000005</v>
      </c>
      <c r="G17" s="55">
        <v>183666.00960000005</v>
      </c>
      <c r="H17" s="55">
        <v>198359.2903680001</v>
      </c>
      <c r="I17" s="55">
        <v>208277.2548864001</v>
      </c>
      <c r="J17" s="56"/>
    </row>
    <row r="18" spans="2:23">
      <c r="B18" s="52" t="s">
        <v>0</v>
      </c>
      <c r="C18" s="58"/>
      <c r="D18" s="53" t="s">
        <v>0</v>
      </c>
      <c r="E18" s="53" t="s">
        <v>0</v>
      </c>
      <c r="F18" s="53" t="s">
        <v>0</v>
      </c>
      <c r="G18" s="53" t="s">
        <v>0</v>
      </c>
      <c r="H18" s="53" t="s">
        <v>0</v>
      </c>
      <c r="I18" s="53" t="s">
        <v>0</v>
      </c>
      <c r="J18" s="56"/>
    </row>
    <row r="19" spans="2:23">
      <c r="B19" s="40" t="s">
        <v>52</v>
      </c>
      <c r="C19" s="56"/>
      <c r="D19" s="55">
        <v>145800</v>
      </c>
      <c r="E19" s="55">
        <v>157464</v>
      </c>
      <c r="F19" s="55">
        <v>170061.12000000005</v>
      </c>
      <c r="G19" s="55">
        <v>183666.00960000005</v>
      </c>
      <c r="H19" s="55">
        <v>198359.2903680001</v>
      </c>
      <c r="I19" s="55">
        <v>208277.2548864001</v>
      </c>
      <c r="J19" s="56"/>
    </row>
    <row r="20" spans="2:23">
      <c r="C20" s="56"/>
      <c r="D20" s="55"/>
      <c r="E20" s="55"/>
      <c r="F20" s="55"/>
      <c r="G20" s="55"/>
      <c r="H20" s="55"/>
      <c r="I20" s="55"/>
      <c r="J20" s="56"/>
    </row>
    <row r="21" spans="2:23">
      <c r="B21" s="40" t="s">
        <v>25</v>
      </c>
      <c r="C21" s="56"/>
      <c r="D21" s="55">
        <v>-4374</v>
      </c>
      <c r="E21" s="55">
        <v>-4723.92</v>
      </c>
      <c r="F21" s="55">
        <v>-5101.8336000000018</v>
      </c>
      <c r="G21" s="55">
        <v>-5509.9802880000016</v>
      </c>
      <c r="H21" s="55">
        <v>-5950.7787110400031</v>
      </c>
      <c r="I21" s="55">
        <v>-6248.3176465920023</v>
      </c>
      <c r="J21" s="56"/>
    </row>
    <row r="22" spans="2:23" ht="15">
      <c r="B22" s="40" t="s">
        <v>127</v>
      </c>
      <c r="C22" s="56"/>
      <c r="D22" s="55">
        <v>-68526</v>
      </c>
      <c r="E22" s="55">
        <v>-74008.08</v>
      </c>
      <c r="F22" s="55">
        <v>-79928.726400000014</v>
      </c>
      <c r="G22" s="55">
        <v>-86323.024512000018</v>
      </c>
      <c r="H22" s="55">
        <v>-93228.866472960042</v>
      </c>
      <c r="I22" s="55">
        <v>-56234.85881932803</v>
      </c>
      <c r="J22" s="59"/>
    </row>
    <row r="23" spans="2:23" ht="15">
      <c r="B23" s="52" t="s">
        <v>0</v>
      </c>
      <c r="C23" s="58"/>
      <c r="D23" s="53"/>
      <c r="E23" s="53"/>
      <c r="F23" s="53"/>
      <c r="G23" s="53"/>
      <c r="H23" s="53">
        <v>0</v>
      </c>
      <c r="I23" s="53"/>
      <c r="J23" s="59"/>
    </row>
    <row r="24" spans="2:23" ht="15">
      <c r="B24" s="40" t="s">
        <v>44</v>
      </c>
      <c r="C24" s="55">
        <v>0</v>
      </c>
      <c r="D24" s="55">
        <v>-72900</v>
      </c>
      <c r="E24" s="55">
        <v>-78732</v>
      </c>
      <c r="F24" s="55">
        <v>-85030.560000000012</v>
      </c>
      <c r="G24" s="55">
        <v>-91833.004800000024</v>
      </c>
      <c r="H24" s="55">
        <v>-99179.645184000052</v>
      </c>
      <c r="I24" s="55">
        <v>-62483.176465920034</v>
      </c>
      <c r="J24" s="59"/>
    </row>
    <row r="25" spans="2:23" ht="15">
      <c r="C25" s="56"/>
      <c r="D25" s="55"/>
      <c r="E25" s="55"/>
      <c r="F25" s="55"/>
      <c r="G25" s="55"/>
      <c r="H25" s="55"/>
      <c r="I25" s="55"/>
      <c r="J25" s="59"/>
    </row>
    <row r="26" spans="2:23">
      <c r="B26" s="40" t="s">
        <v>10</v>
      </c>
      <c r="C26" s="55">
        <v>0</v>
      </c>
      <c r="D26" s="55">
        <v>72900</v>
      </c>
      <c r="E26" s="55">
        <v>78732</v>
      </c>
      <c r="F26" s="55">
        <v>85030.560000000041</v>
      </c>
      <c r="G26" s="55">
        <v>91833.004800000024</v>
      </c>
      <c r="H26" s="55">
        <v>99179.645184000052</v>
      </c>
      <c r="I26" s="55">
        <v>145794.07842048007</v>
      </c>
      <c r="J26" s="56" t="s">
        <v>99</v>
      </c>
    </row>
    <row r="27" spans="2:23">
      <c r="C27" s="56"/>
      <c r="D27" s="55"/>
      <c r="E27" s="55"/>
      <c r="F27" s="55"/>
      <c r="G27" s="55"/>
      <c r="H27" s="55"/>
      <c r="I27" s="55"/>
      <c r="J27" s="56"/>
    </row>
    <row r="28" spans="2:23">
      <c r="C28" s="60" t="s">
        <v>0</v>
      </c>
      <c r="F28" s="60" t="s">
        <v>0</v>
      </c>
    </row>
    <row r="29" spans="2:23">
      <c r="B29" s="48" t="s">
        <v>11</v>
      </c>
      <c r="K29" s="48"/>
      <c r="M29" s="40"/>
      <c r="N29" s="40"/>
      <c r="O29" s="40"/>
      <c r="P29" s="40"/>
    </row>
    <row r="30" spans="2:23">
      <c r="B30" s="48" t="s">
        <v>12</v>
      </c>
      <c r="K30" s="48"/>
      <c r="M30" s="40"/>
      <c r="N30" s="40"/>
      <c r="O30" s="40"/>
      <c r="P30" s="40"/>
    </row>
    <row r="31" spans="2:23">
      <c r="B31" s="48" t="s">
        <v>51</v>
      </c>
      <c r="C31" s="48"/>
      <c r="D31" s="48"/>
      <c r="E31" s="48"/>
      <c r="F31" s="48"/>
      <c r="K31" s="48"/>
      <c r="L31" s="48"/>
      <c r="M31" s="48"/>
      <c r="N31" s="48"/>
      <c r="O31" s="48"/>
      <c r="P31" s="48"/>
      <c r="W31" s="60"/>
    </row>
    <row r="32" spans="2:23">
      <c r="D32" s="60" t="s">
        <v>0</v>
      </c>
      <c r="W32" s="61"/>
    </row>
    <row r="33" spans="2:23">
      <c r="B33" s="40" t="s">
        <v>34</v>
      </c>
      <c r="C33" s="40">
        <v>0</v>
      </c>
      <c r="D33" s="40">
        <v>1</v>
      </c>
      <c r="E33" s="40">
        <v>2</v>
      </c>
      <c r="F33" s="40">
        <v>3</v>
      </c>
      <c r="G33" s="40">
        <v>4</v>
      </c>
      <c r="H33" s="40">
        <v>5</v>
      </c>
      <c r="I33" s="40" t="s">
        <v>90</v>
      </c>
    </row>
    <row r="34" spans="2:23">
      <c r="B34" s="48"/>
    </row>
    <row r="35" spans="2:23">
      <c r="B35" s="40" t="s">
        <v>1</v>
      </c>
      <c r="D35" s="55">
        <v>243000</v>
      </c>
      <c r="E35" s="55">
        <v>262440</v>
      </c>
      <c r="F35" s="55">
        <v>283435.20000000007</v>
      </c>
      <c r="G35" s="55">
        <v>306110.01600000006</v>
      </c>
      <c r="H35" s="55">
        <v>330598.81728000019</v>
      </c>
      <c r="I35" s="56">
        <v>347128.7581440002</v>
      </c>
      <c r="J35" s="56"/>
    </row>
    <row r="36" spans="2:23" ht="15">
      <c r="B36" s="52" t="s">
        <v>13</v>
      </c>
      <c r="C36" s="53" t="s">
        <v>0</v>
      </c>
      <c r="D36" s="62">
        <v>13500</v>
      </c>
      <c r="E36" s="62">
        <v>14850</v>
      </c>
      <c r="F36" s="62">
        <v>16200</v>
      </c>
      <c r="G36" s="62">
        <v>17550</v>
      </c>
      <c r="H36" s="62">
        <v>18900</v>
      </c>
      <c r="I36" s="62">
        <v>20250</v>
      </c>
      <c r="J36" s="63"/>
      <c r="V36" s="60"/>
      <c r="W36" s="60"/>
    </row>
    <row r="37" spans="2:23">
      <c r="B37" s="40" t="s">
        <v>14</v>
      </c>
      <c r="C37" s="55"/>
      <c r="D37" s="55">
        <v>229500</v>
      </c>
      <c r="E37" s="55">
        <v>247590</v>
      </c>
      <c r="F37" s="55">
        <v>267235.20000000007</v>
      </c>
      <c r="G37" s="55">
        <v>288560.01600000006</v>
      </c>
      <c r="H37" s="55">
        <v>311698.81728000019</v>
      </c>
      <c r="I37" s="56">
        <v>326878.7581440002</v>
      </c>
      <c r="J37" s="56"/>
    </row>
    <row r="38" spans="2:23" ht="15">
      <c r="B38" s="52" t="s">
        <v>9</v>
      </c>
      <c r="C38" s="53"/>
      <c r="D38" s="53">
        <v>91800</v>
      </c>
      <c r="E38" s="53">
        <v>99036</v>
      </c>
      <c r="F38" s="53">
        <v>106894.08000000003</v>
      </c>
      <c r="G38" s="53">
        <v>115424.00640000003</v>
      </c>
      <c r="H38" s="53">
        <v>124679.52691200009</v>
      </c>
      <c r="I38" s="58">
        <v>130751.50325760008</v>
      </c>
      <c r="J38" s="59"/>
    </row>
    <row r="39" spans="2:23">
      <c r="B39" s="40" t="s">
        <v>15</v>
      </c>
      <c r="C39" s="55"/>
      <c r="D39" s="55">
        <v>137700</v>
      </c>
      <c r="E39" s="55">
        <v>148554</v>
      </c>
      <c r="F39" s="55">
        <v>160341.12000000005</v>
      </c>
      <c r="G39" s="55">
        <v>173136.00960000005</v>
      </c>
      <c r="H39" s="55">
        <v>187019.2903680001</v>
      </c>
      <c r="I39" s="56">
        <v>196127.25488640013</v>
      </c>
      <c r="J39" s="56"/>
    </row>
    <row r="40" spans="2:23">
      <c r="B40" s="52" t="s">
        <v>0</v>
      </c>
      <c r="C40" s="53"/>
      <c r="D40" s="53" t="s">
        <v>0</v>
      </c>
      <c r="E40" s="53" t="s">
        <v>0</v>
      </c>
      <c r="F40" s="53" t="s">
        <v>0</v>
      </c>
      <c r="G40" s="53" t="s">
        <v>0</v>
      </c>
      <c r="H40" s="53" t="s">
        <v>0</v>
      </c>
      <c r="I40" s="58" t="s">
        <v>0</v>
      </c>
      <c r="J40" s="56"/>
    </row>
    <row r="41" spans="2:23">
      <c r="B41" s="40" t="s">
        <v>46</v>
      </c>
      <c r="C41" s="55"/>
      <c r="D41" s="55">
        <v>137700</v>
      </c>
      <c r="E41" s="55">
        <v>148554</v>
      </c>
      <c r="F41" s="55">
        <v>160341.12000000005</v>
      </c>
      <c r="G41" s="55">
        <v>173136.00960000005</v>
      </c>
      <c r="H41" s="55">
        <v>187019.2903680001</v>
      </c>
      <c r="I41" s="55">
        <v>196127.25488640013</v>
      </c>
      <c r="J41" s="56"/>
    </row>
    <row r="42" spans="2:23">
      <c r="C42" s="55"/>
      <c r="D42" s="55"/>
      <c r="E42" s="55"/>
      <c r="F42" s="55"/>
      <c r="G42" s="55"/>
      <c r="H42" s="55"/>
      <c r="I42" s="55"/>
      <c r="J42" s="56"/>
    </row>
    <row r="43" spans="2:23">
      <c r="B43" s="40" t="s">
        <v>20</v>
      </c>
      <c r="C43" s="55"/>
      <c r="D43" s="55">
        <v>-4374</v>
      </c>
      <c r="E43" s="55">
        <v>-4723.92</v>
      </c>
      <c r="F43" s="55">
        <v>-5101.8336000000018</v>
      </c>
      <c r="G43" s="55">
        <v>-5509.9802880000016</v>
      </c>
      <c r="H43" s="55">
        <v>-5950.7787110400031</v>
      </c>
      <c r="I43" s="56">
        <v>-6248.3176465920023</v>
      </c>
      <c r="J43" s="56"/>
    </row>
    <row r="44" spans="2:23">
      <c r="B44" s="40" t="s">
        <v>127</v>
      </c>
      <c r="C44" s="55">
        <v>0</v>
      </c>
      <c r="D44" s="55">
        <v>-68526</v>
      </c>
      <c r="E44" s="55">
        <v>-74008.08</v>
      </c>
      <c r="F44" s="55">
        <v>-79928.726400000014</v>
      </c>
      <c r="G44" s="55">
        <v>-86323.024512000018</v>
      </c>
      <c r="H44" s="55">
        <v>-93228.866472960042</v>
      </c>
      <c r="I44" s="55">
        <v>-56234.85881932803</v>
      </c>
      <c r="J44" s="56"/>
    </row>
    <row r="45" spans="2:23">
      <c r="B45" s="52" t="s">
        <v>0</v>
      </c>
      <c r="C45" s="53"/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0</v>
      </c>
      <c r="J45" s="56"/>
    </row>
    <row r="46" spans="2:23">
      <c r="B46" s="40" t="s">
        <v>45</v>
      </c>
      <c r="C46" s="55">
        <v>0</v>
      </c>
      <c r="D46" s="55">
        <v>-72900</v>
      </c>
      <c r="E46" s="55">
        <v>-78732</v>
      </c>
      <c r="F46" s="55">
        <v>-85030.560000000012</v>
      </c>
      <c r="G46" s="55">
        <v>-91833.004800000024</v>
      </c>
      <c r="H46" s="55">
        <v>-99179.645184000052</v>
      </c>
      <c r="I46" s="55">
        <v>-62483.176465920034</v>
      </c>
      <c r="J46" s="56"/>
    </row>
    <row r="47" spans="2:23">
      <c r="C47" s="55"/>
      <c r="D47" s="55"/>
      <c r="E47" s="55"/>
      <c r="F47" s="55"/>
      <c r="G47" s="55"/>
      <c r="H47" s="55"/>
      <c r="I47" s="55"/>
      <c r="J47" s="56"/>
    </row>
    <row r="48" spans="2:23">
      <c r="B48" s="40" t="s">
        <v>100</v>
      </c>
      <c r="C48" s="55"/>
      <c r="D48" s="64">
        <v>30000</v>
      </c>
      <c r="E48" s="64">
        <v>30000</v>
      </c>
      <c r="F48" s="64">
        <v>30000</v>
      </c>
      <c r="G48" s="64">
        <v>30000</v>
      </c>
      <c r="H48" s="64">
        <v>30000</v>
      </c>
      <c r="I48" s="64">
        <v>22500</v>
      </c>
      <c r="J48" s="56"/>
    </row>
    <row r="49" spans="2:26" ht="15">
      <c r="B49" s="40" t="s">
        <v>0</v>
      </c>
      <c r="C49" s="55"/>
      <c r="D49" s="55"/>
      <c r="E49" s="55"/>
      <c r="F49" s="55"/>
      <c r="G49" s="55"/>
      <c r="H49" s="56">
        <v>0</v>
      </c>
      <c r="I49" s="56"/>
      <c r="J49" s="59"/>
    </row>
    <row r="50" spans="2:26">
      <c r="B50" s="41" t="s">
        <v>16</v>
      </c>
      <c r="C50" s="55">
        <v>0</v>
      </c>
      <c r="D50" s="55">
        <v>94800</v>
      </c>
      <c r="E50" s="55">
        <v>99822</v>
      </c>
      <c r="F50" s="55">
        <v>105310.56000000004</v>
      </c>
      <c r="G50" s="55">
        <v>111303.00480000002</v>
      </c>
      <c r="H50" s="55">
        <v>117839.64518400005</v>
      </c>
      <c r="I50" s="55">
        <v>156144.0784204801</v>
      </c>
      <c r="J50" s="56"/>
      <c r="K50" s="41"/>
      <c r="L50" s="41"/>
      <c r="V50" s="65"/>
      <c r="W50" s="60"/>
      <c r="X50" s="60"/>
      <c r="Y50" s="60"/>
      <c r="Z50" s="60"/>
    </row>
    <row r="51" spans="2:26">
      <c r="B51" s="41"/>
      <c r="C51" s="55"/>
      <c r="D51" s="55"/>
      <c r="E51" s="55"/>
      <c r="F51" s="55"/>
      <c r="G51" s="55"/>
      <c r="H51" s="55"/>
      <c r="I51" s="56"/>
      <c r="J51" s="56"/>
      <c r="K51" s="41"/>
      <c r="L51" s="41"/>
      <c r="V51" s="65"/>
      <c r="W51" s="60"/>
      <c r="X51" s="60"/>
      <c r="Y51" s="60"/>
      <c r="Z51" s="60"/>
    </row>
    <row r="52" spans="2:26">
      <c r="E52" s="60" t="s">
        <v>0</v>
      </c>
      <c r="Y52" s="60"/>
      <c r="Z52" s="60"/>
    </row>
    <row r="53" spans="2:26">
      <c r="B53" s="48" t="s">
        <v>17</v>
      </c>
    </row>
    <row r="54" spans="2:26">
      <c r="B54" s="40" t="s">
        <v>34</v>
      </c>
      <c r="C54" s="40">
        <v>0</v>
      </c>
      <c r="D54" s="40">
        <v>1</v>
      </c>
      <c r="E54" s="40">
        <v>2</v>
      </c>
      <c r="F54" s="40">
        <v>3</v>
      </c>
      <c r="G54" s="40">
        <v>4</v>
      </c>
      <c r="H54" s="40">
        <v>5</v>
      </c>
      <c r="I54" s="40" t="s">
        <v>90</v>
      </c>
    </row>
    <row r="56" spans="2:26">
      <c r="B56" s="41" t="s">
        <v>54</v>
      </c>
      <c r="C56" s="117">
        <v>2254829.0656212009</v>
      </c>
      <c r="D56" s="55">
        <v>2402011.9721833211</v>
      </c>
      <c r="E56" s="55">
        <v>2557541.1694016531</v>
      </c>
      <c r="F56" s="55">
        <v>2721784.7263418189</v>
      </c>
      <c r="G56" s="55">
        <v>2895110.194176001</v>
      </c>
      <c r="H56" s="55">
        <v>3077881.5684096012</v>
      </c>
      <c r="I56" s="55" t="s">
        <v>0</v>
      </c>
    </row>
    <row r="57" spans="2:26">
      <c r="B57" s="41" t="s">
        <v>55</v>
      </c>
      <c r="C57" s="117">
        <v>300000</v>
      </c>
      <c r="D57" s="64">
        <v>330000</v>
      </c>
      <c r="E57" s="64">
        <v>360000</v>
      </c>
      <c r="F57" s="64">
        <v>390000</v>
      </c>
      <c r="G57" s="64">
        <v>420000</v>
      </c>
      <c r="H57" s="64">
        <v>450000</v>
      </c>
      <c r="I57" s="55" t="s">
        <v>0</v>
      </c>
      <c r="J57" s="56" t="s">
        <v>0</v>
      </c>
      <c r="K57" s="56"/>
    </row>
    <row r="58" spans="2:26">
      <c r="B58" s="41" t="s">
        <v>56</v>
      </c>
      <c r="C58" s="117">
        <v>1954829.0656212009</v>
      </c>
      <c r="D58" s="55">
        <v>2072011.9721833211</v>
      </c>
      <c r="E58" s="55">
        <v>2197541.1694016531</v>
      </c>
      <c r="F58" s="55">
        <v>2331784.7263418189</v>
      </c>
      <c r="G58" s="55">
        <v>2475110.194176001</v>
      </c>
      <c r="H58" s="55">
        <v>2627881.5684096012</v>
      </c>
      <c r="I58" s="55" t="s">
        <v>0</v>
      </c>
      <c r="J58" s="66"/>
    </row>
    <row r="59" spans="2:26">
      <c r="C59" s="55"/>
      <c r="D59" s="55"/>
      <c r="E59" s="55"/>
      <c r="F59" s="55"/>
      <c r="G59" s="55"/>
      <c r="H59" s="55"/>
      <c r="I59" s="55"/>
      <c r="J59" s="66"/>
    </row>
    <row r="60" spans="2:26">
      <c r="C60" s="56"/>
      <c r="D60" s="56"/>
      <c r="E60" s="56"/>
      <c r="F60" s="56"/>
      <c r="G60" s="56" t="s">
        <v>0</v>
      </c>
      <c r="H60" s="56"/>
      <c r="I60" s="56"/>
    </row>
    <row r="61" spans="2:26">
      <c r="B61" s="40" t="s">
        <v>35</v>
      </c>
      <c r="C61" s="118">
        <v>0.13304777935233444</v>
      </c>
      <c r="D61" s="118">
        <v>0.13738482731209903</v>
      </c>
      <c r="E61" s="118">
        <v>0.1407601974533311</v>
      </c>
      <c r="F61" s="118">
        <v>0.14328833438792005</v>
      </c>
      <c r="G61" s="118">
        <v>0.14507219823442311</v>
      </c>
      <c r="H61" s="118">
        <v>0.14620445588896502</v>
      </c>
      <c r="I61" s="67" t="s">
        <v>109</v>
      </c>
      <c r="J61" s="68"/>
    </row>
    <row r="62" spans="2:26">
      <c r="B62" s="40" t="s">
        <v>36</v>
      </c>
      <c r="C62" s="118">
        <v>0.86695222064766553</v>
      </c>
      <c r="D62" s="118">
        <v>0.862615172687901</v>
      </c>
      <c r="E62" s="118">
        <v>0.85923980254666887</v>
      </c>
      <c r="F62" s="118">
        <v>0.85671166561208001</v>
      </c>
      <c r="G62" s="118">
        <v>0.85492780176557692</v>
      </c>
      <c r="H62" s="118">
        <v>0.85379554411103498</v>
      </c>
      <c r="I62" s="67"/>
      <c r="J62" s="68"/>
    </row>
    <row r="63" spans="2:26">
      <c r="B63" s="40" t="s">
        <v>87</v>
      </c>
      <c r="C63" s="67" t="s">
        <v>0</v>
      </c>
      <c r="D63" s="119">
        <v>0.10844063570067528</v>
      </c>
      <c r="E63" s="119">
        <v>0.1087596018959654</v>
      </c>
      <c r="F63" s="119">
        <v>0.10901007010730596</v>
      </c>
      <c r="G63" s="119">
        <v>0.10919896239034531</v>
      </c>
      <c r="H63" s="119">
        <v>0.10933291780477286</v>
      </c>
      <c r="I63" s="67">
        <v>0.10941823265459363</v>
      </c>
      <c r="J63" s="68" t="s">
        <v>107</v>
      </c>
      <c r="K63" s="69"/>
    </row>
    <row r="64" spans="2:26">
      <c r="B64" s="40" t="s">
        <v>88</v>
      </c>
      <c r="C64" s="67" t="s">
        <v>0</v>
      </c>
      <c r="D64" s="119">
        <v>9.7605139971657984E-2</v>
      </c>
      <c r="E64" s="119">
        <v>9.7527073108382226E-2</v>
      </c>
      <c r="F64" s="119">
        <v>9.7466316445840043E-2</v>
      </c>
      <c r="G64" s="119">
        <v>9.7420809981017459E-2</v>
      </c>
      <c r="H64" s="119">
        <v>9.7388700431780384E-2</v>
      </c>
      <c r="I64" s="67">
        <v>9.7368319793998639E-2</v>
      </c>
      <c r="J64" s="68" t="s">
        <v>110</v>
      </c>
    </row>
    <row r="65" spans="2:13" ht="15" customHeight="1">
      <c r="B65" s="114" t="s">
        <v>89</v>
      </c>
      <c r="C65" s="67"/>
      <c r="D65" s="120">
        <v>0.1</v>
      </c>
      <c r="E65" s="120">
        <v>0.1</v>
      </c>
      <c r="F65" s="119">
        <v>0.1</v>
      </c>
      <c r="G65" s="119">
        <v>0.1</v>
      </c>
      <c r="H65" s="119">
        <v>0.1</v>
      </c>
      <c r="I65" s="67">
        <v>0.1</v>
      </c>
      <c r="J65" s="68" t="s">
        <v>94</v>
      </c>
    </row>
    <row r="66" spans="2:13" ht="15" customHeight="1">
      <c r="B66" s="70" t="s">
        <v>29</v>
      </c>
      <c r="C66" s="71" t="s">
        <v>0</v>
      </c>
      <c r="D66" s="119">
        <v>0.1</v>
      </c>
      <c r="E66" s="119">
        <v>0.1</v>
      </c>
      <c r="F66" s="119">
        <v>9.9999999999999992E-2</v>
      </c>
      <c r="G66" s="119">
        <v>0.1</v>
      </c>
      <c r="H66" s="119">
        <v>0.10000000000000002</v>
      </c>
      <c r="I66" s="71">
        <v>0.10000000000000002</v>
      </c>
      <c r="J66" s="68" t="s">
        <v>101</v>
      </c>
    </row>
    <row r="67" spans="2:13">
      <c r="C67" s="68" t="s">
        <v>0</v>
      </c>
      <c r="D67" s="68" t="s">
        <v>0</v>
      </c>
      <c r="E67" s="68" t="s">
        <v>37</v>
      </c>
      <c r="F67" s="68" t="s">
        <v>0</v>
      </c>
      <c r="G67" s="68"/>
      <c r="H67" s="68"/>
      <c r="I67" s="68"/>
      <c r="J67" s="68" t="s">
        <v>102</v>
      </c>
    </row>
    <row r="68" spans="2:13" ht="13.5" thickBot="1">
      <c r="J68" s="40" t="s">
        <v>103</v>
      </c>
    </row>
    <row r="69" spans="2:13">
      <c r="B69" s="72" t="s">
        <v>30</v>
      </c>
      <c r="C69" s="73"/>
      <c r="D69" s="73"/>
      <c r="E69" s="73"/>
      <c r="F69" s="73"/>
      <c r="G69" s="73"/>
      <c r="H69" s="73"/>
      <c r="I69" s="74"/>
      <c r="J69" s="40" t="s">
        <v>104</v>
      </c>
    </row>
    <row r="70" spans="2:13">
      <c r="B70" s="75" t="s">
        <v>58</v>
      </c>
      <c r="C70" s="76"/>
      <c r="D70" s="77"/>
      <c r="E70" s="77"/>
      <c r="F70" s="77"/>
      <c r="G70" s="77"/>
      <c r="H70" s="77"/>
      <c r="I70" s="78"/>
      <c r="J70" s="40" t="s">
        <v>105</v>
      </c>
    </row>
    <row r="71" spans="2:13">
      <c r="B71" s="75" t="s">
        <v>108</v>
      </c>
      <c r="C71" s="76"/>
      <c r="D71" s="77"/>
      <c r="E71" s="77"/>
      <c r="F71" s="77"/>
      <c r="G71" s="77"/>
      <c r="H71" s="77"/>
      <c r="I71" s="78"/>
      <c r="J71" s="40" t="s">
        <v>106</v>
      </c>
    </row>
    <row r="72" spans="2:13">
      <c r="B72" s="42" t="s">
        <v>34</v>
      </c>
      <c r="C72" s="79">
        <v>0</v>
      </c>
      <c r="D72" s="51">
        <v>1</v>
      </c>
      <c r="E72" s="51">
        <v>2</v>
      </c>
      <c r="F72" s="80">
        <v>3</v>
      </c>
      <c r="G72" s="80">
        <v>4</v>
      </c>
      <c r="H72" s="80">
        <v>5</v>
      </c>
      <c r="I72" s="78" t="s">
        <v>31</v>
      </c>
      <c r="J72" s="81"/>
    </row>
    <row r="73" spans="2:13">
      <c r="B73" s="42" t="s">
        <v>57</v>
      </c>
      <c r="C73" s="51">
        <v>0</v>
      </c>
      <c r="D73" s="51">
        <v>72900</v>
      </c>
      <c r="E73" s="51">
        <v>78732</v>
      </c>
      <c r="F73" s="51">
        <v>85030.560000000041</v>
      </c>
      <c r="G73" s="51">
        <v>91833.004800000024</v>
      </c>
      <c r="H73" s="51">
        <v>99179.645184000052</v>
      </c>
      <c r="I73" s="78">
        <v>145794.07842048007</v>
      </c>
      <c r="J73" s="82" t="s">
        <v>0</v>
      </c>
    </row>
    <row r="74" spans="2:13">
      <c r="B74" s="42" t="s">
        <v>33</v>
      </c>
      <c r="C74" s="123">
        <v>2130064.1898986036</v>
      </c>
      <c r="D74" s="123">
        <v>2270170.608888464</v>
      </c>
      <c r="E74" s="123">
        <v>2418455.6697773105</v>
      </c>
      <c r="F74" s="123">
        <v>2575270.6767550423</v>
      </c>
      <c r="G74" s="123">
        <v>2740964.7396305464</v>
      </c>
      <c r="H74" s="123">
        <v>2915881.5684096012</v>
      </c>
      <c r="I74" s="83"/>
      <c r="J74" s="81"/>
    </row>
    <row r="75" spans="2:13">
      <c r="B75" s="42"/>
      <c r="C75" s="51" t="s">
        <v>0</v>
      </c>
      <c r="D75" s="51"/>
      <c r="E75" s="51"/>
      <c r="F75" s="51"/>
      <c r="G75" s="51"/>
      <c r="H75" s="51"/>
      <c r="I75" s="78"/>
      <c r="J75" s="81"/>
    </row>
    <row r="76" spans="2:13">
      <c r="B76" s="42" t="s">
        <v>28</v>
      </c>
      <c r="C76" s="80"/>
      <c r="D76" s="80">
        <v>5400</v>
      </c>
      <c r="E76" s="80">
        <v>5940</v>
      </c>
      <c r="F76" s="80">
        <v>6480</v>
      </c>
      <c r="G76" s="80">
        <v>7020</v>
      </c>
      <c r="H76" s="80">
        <v>7560</v>
      </c>
      <c r="I76" s="84">
        <v>8100</v>
      </c>
      <c r="J76" s="81"/>
    </row>
    <row r="77" spans="2:13">
      <c r="B77" s="42" t="s">
        <v>32</v>
      </c>
      <c r="C77" s="80">
        <v>124764.87572259716</v>
      </c>
      <c r="D77" s="80">
        <v>131841.36329485688</v>
      </c>
      <c r="E77" s="80">
        <v>139085.49962434257</v>
      </c>
      <c r="F77" s="80">
        <v>146514.04958677685</v>
      </c>
      <c r="G77" s="80">
        <v>154145.45454545453</v>
      </c>
      <c r="H77" s="80">
        <v>162000</v>
      </c>
      <c r="I77" s="84" t="s">
        <v>0</v>
      </c>
      <c r="J77" s="81"/>
      <c r="K77" s="121"/>
      <c r="L77" s="121"/>
    </row>
    <row r="78" spans="2:13">
      <c r="B78" s="42"/>
      <c r="C78" s="51"/>
      <c r="D78" s="51"/>
      <c r="E78" s="51"/>
      <c r="F78" s="51"/>
      <c r="G78" s="51"/>
      <c r="H78" s="51"/>
      <c r="I78" s="78"/>
      <c r="J78" s="81"/>
    </row>
    <row r="79" spans="2:13" ht="45.75" customHeight="1">
      <c r="B79" s="85" t="s">
        <v>63</v>
      </c>
      <c r="C79" s="86">
        <v>2254829.0656212009</v>
      </c>
      <c r="D79" s="51" t="s">
        <v>0</v>
      </c>
      <c r="E79" s="51" t="s">
        <v>0</v>
      </c>
      <c r="F79" s="51" t="s">
        <v>0</v>
      </c>
      <c r="G79" s="51" t="s">
        <v>0</v>
      </c>
      <c r="H79" s="51" t="s">
        <v>0</v>
      </c>
      <c r="I79" s="78" t="s">
        <v>0</v>
      </c>
      <c r="J79" s="81"/>
    </row>
    <row r="80" spans="2:13" ht="21" customHeight="1">
      <c r="B80" s="87" t="s">
        <v>76</v>
      </c>
      <c r="C80" s="88" t="s">
        <v>0</v>
      </c>
      <c r="D80" s="51"/>
      <c r="E80" s="51"/>
      <c r="F80" s="51"/>
      <c r="G80" s="51"/>
      <c r="H80" s="51"/>
      <c r="I80" s="78"/>
      <c r="J80" s="81"/>
      <c r="M80" s="122"/>
    </row>
    <row r="81" spans="2:10" ht="18" customHeight="1" thickBot="1">
      <c r="B81" s="89" t="s">
        <v>77</v>
      </c>
      <c r="C81" s="90">
        <v>2254829.0656212009</v>
      </c>
      <c r="D81" s="91"/>
      <c r="E81" s="91"/>
      <c r="F81" s="91"/>
      <c r="G81" s="91"/>
      <c r="H81" s="91"/>
      <c r="I81" s="92"/>
      <c r="J81" s="81"/>
    </row>
    <row r="82" spans="2:10" ht="17.25" customHeight="1" thickBot="1">
      <c r="B82" s="93"/>
      <c r="C82" s="51"/>
      <c r="D82" s="51"/>
      <c r="E82" s="51"/>
      <c r="F82" s="51"/>
      <c r="G82" s="51"/>
      <c r="H82" s="51"/>
      <c r="I82" s="55"/>
      <c r="J82" s="122"/>
    </row>
    <row r="83" spans="2:10">
      <c r="B83" s="72" t="s">
        <v>41</v>
      </c>
      <c r="C83" s="73"/>
      <c r="D83" s="94"/>
      <c r="E83" s="94"/>
      <c r="F83" s="94"/>
      <c r="G83" s="94"/>
      <c r="H83" s="94"/>
      <c r="I83" s="74"/>
    </row>
    <row r="84" spans="2:10">
      <c r="B84" s="95" t="s">
        <v>59</v>
      </c>
      <c r="C84" s="77"/>
      <c r="D84" s="51"/>
      <c r="E84" s="51"/>
      <c r="F84" s="51"/>
      <c r="G84" s="51"/>
      <c r="H84" s="51"/>
      <c r="I84" s="78"/>
    </row>
    <row r="85" spans="2:10">
      <c r="B85" s="42" t="s">
        <v>0</v>
      </c>
      <c r="C85" s="79" t="s">
        <v>0</v>
      </c>
      <c r="D85" s="51" t="s">
        <v>0</v>
      </c>
      <c r="E85" s="51" t="s">
        <v>0</v>
      </c>
      <c r="F85" s="51" t="s">
        <v>0</v>
      </c>
      <c r="G85" s="51" t="s">
        <v>0</v>
      </c>
      <c r="H85" s="51" t="s">
        <v>0</v>
      </c>
      <c r="I85" s="78" t="s">
        <v>0</v>
      </c>
    </row>
    <row r="86" spans="2:10">
      <c r="B86" s="42" t="s">
        <v>34</v>
      </c>
      <c r="C86" s="79">
        <v>0</v>
      </c>
      <c r="D86" s="51">
        <v>1</v>
      </c>
      <c r="E86" s="51">
        <v>2</v>
      </c>
      <c r="F86" s="51">
        <v>3</v>
      </c>
      <c r="G86" s="51">
        <v>4</v>
      </c>
      <c r="H86" s="51">
        <v>5</v>
      </c>
      <c r="I86" s="78" t="s">
        <v>111</v>
      </c>
    </row>
    <row r="87" spans="2:10">
      <c r="B87" s="42" t="s">
        <v>12</v>
      </c>
      <c r="C87" s="51">
        <v>0</v>
      </c>
      <c r="D87" s="51">
        <v>94800</v>
      </c>
      <c r="E87" s="51">
        <v>99822</v>
      </c>
      <c r="F87" s="51">
        <v>105310.56000000004</v>
      </c>
      <c r="G87" s="51">
        <v>111303.00480000002</v>
      </c>
      <c r="H87" s="51">
        <v>117839.64518400005</v>
      </c>
      <c r="I87" s="78">
        <v>156144.0784204801</v>
      </c>
      <c r="J87" s="40" t="s">
        <v>112</v>
      </c>
    </row>
    <row r="88" spans="2:10">
      <c r="B88" s="42" t="s">
        <v>42</v>
      </c>
      <c r="C88" s="51">
        <v>1954829.0656212014</v>
      </c>
      <c r="D88" s="51">
        <v>2072011.9721833218</v>
      </c>
      <c r="E88" s="51">
        <v>2197541.169401654</v>
      </c>
      <c r="F88" s="51">
        <v>2331784.7263418194</v>
      </c>
      <c r="G88" s="51">
        <v>2475110.194176001</v>
      </c>
      <c r="H88" s="51">
        <v>2627881.5684096012</v>
      </c>
      <c r="I88" s="78"/>
      <c r="J88" s="40" t="s">
        <v>113</v>
      </c>
    </row>
    <row r="89" spans="2:10">
      <c r="B89" s="96" t="s">
        <v>47</v>
      </c>
      <c r="C89" s="51">
        <v>300000</v>
      </c>
      <c r="D89" s="51">
        <v>330000</v>
      </c>
      <c r="E89" s="51">
        <v>360000</v>
      </c>
      <c r="F89" s="51">
        <v>390000</v>
      </c>
      <c r="G89" s="51">
        <v>420000</v>
      </c>
      <c r="H89" s="51">
        <v>450000</v>
      </c>
      <c r="I89" s="78"/>
    </row>
    <row r="90" spans="2:10">
      <c r="B90" s="96" t="s">
        <v>48</v>
      </c>
      <c r="C90" s="86">
        <v>2254829.0656212014</v>
      </c>
      <c r="D90" s="51" t="s">
        <v>0</v>
      </c>
      <c r="E90" s="51" t="s">
        <v>0</v>
      </c>
      <c r="F90" s="51" t="s">
        <v>0</v>
      </c>
      <c r="G90" s="51" t="s">
        <v>0</v>
      </c>
      <c r="H90" s="51" t="s">
        <v>0</v>
      </c>
      <c r="I90" s="78"/>
    </row>
    <row r="91" spans="2:10" ht="15">
      <c r="B91" s="87" t="s">
        <v>76</v>
      </c>
      <c r="C91" s="88" t="s">
        <v>0</v>
      </c>
      <c r="D91" s="51"/>
      <c r="E91" s="51"/>
      <c r="F91" s="51"/>
      <c r="G91" s="51"/>
      <c r="H91" s="51"/>
      <c r="I91" s="78"/>
    </row>
    <row r="92" spans="2:10" ht="13.5" thickBot="1">
      <c r="B92" s="89" t="s">
        <v>77</v>
      </c>
      <c r="C92" s="90">
        <v>2254829.0656212014</v>
      </c>
      <c r="D92" s="91"/>
      <c r="E92" s="91"/>
      <c r="F92" s="91"/>
      <c r="G92" s="91"/>
      <c r="H92" s="91"/>
      <c r="I92" s="92"/>
    </row>
    <row r="93" spans="2:10" ht="13.5" thickBot="1">
      <c r="C93" s="55"/>
      <c r="D93" s="55"/>
      <c r="E93" s="55"/>
      <c r="F93" s="55"/>
      <c r="G93" s="55"/>
      <c r="H93" s="55"/>
      <c r="I93" s="55"/>
    </row>
    <row r="94" spans="2:10">
      <c r="B94" s="72" t="s">
        <v>43</v>
      </c>
      <c r="C94" s="73"/>
      <c r="D94" s="94"/>
      <c r="E94" s="94"/>
      <c r="F94" s="94"/>
      <c r="G94" s="94"/>
      <c r="H94" s="94"/>
      <c r="I94" s="74"/>
    </row>
    <row r="95" spans="2:10">
      <c r="B95" s="95" t="s">
        <v>49</v>
      </c>
      <c r="C95" s="77"/>
      <c r="D95" s="51"/>
      <c r="E95" s="51"/>
      <c r="F95" s="51"/>
      <c r="G95" s="51"/>
      <c r="H95" s="51"/>
      <c r="I95" s="78"/>
    </row>
    <row r="96" spans="2:10">
      <c r="B96" s="95"/>
      <c r="C96" s="77"/>
      <c r="D96" s="51"/>
      <c r="E96" s="51"/>
      <c r="F96" s="51"/>
      <c r="G96" s="51"/>
      <c r="H96" s="51"/>
      <c r="I96" s="78"/>
    </row>
    <row r="97" spans="2:11">
      <c r="B97" s="42" t="s">
        <v>34</v>
      </c>
      <c r="C97" s="79">
        <v>0</v>
      </c>
      <c r="D97" s="51">
        <v>1</v>
      </c>
      <c r="E97" s="51">
        <v>2</v>
      </c>
      <c r="F97" s="51">
        <v>3</v>
      </c>
      <c r="G97" s="51">
        <v>4</v>
      </c>
      <c r="H97" s="51">
        <v>5</v>
      </c>
      <c r="I97" s="78" t="s">
        <v>50</v>
      </c>
    </row>
    <row r="98" spans="2:11">
      <c r="B98" s="42" t="s">
        <v>57</v>
      </c>
      <c r="C98" s="51">
        <v>0</v>
      </c>
      <c r="D98" s="51">
        <v>72900</v>
      </c>
      <c r="E98" s="51">
        <v>78732</v>
      </c>
      <c r="F98" s="51">
        <v>85030.560000000041</v>
      </c>
      <c r="G98" s="51">
        <v>91833.004800000024</v>
      </c>
      <c r="H98" s="51">
        <v>99179.645184000052</v>
      </c>
      <c r="I98" s="78">
        <v>145794.07842048007</v>
      </c>
    </row>
    <row r="99" spans="2:11">
      <c r="B99" s="96" t="s">
        <v>48</v>
      </c>
      <c r="C99" s="86">
        <v>2254829.0656212019</v>
      </c>
      <c r="D99" s="51">
        <v>2402011.9721833221</v>
      </c>
      <c r="E99" s="51">
        <v>2557541.169401654</v>
      </c>
      <c r="F99" s="51">
        <v>2721784.7263418194</v>
      </c>
      <c r="G99" s="51">
        <v>2895110.194176001</v>
      </c>
      <c r="H99" s="51">
        <v>3077881.5684096012</v>
      </c>
      <c r="I99" s="78"/>
    </row>
    <row r="100" spans="2:11" ht="15">
      <c r="B100" s="87" t="s">
        <v>76</v>
      </c>
      <c r="C100" s="88" t="s">
        <v>0</v>
      </c>
      <c r="D100" s="51"/>
      <c r="E100" s="51"/>
      <c r="F100" s="51"/>
      <c r="G100" s="51"/>
      <c r="H100" s="51"/>
      <c r="I100" s="78"/>
    </row>
    <row r="101" spans="2:11" ht="13.5" thickBot="1">
      <c r="B101" s="89" t="s">
        <v>77</v>
      </c>
      <c r="C101" s="90">
        <v>2254829.0656212019</v>
      </c>
      <c r="D101" s="91"/>
      <c r="E101" s="91"/>
      <c r="F101" s="91"/>
      <c r="G101" s="91"/>
      <c r="H101" s="91"/>
      <c r="I101" s="92"/>
    </row>
    <row r="102" spans="2:11">
      <c r="C102" s="40" t="s">
        <v>0</v>
      </c>
    </row>
    <row r="103" spans="2:11">
      <c r="C103" s="60" t="s">
        <v>0</v>
      </c>
    </row>
    <row r="105" spans="2:11" ht="13.5" thickBot="1"/>
    <row r="106" spans="2:11">
      <c r="B106" s="72" t="s">
        <v>65</v>
      </c>
      <c r="C106" s="97" t="s">
        <v>0</v>
      </c>
      <c r="D106" s="98" t="s">
        <v>0</v>
      </c>
      <c r="E106" s="108"/>
      <c r="F106" s="108"/>
      <c r="G106" s="108"/>
      <c r="H106" s="108"/>
      <c r="I106" s="108"/>
      <c r="J106" s="108"/>
      <c r="K106" s="109"/>
    </row>
    <row r="107" spans="2:11">
      <c r="B107" s="42"/>
      <c r="C107" s="99" t="s">
        <v>115</v>
      </c>
      <c r="D107" s="99"/>
      <c r="E107" s="50"/>
      <c r="F107" s="50"/>
      <c r="G107" s="50"/>
      <c r="H107" s="50"/>
      <c r="I107" s="50"/>
      <c r="J107" s="50"/>
      <c r="K107" s="110"/>
    </row>
    <row r="108" spans="2:11">
      <c r="B108" s="42" t="s">
        <v>66</v>
      </c>
      <c r="C108" s="99">
        <v>1102014.69738496</v>
      </c>
      <c r="D108" s="99" t="s">
        <v>128</v>
      </c>
      <c r="E108" s="50"/>
      <c r="F108" s="50"/>
      <c r="G108" s="50"/>
      <c r="H108" s="50" t="s">
        <v>0</v>
      </c>
      <c r="I108" s="50"/>
      <c r="J108" s="50"/>
      <c r="K108" s="110"/>
    </row>
    <row r="109" spans="2:11" ht="15">
      <c r="B109" s="42" t="s">
        <v>67</v>
      </c>
      <c r="C109" s="100">
        <v>0</v>
      </c>
      <c r="D109" s="99" t="s">
        <v>129</v>
      </c>
      <c r="E109" s="50"/>
      <c r="F109" s="50"/>
      <c r="G109" s="50"/>
      <c r="H109" s="50" t="s">
        <v>0</v>
      </c>
      <c r="I109" s="50"/>
      <c r="J109" s="50"/>
      <c r="K109" s="110"/>
    </row>
    <row r="110" spans="2:11">
      <c r="B110" s="42" t="s">
        <v>68</v>
      </c>
      <c r="C110" s="99">
        <v>1102014.69738496</v>
      </c>
      <c r="D110" s="99" t="s">
        <v>130</v>
      </c>
      <c r="E110" s="50"/>
      <c r="F110" s="50"/>
      <c r="G110" s="50"/>
      <c r="H110" s="50"/>
      <c r="I110" s="50"/>
      <c r="J110" s="50"/>
      <c r="K110" s="110"/>
    </row>
    <row r="111" spans="2:11">
      <c r="B111" s="42"/>
      <c r="C111" s="99"/>
      <c r="D111" s="99"/>
      <c r="E111" s="101">
        <v>-402014.69738496008</v>
      </c>
      <c r="F111" s="101">
        <v>-402014.69738496008</v>
      </c>
      <c r="G111" s="50"/>
      <c r="H111" s="50"/>
      <c r="I111" s="50"/>
      <c r="J111" s="50"/>
      <c r="K111" s="110"/>
    </row>
    <row r="112" spans="2:11">
      <c r="B112" s="42" t="s">
        <v>69</v>
      </c>
      <c r="C112" s="99"/>
      <c r="D112" s="99"/>
      <c r="E112" s="101">
        <v>-402014.69738496008</v>
      </c>
      <c r="F112" s="50"/>
      <c r="G112" s="50"/>
      <c r="H112" s="50"/>
      <c r="I112" s="50"/>
      <c r="J112" s="50"/>
      <c r="K112" s="110"/>
    </row>
    <row r="113" spans="2:11">
      <c r="B113" s="42" t="s">
        <v>70</v>
      </c>
      <c r="C113" s="101">
        <v>150000</v>
      </c>
      <c r="D113" s="50"/>
      <c r="E113" s="101" t="s">
        <v>0</v>
      </c>
      <c r="F113" s="50"/>
      <c r="G113" s="50"/>
      <c r="H113" s="50"/>
      <c r="I113" s="50"/>
      <c r="J113" s="50"/>
      <c r="K113" s="110"/>
    </row>
    <row r="114" spans="2:11" ht="15">
      <c r="B114" s="42" t="s">
        <v>71</v>
      </c>
      <c r="C114" s="100">
        <v>-1102014.69738496</v>
      </c>
      <c r="D114" s="50"/>
      <c r="E114" s="101" t="s">
        <v>0</v>
      </c>
      <c r="F114" s="50"/>
      <c r="G114" s="50"/>
      <c r="H114" s="50"/>
      <c r="I114" s="50"/>
      <c r="J114" s="50"/>
      <c r="K114" s="110"/>
    </row>
    <row r="115" spans="2:11">
      <c r="B115" s="42" t="s">
        <v>69</v>
      </c>
      <c r="C115" s="101">
        <v>-952014.69738496002</v>
      </c>
      <c r="D115" s="50"/>
      <c r="E115" s="101" t="s">
        <v>0</v>
      </c>
      <c r="F115" s="50"/>
      <c r="G115" s="50"/>
      <c r="H115" s="50"/>
      <c r="I115" s="50"/>
      <c r="J115" s="50"/>
      <c r="K115" s="110"/>
    </row>
    <row r="116" spans="2:11">
      <c r="B116" s="42" t="s">
        <v>72</v>
      </c>
      <c r="C116" s="102">
        <v>-380805.87895398401</v>
      </c>
      <c r="D116" s="50"/>
      <c r="E116" s="50"/>
      <c r="F116" s="50"/>
      <c r="G116" s="50"/>
      <c r="H116" s="50"/>
      <c r="I116" s="50"/>
      <c r="J116" s="50"/>
      <c r="K116" s="110"/>
    </row>
    <row r="117" spans="2:11">
      <c r="B117" s="42"/>
      <c r="C117" s="50"/>
      <c r="D117" s="50"/>
      <c r="E117" s="50"/>
      <c r="F117" s="50"/>
      <c r="G117" s="50"/>
      <c r="H117" s="50"/>
      <c r="I117" s="50"/>
      <c r="J117" s="50"/>
      <c r="K117" s="110"/>
    </row>
    <row r="118" spans="2:11">
      <c r="B118" s="42" t="s">
        <v>73</v>
      </c>
      <c r="C118" s="50"/>
      <c r="D118" s="50"/>
      <c r="E118" s="50"/>
      <c r="F118" s="50"/>
      <c r="G118" s="50"/>
      <c r="H118" s="50"/>
      <c r="I118" s="50"/>
      <c r="J118" s="50"/>
      <c r="K118" s="110"/>
    </row>
    <row r="119" spans="2:11">
      <c r="B119" s="42" t="s">
        <v>70</v>
      </c>
      <c r="C119" s="101">
        <v>150000</v>
      </c>
      <c r="D119" s="50"/>
      <c r="E119" s="50"/>
      <c r="F119" s="50"/>
      <c r="G119" s="50"/>
      <c r="H119" s="50"/>
      <c r="I119" s="50"/>
      <c r="J119" s="50"/>
      <c r="K119" s="110"/>
    </row>
    <row r="120" spans="2:11" ht="15">
      <c r="B120" s="42" t="s">
        <v>9</v>
      </c>
      <c r="C120" s="103">
        <v>380805.87895398401</v>
      </c>
      <c r="D120" s="50"/>
      <c r="E120" s="50"/>
      <c r="F120" s="50"/>
      <c r="G120" s="50"/>
      <c r="H120" s="50"/>
      <c r="I120" s="50"/>
      <c r="J120" s="50"/>
      <c r="K120" s="110"/>
    </row>
    <row r="121" spans="2:11" ht="13.5" thickBot="1">
      <c r="B121" s="45" t="s">
        <v>73</v>
      </c>
      <c r="C121" s="104">
        <v>530805.87895398401</v>
      </c>
      <c r="D121" s="105"/>
      <c r="E121" s="105"/>
      <c r="F121" s="105"/>
      <c r="G121" s="105"/>
      <c r="H121" s="105"/>
      <c r="I121" s="105"/>
      <c r="J121" s="105"/>
      <c r="K121" s="111"/>
    </row>
  </sheetData>
  <printOptions headings="1" gridLines="1"/>
  <pageMargins left="0.7" right="0.7" top="0.75" bottom="0.75" header="0.3" footer="0.3"/>
  <pageSetup scale="72" orientation="landscape" r:id="rId1"/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0"/>
  <sheetViews>
    <sheetView zoomScale="130" zoomScaleNormal="130" workbookViewId="0">
      <selection activeCell="C8" sqref="C8"/>
    </sheetView>
  </sheetViews>
  <sheetFormatPr defaultRowHeight="15"/>
  <cols>
    <col min="1" max="1" width="18.28515625" customWidth="1"/>
    <col min="2" max="2" width="28.42578125" customWidth="1"/>
    <col min="3" max="3" width="23.7109375" bestFit="1" customWidth="1"/>
    <col min="4" max="4" width="21.7109375" customWidth="1"/>
    <col min="5" max="5" width="20.85546875" bestFit="1" customWidth="1"/>
    <col min="6" max="6" width="17.5703125" customWidth="1"/>
    <col min="7" max="7" width="19.140625" customWidth="1"/>
    <col min="8" max="8" width="25.7109375" customWidth="1"/>
    <col min="9" max="9" width="15.5703125" customWidth="1"/>
    <col min="10" max="10" width="13.85546875" bestFit="1" customWidth="1"/>
    <col min="11" max="11" width="15.5703125" customWidth="1"/>
    <col min="12" max="12" width="16.7109375" customWidth="1"/>
    <col min="13" max="13" width="19.28515625" customWidth="1"/>
    <col min="14" max="14" width="15.85546875" customWidth="1"/>
    <col min="15" max="15" width="13.85546875" bestFit="1" customWidth="1"/>
    <col min="17" max="17" width="13.85546875" bestFit="1" customWidth="1"/>
  </cols>
  <sheetData>
    <row r="1" spans="1:33" s="3" customFormat="1" ht="15.75" thickBot="1">
      <c r="A1" s="8" t="s">
        <v>2</v>
      </c>
    </row>
    <row r="2" spans="1:33">
      <c r="A2" s="28" t="s">
        <v>74</v>
      </c>
      <c r="B2" s="10"/>
      <c r="C2" s="113">
        <v>1</v>
      </c>
      <c r="D2" s="3" t="s">
        <v>96</v>
      </c>
    </row>
    <row r="3" spans="1:33" s="3" customFormat="1">
      <c r="A3" s="115" t="s">
        <v>78</v>
      </c>
      <c r="B3" s="7"/>
      <c r="C3" s="106">
        <v>750000</v>
      </c>
      <c r="D3" s="3" t="s">
        <v>97</v>
      </c>
    </row>
    <row r="4" spans="1:33" s="3" customFormat="1">
      <c r="A4" s="115" t="s">
        <v>80</v>
      </c>
      <c r="B4" s="7"/>
      <c r="C4" s="116">
        <v>0.7</v>
      </c>
      <c r="D4" s="3" t="s">
        <v>98</v>
      </c>
      <c r="E4" s="3" t="s">
        <v>0</v>
      </c>
    </row>
    <row r="5" spans="1:33" ht="15.75" thickBot="1">
      <c r="A5" s="11" t="s">
        <v>3</v>
      </c>
      <c r="B5" s="7"/>
      <c r="C5" s="12">
        <v>0.08</v>
      </c>
      <c r="D5" s="3"/>
      <c r="G5" s="3"/>
      <c r="H5" s="3"/>
      <c r="I5" s="3"/>
    </row>
    <row r="6" spans="1:33" ht="15.75" thickBot="1">
      <c r="A6" s="11" t="s">
        <v>4</v>
      </c>
      <c r="B6" s="7"/>
      <c r="C6" s="134">
        <v>0.05</v>
      </c>
      <c r="D6" s="3"/>
      <c r="G6" s="3"/>
      <c r="H6" s="3"/>
      <c r="I6" s="3"/>
    </row>
    <row r="7" spans="1:33" s="3" customFormat="1">
      <c r="A7" s="11" t="s">
        <v>21</v>
      </c>
      <c r="B7" s="7"/>
      <c r="C7" s="13">
        <v>0.03</v>
      </c>
    </row>
    <row r="8" spans="1:33" s="3" customFormat="1">
      <c r="A8" s="11" t="s">
        <v>22</v>
      </c>
      <c r="B8" s="7"/>
      <c r="C8" s="17">
        <v>0.47</v>
      </c>
      <c r="D8" s="3" t="s">
        <v>0</v>
      </c>
    </row>
    <row r="9" spans="1:33" s="3" customFormat="1">
      <c r="A9" s="11" t="s">
        <v>23</v>
      </c>
      <c r="B9" s="7"/>
      <c r="C9" s="17">
        <v>0.03</v>
      </c>
    </row>
    <row r="10" spans="1:33" s="3" customFormat="1">
      <c r="A10" s="11" t="s">
        <v>24</v>
      </c>
      <c r="B10" s="7"/>
      <c r="C10" s="15">
        <v>0.27</v>
      </c>
    </row>
    <row r="11" spans="1:33" s="3" customFormat="1" ht="15.75" thickBot="1">
      <c r="A11" s="11"/>
      <c r="B11" s="7"/>
      <c r="C11" s="12"/>
    </row>
    <row r="12" spans="1:33" ht="30">
      <c r="A12" s="11" t="s">
        <v>5</v>
      </c>
      <c r="B12" s="7"/>
      <c r="C12" s="13">
        <v>0.4</v>
      </c>
      <c r="D12" s="3"/>
      <c r="F12" s="3"/>
      <c r="G12" s="3"/>
      <c r="H12" s="3"/>
      <c r="I12" s="128"/>
      <c r="J12" s="128" t="s">
        <v>117</v>
      </c>
      <c r="K12" s="129" t="s">
        <v>125</v>
      </c>
      <c r="L12" s="136" t="s">
        <v>119</v>
      </c>
      <c r="M12" s="137" t="s">
        <v>125</v>
      </c>
      <c r="N12" s="138" t="s">
        <v>120</v>
      </c>
      <c r="O12" s="137" t="s">
        <v>125</v>
      </c>
      <c r="P12" s="138" t="s">
        <v>121</v>
      </c>
      <c r="Q12" s="137" t="s">
        <v>125</v>
      </c>
    </row>
    <row r="13" spans="1:33">
      <c r="A13" s="11" t="s">
        <v>6</v>
      </c>
      <c r="B13" s="7"/>
      <c r="C13" s="14">
        <f>'Valuation FCFF and FCFE and APV'!C61</f>
        <v>0.13304777935233444</v>
      </c>
      <c r="D13" s="5" t="s">
        <v>39</v>
      </c>
      <c r="F13" s="3"/>
      <c r="G13" s="3"/>
      <c r="H13" s="3"/>
      <c r="I13" s="125"/>
      <c r="J13" s="130" t="s">
        <v>0</v>
      </c>
      <c r="K13" s="131">
        <f>'Valuation FCFF and FCFE and APV'!C3</f>
        <v>2254829.0656212019</v>
      </c>
      <c r="L13" s="139"/>
      <c r="M13" s="140">
        <f>'Valuation FCFF and FCFE and APV'!C3</f>
        <v>2254829.0656212019</v>
      </c>
      <c r="N13" s="139"/>
      <c r="O13" s="141">
        <f>'Valuation FCFF and FCFE and APV'!C3</f>
        <v>2254829.0656212019</v>
      </c>
      <c r="P13" s="139"/>
      <c r="Q13" s="141">
        <f>'Valuation FCFF and FCFE and APV'!C3</f>
        <v>2254829.0656212019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3" customFormat="1">
      <c r="A14" s="11" t="s">
        <v>19</v>
      </c>
      <c r="B14" s="7"/>
      <c r="C14" s="107">
        <f>C13/(1-C13)</f>
        <v>0.15346610364864138</v>
      </c>
      <c r="D14" s="3" t="str">
        <f ca="1">_xlfn.FORMULATEXT(C14)</f>
        <v>=C13/(1-C13)</v>
      </c>
      <c r="I14" s="125">
        <v>0.8</v>
      </c>
      <c r="J14" s="130">
        <v>600000</v>
      </c>
      <c r="K14" s="131">
        <f t="dataTable" ref="K14:K22" dt2D="0" dtr="0" r1="C3"/>
        <v>2254829.0656212019</v>
      </c>
      <c r="L14" s="139">
        <v>0.55999999999999994</v>
      </c>
      <c r="M14" s="140">
        <f t="dataTable" ref="M14:M22" dt2D="0" dtr="0" r1="C4"/>
        <v>2254829.0656212019</v>
      </c>
      <c r="N14" s="142">
        <v>8.0000000000000016E-2</v>
      </c>
      <c r="O14" s="141">
        <f t="dataTable" ref="O14:O22" dt2D="0" dtr="0" r1="C21"/>
        <v>2254829.0656212019</v>
      </c>
      <c r="P14" s="143">
        <v>4.0000000000000008E-2</v>
      </c>
      <c r="Q14" s="141">
        <f t="dataTable" ref="Q14:Q22" dt2D="0" dtr="0" r1="C6"/>
        <v>2254829.0656212019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8">
      <c r="A15" s="11" t="s">
        <v>91</v>
      </c>
      <c r="B15" s="112" t="s">
        <v>95</v>
      </c>
      <c r="C15" s="29">
        <f>C21+(C21-C16)*C14</f>
        <v>0.10844063570067528</v>
      </c>
      <c r="D15" s="3" t="str">
        <f ca="1">_xlfn.FORMULATEXT(C15)</f>
        <v>=C21+(C21-C16)*C14</v>
      </c>
      <c r="E15" s="3"/>
      <c r="F15" s="3"/>
      <c r="G15" s="3"/>
      <c r="H15" s="3"/>
      <c r="I15" s="125">
        <v>0.85</v>
      </c>
      <c r="J15" s="130">
        <v>637500</v>
      </c>
      <c r="K15" s="131">
        <v>2254829.0656212019</v>
      </c>
      <c r="L15" s="139">
        <v>0.59499999999999997</v>
      </c>
      <c r="M15" s="140">
        <v>2254829.0656212019</v>
      </c>
      <c r="N15" s="142">
        <v>8.5000000000000006E-2</v>
      </c>
      <c r="O15" s="141">
        <v>2254829.0656212019</v>
      </c>
      <c r="P15" s="143">
        <v>4.2500000000000003E-2</v>
      </c>
      <c r="Q15" s="141">
        <v>2254829.0656212019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8">
      <c r="A16" s="11" t="s">
        <v>92</v>
      </c>
      <c r="B16" s="7" t="s">
        <v>114</v>
      </c>
      <c r="C16" s="15">
        <v>4.4999999999999998E-2</v>
      </c>
      <c r="D16" s="3" t="s">
        <v>0</v>
      </c>
      <c r="G16" s="3"/>
      <c r="H16" s="3"/>
      <c r="I16" s="125">
        <v>0.9</v>
      </c>
      <c r="J16" s="130">
        <v>675000</v>
      </c>
      <c r="K16" s="131">
        <v>2254829.0656212019</v>
      </c>
      <c r="L16" s="139">
        <v>0.63</v>
      </c>
      <c r="M16" s="140">
        <v>2254829.0656212019</v>
      </c>
      <c r="N16" s="142">
        <v>9.0000000000000011E-2</v>
      </c>
      <c r="O16" s="141">
        <v>2254829.0656212019</v>
      </c>
      <c r="P16" s="143">
        <v>4.5000000000000005E-2</v>
      </c>
      <c r="Q16" s="141">
        <v>2254829.0656212019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4">
      <c r="A17" s="11" t="s">
        <v>27</v>
      </c>
      <c r="B17" s="7"/>
      <c r="C17" s="16">
        <v>300000</v>
      </c>
      <c r="D17" s="3"/>
      <c r="G17" s="3"/>
      <c r="H17" s="3"/>
      <c r="I17" s="125">
        <v>0.95</v>
      </c>
      <c r="J17" s="130">
        <v>712500</v>
      </c>
      <c r="K17" s="131">
        <v>2254829.0656212019</v>
      </c>
      <c r="L17" s="139">
        <v>0.66499999999999992</v>
      </c>
      <c r="M17" s="140">
        <v>2254829.0656212019</v>
      </c>
      <c r="N17" s="142">
        <v>9.5000000000000001E-2</v>
      </c>
      <c r="O17" s="141">
        <v>2254829.0656212019</v>
      </c>
      <c r="P17" s="143">
        <v>4.7500000000000001E-2</v>
      </c>
      <c r="Q17" s="141">
        <v>2254829.0656212019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4" s="3" customFormat="1">
      <c r="A18" s="11" t="s">
        <v>26</v>
      </c>
      <c r="B18" s="7"/>
      <c r="C18" s="16">
        <v>30000</v>
      </c>
      <c r="I18" s="150">
        <v>1</v>
      </c>
      <c r="J18" s="151">
        <v>750000</v>
      </c>
      <c r="K18" s="152">
        <v>2254829.0656212019</v>
      </c>
      <c r="L18" s="153">
        <v>0.7</v>
      </c>
      <c r="M18" s="154">
        <v>2254829.0656212019</v>
      </c>
      <c r="N18" s="155">
        <v>0.1</v>
      </c>
      <c r="O18" s="156">
        <v>2254829.0656212019</v>
      </c>
      <c r="P18" s="157">
        <v>0.05</v>
      </c>
      <c r="Q18" s="156">
        <v>2254829.0656212019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4">
      <c r="A19" s="11" t="s">
        <v>7</v>
      </c>
      <c r="B19" s="7" t="s">
        <v>0</v>
      </c>
      <c r="C19" s="18">
        <f>C15*(1-C13)+C13*C16*(1-C12)</f>
        <v>9.7605139971657984E-2</v>
      </c>
      <c r="D19" s="3" t="str">
        <f ca="1">_xlfn.FORMULATEXT(C19)</f>
        <v>=C15*(1-C13)+C13*C16*(1-C12)</v>
      </c>
      <c r="F19" t="s">
        <v>86</v>
      </c>
      <c r="G19" s="3"/>
      <c r="H19" s="3"/>
      <c r="I19" s="125">
        <v>1.05</v>
      </c>
      <c r="J19" s="130">
        <v>787500</v>
      </c>
      <c r="K19" s="131">
        <v>2254829.0656212019</v>
      </c>
      <c r="L19" s="139">
        <v>0.73499999999999999</v>
      </c>
      <c r="M19" s="140">
        <v>2254829.0656212019</v>
      </c>
      <c r="N19" s="142">
        <v>0.10500000000000001</v>
      </c>
      <c r="O19" s="141">
        <v>2254829.0656212019</v>
      </c>
      <c r="P19" s="143">
        <v>5.2500000000000005E-2</v>
      </c>
      <c r="Q19" s="141">
        <v>2254829.0656212019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4" ht="15.75" thickBot="1">
      <c r="A20" s="21" t="s">
        <v>0</v>
      </c>
      <c r="B20" s="9"/>
      <c r="C20" s="22" t="s">
        <v>0</v>
      </c>
      <c r="D20" s="3" t="s">
        <v>0</v>
      </c>
      <c r="G20" s="3"/>
      <c r="H20" s="3"/>
      <c r="I20" s="125">
        <v>1.1000000000000001</v>
      </c>
      <c r="J20" s="130">
        <v>825000.00000000012</v>
      </c>
      <c r="K20" s="131">
        <v>2254829.0656212019</v>
      </c>
      <c r="L20" s="139">
        <v>0.77</v>
      </c>
      <c r="M20" s="140">
        <v>2254829.0656212019</v>
      </c>
      <c r="N20" s="142">
        <v>0.11000000000000001</v>
      </c>
      <c r="O20" s="141">
        <v>2254829.0656212019</v>
      </c>
      <c r="P20" s="143">
        <v>5.5000000000000007E-2</v>
      </c>
      <c r="Q20" s="141">
        <v>2254829.0656212019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4" ht="15.75" thickBot="1">
      <c r="A21" s="21" t="s">
        <v>18</v>
      </c>
      <c r="B21" s="9"/>
      <c r="C21" s="135">
        <v>0.1</v>
      </c>
      <c r="D21" s="3" t="s">
        <v>0</v>
      </c>
      <c r="E21" s="3" t="s">
        <v>38</v>
      </c>
      <c r="F21" s="3"/>
      <c r="G21" s="6"/>
      <c r="H21" s="6"/>
      <c r="I21" s="126">
        <v>1.1499999999999999</v>
      </c>
      <c r="J21" s="130">
        <v>805000</v>
      </c>
      <c r="K21" s="131">
        <v>2254829.0656212019</v>
      </c>
      <c r="L21" s="139">
        <v>0.80499999999999994</v>
      </c>
      <c r="M21" s="140">
        <v>2254829.0656212019</v>
      </c>
      <c r="N21" s="142">
        <v>0.11499999999999999</v>
      </c>
      <c r="O21" s="141">
        <v>2254829.0656212019</v>
      </c>
      <c r="P21" s="143">
        <v>5.7499999999999996E-2</v>
      </c>
      <c r="Q21" s="141">
        <v>2254829.0656212019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4" ht="15.75" thickBot="1">
      <c r="A22" s="11" t="s">
        <v>85</v>
      </c>
      <c r="B22" s="7"/>
      <c r="C22" s="23">
        <f>C15*(1-C13)+C16*C13</f>
        <v>0.1</v>
      </c>
      <c r="D22" s="3" t="str">
        <f ca="1">_xlfn.FORMULATEXT(C22)</f>
        <v>=C15*(1-C13)+C16*C13</v>
      </c>
      <c r="E22" t="s">
        <v>94</v>
      </c>
      <c r="G22" s="3"/>
      <c r="H22" s="3"/>
      <c r="I22" s="127">
        <v>1.2</v>
      </c>
      <c r="J22" s="132">
        <v>900000</v>
      </c>
      <c r="K22" s="133">
        <v>2254829.0656212019</v>
      </c>
      <c r="L22" s="144">
        <v>0.84</v>
      </c>
      <c r="M22" s="145">
        <v>2254829.0656212019</v>
      </c>
      <c r="N22" s="146">
        <v>0.12</v>
      </c>
      <c r="O22" s="147">
        <v>2254829.0656212019</v>
      </c>
      <c r="P22" s="148">
        <v>0.06</v>
      </c>
      <c r="Q22" s="147">
        <v>2254829.0656212019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4" s="3" customFormat="1">
      <c r="A23" s="11"/>
      <c r="B23" s="7"/>
      <c r="C23" s="23"/>
      <c r="J23" s="1"/>
      <c r="K23" s="1" t="s">
        <v>122</v>
      </c>
      <c r="L23" s="1" t="s">
        <v>123</v>
      </c>
      <c r="M23" s="1" t="s">
        <v>124</v>
      </c>
      <c r="N23" s="1" t="s">
        <v>121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4">
      <c r="A24" s="11" t="s">
        <v>93</v>
      </c>
      <c r="B24" s="7"/>
      <c r="C24" s="19">
        <v>100000</v>
      </c>
      <c r="J24" s="1"/>
      <c r="K24" s="1">
        <f>K14</f>
        <v>2254829.0656212019</v>
      </c>
      <c r="L24" s="1">
        <f>M22</f>
        <v>2254829.0656212019</v>
      </c>
      <c r="M24" s="1">
        <f>O22</f>
        <v>2254829.0656212019</v>
      </c>
      <c r="N24" s="1">
        <f>Q14</f>
        <v>2254829.0656212019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4">
      <c r="A25" s="11" t="s">
        <v>60</v>
      </c>
      <c r="B25" s="7"/>
      <c r="C25" s="19">
        <v>700000</v>
      </c>
      <c r="D25" s="2" t="s">
        <v>0</v>
      </c>
      <c r="J25" s="1"/>
      <c r="K25" s="1">
        <f>K22</f>
        <v>2254829.0656212019</v>
      </c>
      <c r="L25" s="1">
        <f>M14</f>
        <v>2254829.0656212019</v>
      </c>
      <c r="M25" s="1">
        <f>O14</f>
        <v>2254829.0656212019</v>
      </c>
      <c r="N25" s="1">
        <f>Q22</f>
        <v>2254829.0656212019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4" s="3" customFormat="1">
      <c r="A26" s="11" t="s">
        <v>116</v>
      </c>
      <c r="B26" s="7"/>
      <c r="C26" s="19">
        <f>150000</f>
        <v>150000</v>
      </c>
      <c r="D26" s="2"/>
      <c r="J26" s="1" t="s">
        <v>126</v>
      </c>
      <c r="K26" s="1">
        <f>K25-K24</f>
        <v>0</v>
      </c>
      <c r="L26" s="1">
        <f>L25-L24</f>
        <v>0</v>
      </c>
      <c r="M26" s="1">
        <f>M25-M24</f>
        <v>0</v>
      </c>
      <c r="N26" s="1">
        <f>N25-N24</f>
        <v>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4">
      <c r="A27" s="11" t="s">
        <v>75</v>
      </c>
      <c r="B27" s="7"/>
      <c r="C27" s="16">
        <v>5</v>
      </c>
      <c r="E27" s="2"/>
      <c r="J27" s="1"/>
      <c r="K27" s="149" t="s">
        <v>121</v>
      </c>
      <c r="L27" s="149" t="s">
        <v>122</v>
      </c>
      <c r="M27" s="149" t="s">
        <v>123</v>
      </c>
      <c r="N27" s="149" t="s">
        <v>124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4" ht="15.75" thickBot="1">
      <c r="A28" s="24" t="s">
        <v>81</v>
      </c>
      <c r="B28" s="25"/>
      <c r="C28" s="26">
        <v>5</v>
      </c>
      <c r="E28" s="2"/>
      <c r="J28" s="1"/>
      <c r="K28" s="1">
        <f>N24</f>
        <v>2254829.0656212019</v>
      </c>
      <c r="L28" s="1">
        <f t="shared" ref="L28:N29" si="0">K24</f>
        <v>2254829.0656212019</v>
      </c>
      <c r="M28" s="1">
        <f t="shared" si="0"/>
        <v>2254829.0656212019</v>
      </c>
      <c r="N28" s="1">
        <f t="shared" si="0"/>
        <v>2254829.0656212019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4">
      <c r="A29" s="3"/>
      <c r="B29" s="3"/>
      <c r="C29" s="1"/>
      <c r="J29" s="1"/>
      <c r="K29" s="1">
        <f>N25</f>
        <v>2254829.0656212019</v>
      </c>
      <c r="L29" s="1">
        <f t="shared" si="0"/>
        <v>2254829.0656212019</v>
      </c>
      <c r="M29" s="1">
        <f t="shared" si="0"/>
        <v>2254829.0656212019</v>
      </c>
      <c r="N29" s="1">
        <f t="shared" si="0"/>
        <v>2254829.0656212019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4" ht="15.75" thickBot="1">
      <c r="A30" s="3"/>
      <c r="B30" s="3"/>
      <c r="C30" s="1"/>
    </row>
    <row r="31" spans="1:34">
      <c r="A31" s="30" t="s">
        <v>83</v>
      </c>
      <c r="B31" s="10"/>
      <c r="C31" s="3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27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>
      <c r="A32" s="32" t="s">
        <v>34</v>
      </c>
      <c r="B32" s="7"/>
      <c r="C32" s="33">
        <v>1</v>
      </c>
      <c r="D32" s="33">
        <v>2</v>
      </c>
      <c r="E32" s="33">
        <v>3</v>
      </c>
      <c r="F32" s="33">
        <v>4</v>
      </c>
      <c r="G32" s="33">
        <v>5</v>
      </c>
      <c r="H32" s="33">
        <v>6</v>
      </c>
      <c r="I32" s="33">
        <v>7</v>
      </c>
      <c r="J32" s="33">
        <v>8</v>
      </c>
      <c r="K32" s="33">
        <v>9</v>
      </c>
      <c r="L32" s="33">
        <v>10</v>
      </c>
      <c r="M32" s="33">
        <v>11</v>
      </c>
      <c r="N32" s="33">
        <v>12</v>
      </c>
      <c r="O32" s="33">
        <v>13</v>
      </c>
      <c r="P32" s="33">
        <v>16</v>
      </c>
      <c r="Q32" s="33">
        <v>17</v>
      </c>
      <c r="R32" s="33">
        <v>18</v>
      </c>
      <c r="S32" s="33">
        <v>19</v>
      </c>
      <c r="T32" s="33">
        <v>20</v>
      </c>
      <c r="U32" s="33">
        <v>21</v>
      </c>
      <c r="V32" s="20" t="s">
        <v>84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>
      <c r="A33" s="32">
        <v>3</v>
      </c>
      <c r="B33" s="124" t="s">
        <v>0</v>
      </c>
      <c r="C33" s="33">
        <f>33.33/100</f>
        <v>0.33329999999999999</v>
      </c>
      <c r="D33" s="33">
        <f>44.45/100</f>
        <v>0.44450000000000001</v>
      </c>
      <c r="E33" s="33">
        <f>0.1481</f>
        <v>0.14810000000000001</v>
      </c>
      <c r="F33" s="33">
        <f>7.41/100</f>
        <v>7.4099999999999999E-2</v>
      </c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4">
        <f>SUM(C33:U33)</f>
        <v>1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>
      <c r="A34" s="32">
        <v>5</v>
      </c>
      <c r="B34" s="7"/>
      <c r="C34" s="33">
        <v>0.2</v>
      </c>
      <c r="D34" s="33">
        <v>0.32</v>
      </c>
      <c r="E34" s="33">
        <v>0.192</v>
      </c>
      <c r="F34" s="33">
        <v>0.1152</v>
      </c>
      <c r="G34" s="33">
        <v>0.1152</v>
      </c>
      <c r="H34" s="33">
        <v>5.7599999999999998E-2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4">
        <f>SUM(C34:U34)</f>
        <v>0.99999999999999989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>
      <c r="A35" s="32">
        <v>7</v>
      </c>
      <c r="B35" s="7"/>
      <c r="C35" s="33">
        <v>0.1429</v>
      </c>
      <c r="D35" s="33">
        <v>0.24490000000000001</v>
      </c>
      <c r="E35" s="33">
        <v>0.1749</v>
      </c>
      <c r="F35" s="33">
        <v>0.1249</v>
      </c>
      <c r="G35" s="33">
        <v>8.9300000000000004E-2</v>
      </c>
      <c r="H35" s="33">
        <v>8.9200000000000002E-2</v>
      </c>
      <c r="I35" s="33">
        <v>8.9300000000000004E-2</v>
      </c>
      <c r="J35" s="33">
        <v>4.4600000000000001E-2</v>
      </c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4">
        <f>SUM(C35:U35)</f>
        <v>1.0000000000000002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5.75" thickBot="1">
      <c r="A36" s="35">
        <v>10</v>
      </c>
      <c r="B36" s="25"/>
      <c r="C36" s="36">
        <v>0.1</v>
      </c>
      <c r="D36" s="36">
        <v>0.18</v>
      </c>
      <c r="E36" s="36">
        <v>0.14399999999999999</v>
      </c>
      <c r="F36" s="36">
        <v>0.1152</v>
      </c>
      <c r="G36" s="36">
        <v>9.2200000000000004E-2</v>
      </c>
      <c r="H36" s="36">
        <v>7.3700000000000002E-2</v>
      </c>
      <c r="I36" s="36">
        <v>6.5500000000000003E-2</v>
      </c>
      <c r="J36" s="36">
        <v>6.5500000000000003E-2</v>
      </c>
      <c r="K36" s="36">
        <v>6.5600000000000006E-2</v>
      </c>
      <c r="L36" s="36">
        <v>6.5500000000000003E-2</v>
      </c>
      <c r="M36" s="36">
        <v>3.2800000000000003E-2</v>
      </c>
      <c r="N36" s="36"/>
      <c r="O36" s="36"/>
      <c r="P36" s="36"/>
      <c r="Q36" s="36"/>
      <c r="R36" s="36"/>
      <c r="S36" s="36"/>
      <c r="T36" s="36"/>
      <c r="U36" s="36"/>
      <c r="V36" s="37">
        <f>SUM(C36:U36)</f>
        <v>1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>
      <c r="A37" s="3"/>
      <c r="C37" s="3"/>
      <c r="D37" s="4"/>
      <c r="F37" s="3"/>
      <c r="G37" s="3"/>
      <c r="H37" s="3"/>
    </row>
    <row r="38" spans="1:34">
      <c r="A38" s="3"/>
      <c r="B38" s="3"/>
      <c r="C38" s="3"/>
    </row>
    <row r="39" spans="1:34">
      <c r="A39" s="3"/>
      <c r="B39" s="3"/>
      <c r="C39" s="3"/>
      <c r="D39" s="3"/>
      <c r="E39" s="3"/>
      <c r="F39" s="3"/>
      <c r="G39" s="3"/>
      <c r="H39" s="3"/>
    </row>
    <row r="40" spans="1:34">
      <c r="A40" s="3"/>
      <c r="B40" s="3"/>
      <c r="C40" s="3"/>
      <c r="D40" s="3"/>
      <c r="E40" s="3"/>
      <c r="F40" s="3"/>
      <c r="G40" s="3"/>
      <c r="H40" s="3"/>
    </row>
    <row r="41" spans="1:34">
      <c r="A41" s="3"/>
      <c r="B41" s="3"/>
      <c r="C41" s="3"/>
      <c r="D41" s="3"/>
      <c r="E41" s="3"/>
      <c r="F41" s="3"/>
      <c r="G41" s="3"/>
    </row>
    <row r="42" spans="1:34" ht="30" customHeight="1">
      <c r="A42" s="3"/>
      <c r="B42" s="3"/>
      <c r="C42" s="3"/>
      <c r="D42" s="3"/>
      <c r="E42" s="3"/>
      <c r="F42" s="3"/>
      <c r="G42" s="3"/>
      <c r="N42" t="s">
        <v>118</v>
      </c>
    </row>
    <row r="43" spans="1:34">
      <c r="A43" s="3"/>
      <c r="B43" s="3"/>
      <c r="C43" s="3"/>
      <c r="D43" s="3"/>
      <c r="E43" s="3"/>
      <c r="F43" s="3"/>
      <c r="G43" s="3"/>
    </row>
    <row r="44" spans="1:34">
      <c r="A44" s="3"/>
      <c r="B44" s="3"/>
      <c r="C44" s="3"/>
      <c r="D44" s="3"/>
      <c r="E44" s="3"/>
      <c r="F44" s="3"/>
      <c r="G44" s="3"/>
    </row>
    <row r="45" spans="1:34">
      <c r="A45" s="3"/>
      <c r="B45" s="3"/>
      <c r="C45" s="3"/>
      <c r="D45" s="3"/>
      <c r="E45" s="3"/>
      <c r="F45" s="3"/>
      <c r="G45" s="3"/>
    </row>
    <row r="46" spans="1:34">
      <c r="A46" s="3"/>
      <c r="B46" s="3"/>
      <c r="C46" s="3"/>
      <c r="D46" s="3"/>
      <c r="E46" s="3"/>
      <c r="F46" s="3"/>
      <c r="G46" s="3"/>
    </row>
    <row r="47" spans="1:34">
      <c r="A47" s="3"/>
      <c r="B47" s="3"/>
      <c r="C47" s="3"/>
      <c r="D47" s="3"/>
      <c r="E47" s="3"/>
      <c r="F47" s="3"/>
      <c r="G47" s="3"/>
    </row>
    <row r="48" spans="1:34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Valuation FCFF and FCFE and APV</vt:lpstr>
      <vt:lpstr>Val Input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Garner, Jacqueline L</dc:creator>
  <cp:keywords/>
  <dc:description/>
  <cp:lastModifiedBy>Jacqueline Garner</cp:lastModifiedBy>
  <cp:revision/>
  <cp:lastPrinted>2017-09-18T01:58:53Z</cp:lastPrinted>
  <dcterms:created xsi:type="dcterms:W3CDTF">2016-11-09T18:17:57Z</dcterms:created>
  <dcterms:modified xsi:type="dcterms:W3CDTF">2019-02-10T12:24:12Z</dcterms:modified>
  <cp:category/>
  <cp:contentStatus/>
</cp:coreProperties>
</file>