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\Documents\Backup_hard drive\My Documents\Online_Financial_Modeling\Excel_Files\cases\case_2\"/>
    </mc:Choice>
  </mc:AlternateContent>
  <xr:revisionPtr revIDLastSave="0" documentId="8_{AB9E6600-6BB8-4DB5-BAA5-667DBC00B7F2}" xr6:coauthVersionLast="37" xr6:coauthVersionMax="37" xr10:uidLastSave="{00000000-0000-0000-0000-000000000000}"/>
  <bookViews>
    <workbookView xWindow="0" yWindow="0" windowWidth="20490" windowHeight="6600" activeTab="1" xr2:uid="{00000000-000D-0000-FFFF-FFFF00000000}"/>
  </bookViews>
  <sheets>
    <sheet name="Historicals --&gt;" sheetId="18" r:id="rId1"/>
    <sheet name="Income Statement" sheetId="1" r:id="rId2"/>
    <sheet name="Balance Sheet" sheetId="2" r:id="rId3"/>
    <sheet name="Forecasts --&gt;" sheetId="19" r:id="rId4"/>
    <sheet name="IS Hist Forecast" sheetId="4" r:id="rId5"/>
    <sheet name="CF Statement Forecast" sheetId="3" r:id="rId6"/>
    <sheet name="BAL Hist Forecast" sheetId="5" r:id="rId7"/>
    <sheet name="Valuations --&gt;" sheetId="20" r:id="rId8"/>
    <sheet name="DCF Analysis" sheetId="7" r:id="rId9"/>
    <sheet name="Support --&gt;" sheetId="10" r:id="rId10"/>
    <sheet name="Supporting Schedules" sheetId="6" r:id="rId11"/>
    <sheet name="WACC_growth_HARDCODE" sheetId="25" r:id="rId12"/>
  </sheets>
  <definedNames>
    <definedName name="DCF">'DCF Analysis'!$B$2:$H$24</definedName>
    <definedName name="DCF_analysis_test">#REF!</definedName>
    <definedName name="_xlnm.Print_Area" localSheetId="6">'BAL Hist Forecast'!$A$1:$K$54</definedName>
    <definedName name="_xlnm.Print_Area" localSheetId="5">'CF Statement Forecast'!$A$1:$G$34</definedName>
    <definedName name="_xlnm.Print_Area" localSheetId="8">'DCF Analysis'!$A$1:$H$24</definedName>
    <definedName name="_xlnm.Print_Area" localSheetId="4">'IS Hist Forecast'!$A$1:$K$33</definedName>
  </definedNames>
  <calcPr calcId="179021" calcMode="manual" iterate="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25" l="1"/>
  <c r="E9" i="25"/>
  <c r="F11" i="5"/>
  <c r="D19" i="5"/>
  <c r="D27" i="5"/>
  <c r="D18" i="5"/>
  <c r="E18" i="5"/>
  <c r="E20" i="5" s="1"/>
  <c r="E25" i="5" s="1"/>
  <c r="F18" i="5"/>
  <c r="F20" i="5" s="1"/>
  <c r="F25" i="5" s="1"/>
  <c r="F33" i="5" s="1"/>
  <c r="F27" i="5"/>
  <c r="F28" i="5"/>
  <c r="F31" i="5" s="1"/>
  <c r="F29" i="5"/>
  <c r="F30" i="5"/>
  <c r="D6" i="5"/>
  <c r="E6" i="5"/>
  <c r="F6" i="5"/>
  <c r="D5" i="5"/>
  <c r="E5" i="5"/>
  <c r="E9" i="5" s="1"/>
  <c r="E14" i="5" s="1"/>
  <c r="F5" i="5"/>
  <c r="E3" i="7"/>
  <c r="F3" i="7" s="1"/>
  <c r="F24" i="5"/>
  <c r="E24" i="5"/>
  <c r="D24" i="5"/>
  <c r="E27" i="5"/>
  <c r="E31" i="5" s="1"/>
  <c r="E33" i="5" s="1"/>
  <c r="E11" i="5"/>
  <c r="F23" i="5"/>
  <c r="E23" i="5"/>
  <c r="D23" i="5"/>
  <c r="E3" i="5"/>
  <c r="F3" i="5" s="1"/>
  <c r="H3" i="5" s="1"/>
  <c r="D32" i="5"/>
  <c r="D30" i="5"/>
  <c r="D29" i="5"/>
  <c r="D28" i="5"/>
  <c r="D22" i="5"/>
  <c r="D17" i="5"/>
  <c r="D20" i="5" s="1"/>
  <c r="D25" i="5" s="1"/>
  <c r="D12" i="5"/>
  <c r="D11" i="5"/>
  <c r="D8" i="5"/>
  <c r="D7" i="5"/>
  <c r="F8" i="5"/>
  <c r="F7" i="5"/>
  <c r="F32" i="5"/>
  <c r="F22" i="5"/>
  <c r="F19" i="5"/>
  <c r="F17" i="5"/>
  <c r="F12" i="5"/>
  <c r="E32" i="5"/>
  <c r="E30" i="5"/>
  <c r="E29" i="5"/>
  <c r="E28" i="5"/>
  <c r="E22" i="5"/>
  <c r="E19" i="5"/>
  <c r="E17" i="5"/>
  <c r="E12" i="5"/>
  <c r="E8" i="5"/>
  <c r="E7" i="5"/>
  <c r="D31" i="5"/>
  <c r="F9" i="5"/>
  <c r="F14" i="5" s="1"/>
  <c r="D33" i="5" l="1"/>
  <c r="D9" i="5"/>
  <c r="D14" i="5" s="1"/>
  <c r="E3" i="25" l="1"/>
</calcChain>
</file>

<file path=xl/sharedStrings.xml><?xml version="1.0" encoding="utf-8"?>
<sst xmlns="http://schemas.openxmlformats.org/spreadsheetml/2006/main" count="426" uniqueCount="307">
  <si>
    <t>shares in Millions, $ in Millions</t>
  </si>
  <si>
    <t>12 Months Ended</t>
  </si>
  <si>
    <t>Jul. 31, 2016</t>
  </si>
  <si>
    <t>Aug. 02, 2015</t>
  </si>
  <si>
    <t>Aug. 03, 2014</t>
  </si>
  <si>
    <t>Net sales</t>
  </si>
  <si>
    <t>Costs and expenses</t>
  </si>
  <si>
    <t>Cost of products sold</t>
  </si>
  <si>
    <t>Marketing and selling expenses</t>
  </si>
  <si>
    <t>Administrative expenses</t>
  </si>
  <si>
    <t>Research and development expenses</t>
  </si>
  <si>
    <t>Other expenses / (income)</t>
  </si>
  <si>
    <t>Restructuring charges</t>
  </si>
  <si>
    <t>Total costs and expenses</t>
  </si>
  <si>
    <t>Earnings before interest and taxes</t>
  </si>
  <si>
    <t>Interest expense</t>
  </si>
  <si>
    <t>Interest income</t>
  </si>
  <si>
    <t>Earnings before taxes</t>
  </si>
  <si>
    <t>Taxes on earnings</t>
  </si>
  <si>
    <t>Earnings from continuing operations</t>
  </si>
  <si>
    <t>Earnings from discontinued operations</t>
  </si>
  <si>
    <t>Net earnings</t>
  </si>
  <si>
    <t>Current assets</t>
  </si>
  <si>
    <t>Cash and cash equivalents</t>
  </si>
  <si>
    <t>Accounts receivable, net</t>
  </si>
  <si>
    <t>Inventories</t>
  </si>
  <si>
    <t>Other current assets</t>
  </si>
  <si>
    <t>Total current assets</t>
  </si>
  <si>
    <t>Plant assets, net of depreciation</t>
  </si>
  <si>
    <t>Goodwill</t>
  </si>
  <si>
    <t>Other intangible assets, net of amortization</t>
  </si>
  <si>
    <t>Other assets ($34 and $0 attributable to variable interest entity)</t>
  </si>
  <si>
    <t>Total assets</t>
  </si>
  <si>
    <t>Current liabilities</t>
  </si>
  <si>
    <t>Short-term borrowings</t>
  </si>
  <si>
    <t>Payable to suppliers and others</t>
  </si>
  <si>
    <t>Accrued liabilities</t>
  </si>
  <si>
    <t>Dividend payable</t>
  </si>
  <si>
    <t>Accrued income taxes</t>
  </si>
  <si>
    <t>Total current liabilities</t>
  </si>
  <si>
    <t>Long-term debt</t>
  </si>
  <si>
    <t>Deferred taxes</t>
  </si>
  <si>
    <t>Other liabilities</t>
  </si>
  <si>
    <t>Total liabilities</t>
  </si>
  <si>
    <t>Commitments and contingencies</t>
  </si>
  <si>
    <t>Campbell Soup Company shareholders' equity</t>
  </si>
  <si>
    <t>Preferred stock; authorized 40 shares; none issued</t>
  </si>
  <si>
    <t>Capital stock, $.0375 par value; authorized 560 shares; issued 323 shares</t>
  </si>
  <si>
    <t>Additional paid-in capital</t>
  </si>
  <si>
    <t>Earnings retained in the business</t>
  </si>
  <si>
    <t>Capital stock in treasury, at cost</t>
  </si>
  <si>
    <t>Accumulated other comprehensive loss</t>
  </si>
  <si>
    <t>Total Campbell Soup Company shareholders' equity</t>
  </si>
  <si>
    <t>Noncontrolling interests</t>
  </si>
  <si>
    <t>Total equity</t>
  </si>
  <si>
    <t>Total liabilities and equity</t>
  </si>
  <si>
    <t>Preferred Stock, Shares Authorized</t>
  </si>
  <si>
    <t>Preferred Stock, Shares Issued</t>
  </si>
  <si>
    <t>Common Stock, Par or Stated Value Per Share</t>
  </si>
  <si>
    <t>Capital Stock, Shares Authorized</t>
  </si>
  <si>
    <t>Consolidated Statements of Cash Flows - USD ($)</t>
  </si>
  <si>
    <t>$ in Millions</t>
  </si>
  <si>
    <t>Cash flows from operating activities:</t>
  </si>
  <si>
    <t>Adjustments to reconcile net earnings to operating cash flow</t>
  </si>
  <si>
    <t>Deferred income taxes</t>
  </si>
  <si>
    <t>Accounts receivable</t>
  </si>
  <si>
    <t>Accounts payable and accrued liabilities</t>
  </si>
  <si>
    <t>Other</t>
  </si>
  <si>
    <t>Net cash provided by operating activities</t>
  </si>
  <si>
    <t>Cash flows from investing activities:</t>
  </si>
  <si>
    <t>Net cash used in investing activities</t>
  </si>
  <si>
    <t>Cash flows from financing activities:</t>
  </si>
  <si>
    <t>Net short-term borrowings (repayments)</t>
  </si>
  <si>
    <t>Long-term borrowings (repayments)</t>
  </si>
  <si>
    <t>Dividends paid</t>
  </si>
  <si>
    <t>Net cash used in financing activities</t>
  </si>
  <si>
    <t>Cash and cash equivalents continuing operations - beginning of period</t>
  </si>
  <si>
    <t>Cash and cash equivalents continuing operations - end of period</t>
  </si>
  <si>
    <t>Revenue</t>
  </si>
  <si>
    <t>Cost of Goods Sold</t>
  </si>
  <si>
    <t>Gross Profit</t>
  </si>
  <si>
    <t>EBIT</t>
  </si>
  <si>
    <t>Net interest exp/income</t>
  </si>
  <si>
    <t>Unusual/non-ordinary items</t>
  </si>
  <si>
    <t>EBT</t>
  </si>
  <si>
    <t>Taxes</t>
  </si>
  <si>
    <t>R&amp;D expenses</t>
  </si>
  <si>
    <t>Forecast</t>
  </si>
  <si>
    <t>Historicals</t>
  </si>
  <si>
    <t>General &amp; administration</t>
  </si>
  <si>
    <t>Marketing/selling</t>
  </si>
  <si>
    <t xml:space="preserve"> </t>
  </si>
  <si>
    <t>Earnings from continuing ops</t>
  </si>
  <si>
    <t>Earnings from discontinued ops</t>
  </si>
  <si>
    <t>Cash</t>
  </si>
  <si>
    <t xml:space="preserve">Receivables </t>
  </si>
  <si>
    <t xml:space="preserve">Inventory </t>
  </si>
  <si>
    <t>Total CA</t>
  </si>
  <si>
    <t>Net PPE</t>
  </si>
  <si>
    <t>Other Long term assets</t>
  </si>
  <si>
    <t>Assets</t>
  </si>
  <si>
    <t>Liabilities + Stockholder's Equity</t>
  </si>
  <si>
    <t>Short term borrowings</t>
  </si>
  <si>
    <t>Accounts payable</t>
  </si>
  <si>
    <t>Accruals</t>
  </si>
  <si>
    <t>LT Debt</t>
  </si>
  <si>
    <t>Other LT liabilities</t>
  </si>
  <si>
    <t>Total liabilitites</t>
  </si>
  <si>
    <t>Retained Earnings</t>
  </si>
  <si>
    <t>Treasury Stock</t>
  </si>
  <si>
    <t>Accumulated other loss</t>
  </si>
  <si>
    <t>Total CPB shareholder equity</t>
  </si>
  <si>
    <t>Non-controlling interest</t>
  </si>
  <si>
    <t>Total L &amp; E</t>
  </si>
  <si>
    <t>Revenue growth</t>
  </si>
  <si>
    <t>COGS % Revenues</t>
  </si>
  <si>
    <t>R&amp;D % Revenues</t>
  </si>
  <si>
    <t>SG&amp;A % Revenues</t>
  </si>
  <si>
    <t>Marketing % Revenues</t>
  </si>
  <si>
    <t>Other exp % Revenues</t>
  </si>
  <si>
    <t>Tax rate (% of EBIT)</t>
  </si>
  <si>
    <t>Days sales in receivables</t>
  </si>
  <si>
    <t>Days sales in inventory</t>
  </si>
  <si>
    <t>Other assets % revenues</t>
  </si>
  <si>
    <t>Other accruals % of revenues</t>
  </si>
  <si>
    <t>Issues from LTD</t>
  </si>
  <si>
    <t>Payoff LTD</t>
  </si>
  <si>
    <t>New issues of stock</t>
  </si>
  <si>
    <t>Buyback of stock</t>
  </si>
  <si>
    <t>% dividends</t>
  </si>
  <si>
    <t>Dividends</t>
  </si>
  <si>
    <t>Payout ratios</t>
  </si>
  <si>
    <t>Other CA</t>
  </si>
  <si>
    <t>Interest % ST and LT Debt</t>
  </si>
  <si>
    <t>Other long term liabilities</t>
  </si>
  <si>
    <t>Min cash balance</t>
  </si>
  <si>
    <t>Common stock (par + excess capital)</t>
  </si>
  <si>
    <t>Deferred taxes % revenues</t>
  </si>
  <si>
    <t>Other LT L % revenues</t>
  </si>
  <si>
    <t>Other LTA % revenues</t>
  </si>
  <si>
    <t>Accounts payable days</t>
  </si>
  <si>
    <t>Purchase/sale of plant assets</t>
  </si>
  <si>
    <t xml:space="preserve">Total change in cash </t>
  </si>
  <si>
    <t>CPB Balance Sheet From 10-K</t>
  </si>
  <si>
    <t>Historical</t>
  </si>
  <si>
    <t>Campbell Soup</t>
  </si>
  <si>
    <t>Consolidated Statements of Earnings - USD ($) (Source:  10-K)</t>
  </si>
  <si>
    <t>2015 formula</t>
  </si>
  <si>
    <t>2015 formulas</t>
  </si>
  <si>
    <t>Income Statements</t>
  </si>
  <si>
    <t>2017 formula</t>
  </si>
  <si>
    <t>2017 formulas</t>
  </si>
  <si>
    <t>Balance Sheets</t>
  </si>
  <si>
    <t xml:space="preserve">Checks to Balance sheet?  </t>
  </si>
  <si>
    <t>Net Cap ex % of EBIT(1-T)</t>
  </si>
  <si>
    <t>Non controlling interest</t>
  </si>
  <si>
    <t>Supporting schedules: Change in NWC and Net Capital Expenditures</t>
  </si>
  <si>
    <t>Net working Capital</t>
  </si>
  <si>
    <t>Accounts Receivable</t>
  </si>
  <si>
    <t>Inventory</t>
  </si>
  <si>
    <t>Total Current assets</t>
  </si>
  <si>
    <t>Accounts payable/accruals</t>
  </si>
  <si>
    <t>Total Current liabilities</t>
  </si>
  <si>
    <t>NWC</t>
  </si>
  <si>
    <t>Change NWC</t>
  </si>
  <si>
    <t>Capital Expenditures</t>
  </si>
  <si>
    <t>Discounted Cash Flow Analysis</t>
  </si>
  <si>
    <t>Taxes expensed</t>
  </si>
  <si>
    <t>Change in Long term liabilities</t>
  </si>
  <si>
    <t>EBIT after tax</t>
  </si>
  <si>
    <t>Change in net working capital</t>
  </si>
  <si>
    <t>Net capital expenditures</t>
  </si>
  <si>
    <t>FCF</t>
  </si>
  <si>
    <t>Terminal value</t>
  </si>
  <si>
    <t>Total CFs</t>
  </si>
  <si>
    <t>Value of the firm</t>
  </si>
  <si>
    <t>Less value of debt</t>
  </si>
  <si>
    <t>Value of equity</t>
  </si>
  <si>
    <t>Per share price</t>
  </si>
  <si>
    <t>WACC</t>
  </si>
  <si>
    <t>Shares outstanding</t>
  </si>
  <si>
    <t>Operating expenses:</t>
  </si>
  <si>
    <t>A</t>
  </si>
  <si>
    <t>L/E</t>
  </si>
  <si>
    <t>Short term</t>
  </si>
  <si>
    <t>Long term</t>
  </si>
  <si>
    <t>Issuance of common stock</t>
  </si>
  <si>
    <t>Treasury stock purchases</t>
  </si>
  <si>
    <t>x</t>
  </si>
  <si>
    <t>----</t>
  </si>
  <si>
    <t>Growth</t>
  </si>
  <si>
    <t>Market value of firm</t>
  </si>
  <si>
    <t>MV firm</t>
  </si>
  <si>
    <t>estimate as of July 31, 2016</t>
  </si>
  <si>
    <t>Common Stock, Shares, Issued and o/s</t>
  </si>
  <si>
    <t>MV Debt</t>
  </si>
  <si>
    <t>='Income Statement'!C5</t>
  </si>
  <si>
    <t>=F4*(1+H24)</t>
  </si>
  <si>
    <t>='Income Statement'!C7</t>
  </si>
  <si>
    <t>=H4*H25</t>
  </si>
  <si>
    <t>=E4-E5</t>
  </si>
  <si>
    <t>=H4-H5</t>
  </si>
  <si>
    <t>='Income Statement'!C10</t>
  </si>
  <si>
    <t>=H4*H26</t>
  </si>
  <si>
    <t>='Income Statement'!C8</t>
  </si>
  <si>
    <t>=H$4*H27</t>
  </si>
  <si>
    <t>='Income Statement'!C9</t>
  </si>
  <si>
    <t>=H$4*H28</t>
  </si>
  <si>
    <t>='Income Statement'!C11+'Income Statement'!C12</t>
  </si>
  <si>
    <t>=H$4*H29</t>
  </si>
  <si>
    <t>=E6-SUM(E9:E12)</t>
  </si>
  <si>
    <t>=H6-SUM(H9:H12)</t>
  </si>
  <si>
    <t>='Income Statement'!C15-'Income Statement'!C16</t>
  </si>
  <si>
    <t>=H30*('BAL Hist Forecast'!H22+'BAL Hist Forecast'!H17)</t>
  </si>
  <si>
    <t>=E13-SUM(E15:E16)</t>
  </si>
  <si>
    <t>=H13-SUM(H15:H16)</t>
  </si>
  <si>
    <t>='Income Statement'!C18</t>
  </si>
  <si>
    <t>=H17*H31</t>
  </si>
  <si>
    <t>=E17+-E18</t>
  </si>
  <si>
    <t>=H17+-H18</t>
  </si>
  <si>
    <t>='Income Statement'!C20</t>
  </si>
  <si>
    <t>=E19+E20</t>
  </si>
  <si>
    <t>=H19+H20</t>
  </si>
  <si>
    <t>='Income Statement'!C23</t>
  </si>
  <si>
    <t>=H21*H32</t>
  </si>
  <si>
    <t>=(E4-D4)/D$4</t>
  </si>
  <si>
    <t>=E5/E$4</t>
  </si>
  <si>
    <t>=AVERAGE(E25:F25)</t>
  </si>
  <si>
    <t>=E9/E$4</t>
  </si>
  <si>
    <t>=AVERAGE(E26:F26)</t>
  </si>
  <si>
    <t>=E10/E$4</t>
  </si>
  <si>
    <t>=AVERAGE(E27:F27)</t>
  </si>
  <si>
    <t>=E11/E$4</t>
  </si>
  <si>
    <t>=AVERAGE(E28:F28)</t>
  </si>
  <si>
    <t>=E12/E$4</t>
  </si>
  <si>
    <t>=AVERAGE(E29:F29)</t>
  </si>
  <si>
    <t>=E15/(('BAL Hist Forecast'!D22+'BAL Hist Forecast'!D17))</t>
  </si>
  <si>
    <t>=AVERAGE(E30:F30)</t>
  </si>
  <si>
    <t>=E18/E17</t>
  </si>
  <si>
    <t>=E22/E21</t>
  </si>
  <si>
    <t>=AVERAGE(E32:F32)</t>
  </si>
  <si>
    <t>YES</t>
  </si>
  <si>
    <t>='Balance Sheet'!C5</t>
  </si>
  <si>
    <t>=IF(H35+H6+H7+H8+H11+H12&gt;H18+H19+SUM(H22:H24)+H31+H32,H35,H18+H19+SUM(H22:H24)+H31+H32-(H6+H7+H8+H11+H12))</t>
  </si>
  <si>
    <t>='Balance Sheet'!C6</t>
  </si>
  <si>
    <t>='IS Hist Forecast'!H4/365*'BAL Hist Forecast'!H36</t>
  </si>
  <si>
    <t>='Balance Sheet'!C7</t>
  </si>
  <si>
    <t>='IS Hist Forecast'!H5/365*'BAL Hist Forecast'!H37</t>
  </si>
  <si>
    <t>='Balance Sheet'!C8</t>
  </si>
  <si>
    <t>=H38*'IS Hist Forecast'!H4</t>
  </si>
  <si>
    <t>=SUM(E5:E8)</t>
  </si>
  <si>
    <t>=SUM(H5:H8)</t>
  </si>
  <si>
    <t>=SUM('Balance Sheet'!C10:C12)</t>
  </si>
  <si>
    <t>=F11+H42*('IS Hist Forecast'!H13-'IS Hist Forecast'!H18)</t>
  </si>
  <si>
    <t>='Balance Sheet'!C13</t>
  </si>
  <si>
    <t>=+H43*'IS Hist Forecast'!H4</t>
  </si>
  <si>
    <t>=SUM(E11:E12)+E9</t>
  </si>
  <si>
    <t>=SUM(H11:H12)+H9</t>
  </si>
  <si>
    <t>='Balance Sheet'!C18</t>
  </si>
  <si>
    <t>=IF(H35+H6+H7+H8+H11+H12&gt;H18+H19+SUM(H22:H24)+H31+H32,H35+H6+H7+H8+H11+H12-(H18+H19+SUM(H22:H24)+H31+H32),0)</t>
  </si>
  <si>
    <t>='Balance Sheet'!C19</t>
  </si>
  <si>
    <t>=H39*'IS Hist Forecast'!H5/365</t>
  </si>
  <si>
    <t>='Balance Sheet'!C21+'Balance Sheet'!C22+'Balance Sheet'!C20</t>
  </si>
  <si>
    <t>=H40*'IS Hist Forecast'!H4</t>
  </si>
  <si>
    <t>=SUM(E17:E19)</t>
  </si>
  <si>
    <t>=SUM(H17:H19)</t>
  </si>
  <si>
    <t>='Balance Sheet'!C24</t>
  </si>
  <si>
    <t>=F22+H47-H48</t>
  </si>
  <si>
    <t>='Balance Sheet'!C25</t>
  </si>
  <si>
    <t>='IS Hist Forecast'!H4*'BAL Hist Forecast'!H44</t>
  </si>
  <si>
    <t>='Balance Sheet'!C26</t>
  </si>
  <si>
    <t>=H45*'IS Hist Forecast'!H4</t>
  </si>
  <si>
    <t>=SUM(E20:E24)</t>
  </si>
  <si>
    <t>=SUM(H20:H24)</t>
  </si>
  <si>
    <t>='Balance Sheet'!C32+'Balance Sheet'!C31</t>
  </si>
  <si>
    <t>=F27+H49</t>
  </si>
  <si>
    <t>='Balance Sheet'!C33</t>
  </si>
  <si>
    <t>=F28+('IS Hist Forecast'!H21-'IS Hist Forecast'!H22)</t>
  </si>
  <si>
    <t>='Balance Sheet'!C34</t>
  </si>
  <si>
    <t>=F29-H50</t>
  </si>
  <si>
    <t>='Balance Sheet'!C35</t>
  </si>
  <si>
    <t>=F30</t>
  </si>
  <si>
    <t>=SUM(E26:E30)</t>
  </si>
  <si>
    <t>=SUM(H26:H30)</t>
  </si>
  <si>
    <t>='Balance Sheet'!C37</t>
  </si>
  <si>
    <t>=F32</t>
  </si>
  <si>
    <t>=E31+E32+E25</t>
  </si>
  <si>
    <t>=H31+H32+H25</t>
  </si>
  <si>
    <t>=296*1.05</t>
  </si>
  <si>
    <t>=E6/('IS Hist Forecast'!E4/365)</t>
  </si>
  <si>
    <t>=AVERAGE(D36:F36)</t>
  </si>
  <si>
    <t>=E7/('IS Hist Forecast'!E5/365)</t>
  </si>
  <si>
    <t>=AVERAGE(D37:F37)</t>
  </si>
  <si>
    <t>=E8/'IS Hist Forecast'!E4</t>
  </si>
  <si>
    <t>=AVERAGE(D38:F38)</t>
  </si>
  <si>
    <t>=E18/('IS Hist Forecast'!E5/365)</t>
  </si>
  <si>
    <t>=AVERAGE(D39:F39)</t>
  </si>
  <si>
    <t>=E19/'IS Hist Forecast'!E4</t>
  </si>
  <si>
    <t>=AVERAGE(D40:F40)</t>
  </si>
  <si>
    <t>=IF((E11-D11)&gt;0,(E11-D11)/('IS Hist Forecast'!E13-'IS Hist Forecast'!E18),0)</t>
  </si>
  <si>
    <t>=E12/'IS Hist Forecast'!E4</t>
  </si>
  <si>
    <t>=E23/'IS Hist Forecast'!E4</t>
  </si>
  <si>
    <t>=AVERAGE(D44:F44)</t>
  </si>
  <si>
    <t>=E24/'IS Hist Forecast'!E4</t>
  </si>
  <si>
    <t>=AVERAGE(D45:F45)</t>
  </si>
  <si>
    <t>='IS Hist Forecast'!E32</t>
  </si>
  <si>
    <t>=AVERAGE(D53:F53)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</si>
</sst>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  <numFmt numFmtId="167" formatCode="_(&quot;$&quot;* #,##0_);_(&quot;$&quot;* \(#,##0\);_(&quot;$&quot;* &quot;-&quot;??_);_(@_)"/>
    <numFmt numFmtId="168" formatCode="_(* #,##0.0000_);_(* \(#,##0.0000\);_(* &quot;-&quot;??_);_(@_)"/>
    <numFmt numFmtId="169" formatCode="_(* #,##0.000000000000000_);_(* \(#,##0.000000000000000\);_(* &quot;-&quot;??_);_(@_)"/>
    <numFmt numFmtId="170" formatCode="_(&quot;$&quot;* #,##0.0_);_(&quot;$&quot;* \(#,##0.0\);_(&quot;$&quot;* &quot;-&quot;?_);_(@_)"/>
    <numFmt numFmtId="171" formatCode="_(* #,##0.0_);_(* \(#,##0.0\);_(* &quot;-&quot;?_);_(@_)"/>
    <numFmt numFmtId="172" formatCode="0.000"/>
    <numFmt numFmtId="173" formatCode="0.0000%"/>
    <numFmt numFmtId="174" formatCode="0.000%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rgb="FF000000"/>
      <name val="Arial"/>
      <family val="2"/>
    </font>
    <font>
      <u/>
      <sz val="12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u val="singleAccounting"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b/>
      <sz val="11"/>
      <color rgb="FF00B0F0"/>
      <name val="Calibri"/>
      <family val="2"/>
      <scheme val="minor"/>
    </font>
    <font>
      <b/>
      <sz val="10"/>
      <color rgb="FF00B0F0"/>
      <name val="Arial"/>
      <family val="2"/>
    </font>
    <font>
      <sz val="10"/>
      <color rgb="FF00B050"/>
      <name val="Arial"/>
      <family val="2"/>
    </font>
    <font>
      <sz val="10"/>
      <name val="Arial"/>
      <family val="2"/>
    </font>
    <font>
      <sz val="12"/>
      <color theme="4"/>
      <name val="Arial"/>
      <family val="2"/>
    </font>
    <font>
      <u/>
      <sz val="12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/>
      <right/>
      <top style="thick">
        <color rgb="FFAACCFF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1" fillId="0" borderId="0"/>
  </cellStyleXfs>
  <cellXfs count="155">
    <xf numFmtId="0" fontId="0" fillId="0" borderId="0" xfId="0"/>
    <xf numFmtId="0" fontId="0" fillId="0" borderId="0" xfId="0" applyFill="1" applyBorder="1"/>
    <xf numFmtId="0" fontId="0" fillId="0" borderId="0" xfId="0"/>
    <xf numFmtId="1" fontId="5" fillId="0" borderId="0" xfId="0" applyNumberFormat="1" applyFont="1" applyFill="1" applyBorder="1" applyAlignment="1">
      <alignment horizontal="right" vertical="center" indent="2"/>
    </xf>
    <xf numFmtId="1" fontId="5" fillId="0" borderId="0" xfId="0" applyNumberFormat="1" applyFont="1" applyFill="1" applyBorder="1" applyAlignment="1">
      <alignment horizontal="left" vertical="center" wrapText="1"/>
    </xf>
    <xf numFmtId="1" fontId="6" fillId="0" borderId="0" xfId="0" applyNumberFormat="1" applyFont="1" applyFill="1" applyBorder="1" applyAlignment="1">
      <alignment horizontal="left" vertical="center" wrapText="1"/>
    </xf>
    <xf numFmtId="1" fontId="7" fillId="0" borderId="0" xfId="0" applyNumberFormat="1" applyFont="1" applyFill="1"/>
    <xf numFmtId="1" fontId="7" fillId="0" borderId="0" xfId="0" applyNumberFormat="1" applyFont="1"/>
    <xf numFmtId="1" fontId="7" fillId="0" borderId="0" xfId="0" applyNumberFormat="1" applyFont="1" applyFill="1" applyBorder="1" applyAlignment="1"/>
    <xf numFmtId="1" fontId="7" fillId="0" borderId="0" xfId="0" applyNumberFormat="1" applyFont="1" applyFill="1" applyBorder="1" applyAlignment="1">
      <alignment vertical="top"/>
    </xf>
    <xf numFmtId="1" fontId="5" fillId="0" borderId="0" xfId="0" applyNumberFormat="1" applyFont="1" applyFill="1" applyBorder="1" applyAlignment="1">
      <alignment vertical="center"/>
    </xf>
    <xf numFmtId="1" fontId="5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Fill="1" applyBorder="1"/>
    <xf numFmtId="0" fontId="7" fillId="0" borderId="0" xfId="0" applyFont="1"/>
    <xf numFmtId="0" fontId="7" fillId="0" borderId="0" xfId="0" applyFont="1" applyAlignment="1"/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/>
    <xf numFmtId="0" fontId="4" fillId="0" borderId="0" xfId="0" applyFont="1" applyFill="1" applyBorder="1" applyAlignment="1"/>
    <xf numFmtId="0" fontId="8" fillId="0" borderId="0" xfId="0" applyFont="1" applyAlignment="1"/>
    <xf numFmtId="1" fontId="10" fillId="0" borderId="0" xfId="0" applyNumberFormat="1" applyFont="1" applyFill="1" applyBorder="1" applyAlignment="1">
      <alignment vertical="top"/>
    </xf>
    <xf numFmtId="1" fontId="9" fillId="0" borderId="0" xfId="0" applyNumberFormat="1" applyFont="1" applyFill="1" applyBorder="1" applyAlignment="1">
      <alignment vertical="center"/>
    </xf>
    <xf numFmtId="1" fontId="7" fillId="0" borderId="0" xfId="0" applyNumberFormat="1" applyFont="1" applyFill="1" applyAlignment="1">
      <alignment wrapText="1"/>
    </xf>
    <xf numFmtId="1" fontId="7" fillId="0" borderId="2" xfId="0" applyNumberFormat="1" applyFont="1" applyFill="1" applyBorder="1" applyAlignment="1">
      <alignment vertical="top"/>
    </xf>
    <xf numFmtId="1" fontId="5" fillId="0" borderId="2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 wrapText="1"/>
    </xf>
    <xf numFmtId="1" fontId="7" fillId="0" borderId="0" xfId="0" applyNumberFormat="1" applyFont="1" applyFill="1" applyAlignment="1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3" xfId="0" applyFont="1" applyBorder="1"/>
    <xf numFmtId="166" fontId="2" fillId="0" borderId="0" xfId="0" applyNumberFormat="1" applyFont="1"/>
    <xf numFmtId="0" fontId="13" fillId="0" borderId="0" xfId="0" applyFont="1" applyAlignment="1">
      <alignment vertical="top"/>
    </xf>
    <xf numFmtId="0" fontId="13" fillId="0" borderId="0" xfId="0" applyFont="1" applyAlignment="1">
      <alignment horizontal="left" vertical="center" indent="5" readingOrder="1"/>
    </xf>
    <xf numFmtId="166" fontId="2" fillId="0" borderId="0" xfId="2" applyNumberFormat="1" applyFont="1"/>
    <xf numFmtId="166" fontId="2" fillId="0" borderId="0" xfId="2" applyNumberFormat="1" applyFont="1" applyFill="1"/>
    <xf numFmtId="166" fontId="2" fillId="0" borderId="2" xfId="2" applyNumberFormat="1" applyFont="1" applyBorder="1"/>
    <xf numFmtId="166" fontId="12" fillId="0" borderId="0" xfId="2" applyNumberFormat="1" applyFont="1"/>
    <xf numFmtId="166" fontId="14" fillId="0" borderId="0" xfId="2" applyNumberFormat="1" applyFont="1"/>
    <xf numFmtId="165" fontId="15" fillId="0" borderId="0" xfId="0" applyNumberFormat="1" applyFont="1"/>
    <xf numFmtId="165" fontId="2" fillId="0" borderId="0" xfId="0" applyNumberFormat="1" applyFont="1"/>
    <xf numFmtId="164" fontId="2" fillId="0" borderId="0" xfId="1" applyNumberFormat="1" applyFont="1"/>
    <xf numFmtId="164" fontId="15" fillId="0" borderId="0" xfId="1" applyNumberFormat="1" applyFont="1"/>
    <xf numFmtId="8" fontId="2" fillId="0" borderId="0" xfId="0" applyNumberFormat="1" applyFont="1"/>
    <xf numFmtId="165" fontId="16" fillId="0" borderId="0" xfId="0" applyNumberFormat="1" applyFont="1"/>
    <xf numFmtId="0" fontId="13" fillId="0" borderId="0" xfId="0" applyFont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0" xfId="0" applyFont="1" applyAlignment="1"/>
    <xf numFmtId="166" fontId="2" fillId="0" borderId="0" xfId="0" applyNumberFormat="1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/>
    <xf numFmtId="166" fontId="2" fillId="0" borderId="0" xfId="2" applyNumberFormat="1" applyFont="1" applyBorder="1"/>
    <xf numFmtId="165" fontId="17" fillId="0" borderId="0" xfId="0" applyNumberFormat="1" applyFont="1"/>
    <xf numFmtId="164" fontId="17" fillId="0" borderId="0" xfId="1" applyNumberFormat="1" applyFont="1"/>
    <xf numFmtId="0" fontId="12" fillId="0" borderId="0" xfId="0" applyFont="1"/>
    <xf numFmtId="170" fontId="2" fillId="0" borderId="0" xfId="0" applyNumberFormat="1" applyFont="1"/>
    <xf numFmtId="171" fontId="2" fillId="0" borderId="0" xfId="0" applyNumberFormat="1" applyFont="1"/>
    <xf numFmtId="171" fontId="2" fillId="0" borderId="2" xfId="0" applyNumberFormat="1" applyFont="1" applyBorder="1"/>
    <xf numFmtId="0" fontId="2" fillId="0" borderId="2" xfId="0" applyFont="1" applyBorder="1"/>
    <xf numFmtId="0" fontId="2" fillId="0" borderId="0" xfId="0" applyFont="1" applyAlignment="1">
      <alignment horizontal="center"/>
    </xf>
    <xf numFmtId="43" fontId="2" fillId="0" borderId="0" xfId="0" applyNumberFormat="1" applyFont="1"/>
    <xf numFmtId="0" fontId="12" fillId="0" borderId="0" xfId="0" applyFont="1" applyBorder="1" applyAlignment="1">
      <alignment horizontal="center"/>
    </xf>
    <xf numFmtId="0" fontId="18" fillId="0" borderId="0" xfId="0" applyFont="1" applyFill="1" applyBorder="1" applyAlignment="1">
      <alignment horizontal="center" vertical="center" wrapText="1"/>
    </xf>
    <xf numFmtId="0" fontId="12" fillId="0" borderId="0" xfId="0" applyFont="1" applyFill="1"/>
    <xf numFmtId="0" fontId="2" fillId="0" borderId="0" xfId="0" applyFont="1" applyFill="1"/>
    <xf numFmtId="0" fontId="12" fillId="0" borderId="0" xfId="0" applyFont="1" applyFill="1" applyAlignment="1">
      <alignment horizontal="center"/>
    </xf>
    <xf numFmtId="0" fontId="2" fillId="0" borderId="0" xfId="0" applyFont="1" applyFill="1" applyBorder="1"/>
    <xf numFmtId="1" fontId="2" fillId="0" borderId="0" xfId="2" applyNumberFormat="1" applyFont="1" applyFill="1" applyBorder="1"/>
    <xf numFmtId="167" fontId="2" fillId="0" borderId="0" xfId="2" applyNumberFormat="1" applyFont="1" applyFill="1" applyBorder="1"/>
    <xf numFmtId="8" fontId="2" fillId="0" borderId="0" xfId="0" applyNumberFormat="1" applyFont="1" applyFill="1"/>
    <xf numFmtId="43" fontId="2" fillId="0" borderId="0" xfId="2" applyFont="1" applyFill="1"/>
    <xf numFmtId="0" fontId="12" fillId="2" borderId="0" xfId="0" applyFont="1" applyFill="1" applyBorder="1"/>
    <xf numFmtId="166" fontId="12" fillId="2" borderId="0" xfId="2" applyNumberFormat="1" applyFont="1" applyFill="1" applyBorder="1" applyAlignment="1">
      <alignment horizontal="right"/>
    </xf>
    <xf numFmtId="169" fontId="2" fillId="0" borderId="0" xfId="2" applyNumberFormat="1" applyFont="1" applyBorder="1"/>
    <xf numFmtId="168" fontId="2" fillId="0" borderId="0" xfId="2" applyNumberFormat="1" applyFont="1"/>
    <xf numFmtId="1" fontId="13" fillId="0" borderId="2" xfId="2" applyNumberFormat="1" applyFont="1" applyFill="1" applyBorder="1" applyAlignment="1">
      <alignment horizontal="right" vertical="center"/>
    </xf>
    <xf numFmtId="166" fontId="2" fillId="0" borderId="3" xfId="2" applyNumberFormat="1" applyFont="1" applyFill="1" applyBorder="1"/>
    <xf numFmtId="42" fontId="2" fillId="0" borderId="0" xfId="2" applyNumberFormat="1" applyFont="1" applyBorder="1"/>
    <xf numFmtId="42" fontId="2" fillId="0" borderId="5" xfId="2" applyNumberFormat="1" applyFont="1" applyBorder="1"/>
    <xf numFmtId="0" fontId="12" fillId="0" borderId="2" xfId="0" applyFont="1" applyBorder="1" applyAlignment="1">
      <alignment horizontal="centerContinuous"/>
    </xf>
    <xf numFmtId="170" fontId="2" fillId="0" borderId="2" xfId="0" applyNumberFormat="1" applyFont="1" applyBorder="1"/>
    <xf numFmtId="0" fontId="12" fillId="0" borderId="0" xfId="0" applyFont="1" applyAlignment="1">
      <alignment horizontal="center"/>
    </xf>
    <xf numFmtId="44" fontId="2" fillId="0" borderId="0" xfId="0" applyNumberFormat="1" applyFont="1"/>
    <xf numFmtId="0" fontId="1" fillId="0" borderId="0" xfId="0" applyFont="1"/>
    <xf numFmtId="0" fontId="1" fillId="0" borderId="0" xfId="0" applyFont="1" applyFill="1" applyBorder="1"/>
    <xf numFmtId="1" fontId="13" fillId="0" borderId="0" xfId="2" applyNumberFormat="1" applyFont="1" applyFill="1" applyBorder="1" applyAlignment="1">
      <alignment horizontal="right" vertical="center"/>
    </xf>
    <xf numFmtId="164" fontId="2" fillId="0" borderId="0" xfId="2" applyNumberFormat="1" applyFont="1"/>
    <xf numFmtId="172" fontId="2" fillId="0" borderId="0" xfId="0" applyNumberFormat="1" applyFont="1"/>
    <xf numFmtId="43" fontId="1" fillId="0" borderId="0" xfId="0" applyNumberFormat="1" applyFont="1"/>
    <xf numFmtId="164" fontId="1" fillId="0" borderId="0" xfId="1" applyNumberFormat="1" applyFont="1"/>
    <xf numFmtId="10" fontId="1" fillId="0" borderId="0" xfId="1" applyNumberFormat="1" applyFont="1"/>
    <xf numFmtId="166" fontId="14" fillId="0" borderId="0" xfId="2" applyNumberFormat="1" applyFont="1" applyFill="1"/>
    <xf numFmtId="166" fontId="1" fillId="0" borderId="0" xfId="0" applyNumberFormat="1" applyFont="1"/>
    <xf numFmtId="166" fontId="1" fillId="0" borderId="0" xfId="0" applyNumberFormat="1" applyFont="1" applyFill="1"/>
    <xf numFmtId="167" fontId="1" fillId="0" borderId="0" xfId="0" applyNumberFormat="1" applyFont="1" applyFill="1"/>
    <xf numFmtId="0" fontId="1" fillId="0" borderId="0" xfId="0" quotePrefix="1" applyFont="1"/>
    <xf numFmtId="10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19" fillId="0" borderId="0" xfId="1" applyNumberFormat="1" applyFont="1"/>
    <xf numFmtId="173" fontId="19" fillId="0" borderId="0" xfId="1" applyNumberFormat="1" applyFont="1"/>
    <xf numFmtId="1" fontId="20" fillId="0" borderId="4" xfId="0" applyNumberFormat="1" applyFont="1" applyBorder="1"/>
    <xf numFmtId="10" fontId="2" fillId="0" borderId="0" xfId="1" applyNumberFormat="1" applyFont="1"/>
    <xf numFmtId="174" fontId="0" fillId="0" borderId="0" xfId="1" applyNumberFormat="1" applyFont="1"/>
    <xf numFmtId="43" fontId="0" fillId="0" borderId="0" xfId="2" applyFont="1"/>
    <xf numFmtId="43" fontId="0" fillId="0" borderId="0" xfId="0" applyNumberFormat="1"/>
    <xf numFmtId="166" fontId="2" fillId="0" borderId="0" xfId="0" applyNumberFormat="1" applyFont="1" applyBorder="1"/>
    <xf numFmtId="166" fontId="2" fillId="0" borderId="3" xfId="0" applyNumberFormat="1" applyFont="1" applyBorder="1"/>
    <xf numFmtId="167" fontId="2" fillId="0" borderId="0" xfId="3" applyNumberFormat="1" applyFont="1"/>
    <xf numFmtId="44" fontId="12" fillId="0" borderId="5" xfId="3" applyFont="1" applyFill="1" applyBorder="1"/>
    <xf numFmtId="166" fontId="21" fillId="0" borderId="0" xfId="2" applyNumberFormat="1" applyFont="1"/>
    <xf numFmtId="166" fontId="21" fillId="0" borderId="2" xfId="2" applyNumberFormat="1" applyFont="1" applyBorder="1"/>
    <xf numFmtId="41" fontId="2" fillId="0" borderId="0" xfId="0" applyNumberFormat="1" applyFont="1"/>
    <xf numFmtId="41" fontId="2" fillId="0" borderId="2" xfId="0" applyNumberFormat="1" applyFont="1" applyBorder="1"/>
    <xf numFmtId="41" fontId="1" fillId="0" borderId="2" xfId="0" applyNumberFormat="1" applyFont="1" applyBorder="1"/>
    <xf numFmtId="166" fontId="22" fillId="0" borderId="0" xfId="2" applyNumberFormat="1" applyFont="1"/>
    <xf numFmtId="6" fontId="23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3" fontId="23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3" fontId="23" fillId="0" borderId="2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3" fillId="0" borderId="0" xfId="0" applyFont="1" applyFill="1" applyBorder="1" applyAlignment="1"/>
    <xf numFmtId="164" fontId="17" fillId="4" borderId="12" xfId="1" applyNumberFormat="1" applyFont="1" applyFill="1" applyBorder="1"/>
    <xf numFmtId="164" fontId="15" fillId="4" borderId="0" xfId="1" applyNumberFormat="1" applyFont="1" applyFill="1" applyBorder="1"/>
    <xf numFmtId="164" fontId="15" fillId="4" borderId="13" xfId="1" applyNumberFormat="1" applyFont="1" applyFill="1" applyBorder="1"/>
    <xf numFmtId="164" fontId="15" fillId="4" borderId="14" xfId="1" applyNumberFormat="1" applyFont="1" applyFill="1" applyBorder="1"/>
    <xf numFmtId="164" fontId="15" fillId="4" borderId="15" xfId="1" applyNumberFormat="1" applyFont="1" applyFill="1" applyBorder="1"/>
    <xf numFmtId="164" fontId="15" fillId="4" borderId="2" xfId="1" applyNumberFormat="1" applyFont="1" applyFill="1" applyBorder="1"/>
    <xf numFmtId="164" fontId="15" fillId="4" borderId="16" xfId="1" applyNumberFormat="1" applyFont="1" applyFill="1" applyBorder="1"/>
    <xf numFmtId="165" fontId="15" fillId="4" borderId="17" xfId="0" applyNumberFormat="1" applyFont="1" applyFill="1" applyBorder="1"/>
    <xf numFmtId="165" fontId="15" fillId="4" borderId="3" xfId="0" applyNumberFormat="1" applyFont="1" applyFill="1" applyBorder="1"/>
    <xf numFmtId="165" fontId="15" fillId="4" borderId="18" xfId="0" applyNumberFormat="1" applyFont="1" applyFill="1" applyBorder="1"/>
    <xf numFmtId="165" fontId="15" fillId="4" borderId="0" xfId="0" applyNumberFormat="1" applyFont="1" applyFill="1"/>
    <xf numFmtId="41" fontId="1" fillId="0" borderId="0" xfId="0" applyNumberFormat="1" applyFont="1" applyBorder="1"/>
    <xf numFmtId="41" fontId="2" fillId="0" borderId="0" xfId="0" applyNumberFormat="1" applyFont="1" applyBorder="1"/>
    <xf numFmtId="41" fontId="1" fillId="0" borderId="2" xfId="2" applyNumberFormat="1" applyFont="1" applyBorder="1"/>
    <xf numFmtId="167" fontId="2" fillId="3" borderId="0" xfId="3" applyNumberFormat="1" applyFont="1" applyFill="1"/>
    <xf numFmtId="166" fontId="21" fillId="3" borderId="2" xfId="0" applyNumberFormat="1" applyFont="1" applyFill="1" applyBorder="1"/>
    <xf numFmtId="41" fontId="2" fillId="3" borderId="2" xfId="2" applyNumberFormat="1" applyFont="1" applyFill="1" applyBorder="1"/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0" fillId="0" borderId="0" xfId="0" applyFill="1" applyBorder="1"/>
    <xf numFmtId="1" fontId="7" fillId="0" borderId="1" xfId="0" applyNumberFormat="1" applyFont="1" applyBorder="1"/>
    <xf numFmtId="1" fontId="7" fillId="0" borderId="0" xfId="0" applyNumberFormat="1" applyFont="1" applyBorder="1"/>
    <xf numFmtId="1" fontId="7" fillId="0" borderId="0" xfId="0" applyNumberFormat="1" applyFont="1"/>
    <xf numFmtId="0" fontId="4" fillId="0" borderId="0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vertical="top"/>
    </xf>
  </cellXfs>
  <cellStyles count="5">
    <cellStyle name="Comma" xfId="2" builtinId="3"/>
    <cellStyle name="Currency" xfId="3" builtinId="4"/>
    <cellStyle name="Normal" xfId="0" builtinId="0"/>
    <cellStyle name="Normal 2" xfId="4" xr:uid="{00000000-0005-0000-0000-000003000000}"/>
    <cellStyle name="Percent" xfId="1" builtinId="5"/>
  </cellStyles>
  <dxfs count="0"/>
  <tableStyles count="0" defaultTableStyle="TableStyleMedium2" defaultPivotStyle="PivotStyleLight16"/>
  <colors>
    <mruColors>
      <color rgb="FFFFFFCC"/>
      <color rgb="FFFFFF99"/>
      <color rgb="FFE2E9F6"/>
      <color rgb="FF0000FF"/>
      <color rgb="FFFF0000"/>
      <color rgb="FF005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28581</xdr:colOff>
      <xdr:row>3</xdr:row>
      <xdr:rowOff>19049</xdr:rowOff>
    </xdr:from>
    <xdr:ext cx="352420" cy="14664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7477A2-DAB8-454D-93C7-EBD9620345C1}"/>
            </a:ext>
          </a:extLst>
        </xdr:cNvPr>
        <xdr:cNvSpPr txBox="1"/>
      </xdr:nvSpPr>
      <xdr:spPr>
        <a:xfrm rot="16200000">
          <a:off x="2462420" y="1176135"/>
          <a:ext cx="1466441" cy="35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   GROWTH RATES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view="pageBreakPreview" zoomScaleNormal="100" zoomScaleSheetLayoutView="100" workbookViewId="0">
      <selection activeCell="E17" sqref="E17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FF0000"/>
  </sheetPr>
  <dimension ref="A1"/>
  <sheetViews>
    <sheetView zoomScaleNormal="100" zoomScaleSheetLayoutView="100" workbookViewId="0">
      <selection activeCell="D19" sqref="D19"/>
    </sheetView>
  </sheetViews>
  <sheetFormatPr defaultRowHeight="15" x14ac:dyDescent="0.25"/>
  <sheetData/>
  <pageMargins left="0.7" right="0.7" top="0.75" bottom="0.75" header="0.3" footer="0.3"/>
  <pageSetup orientation="landscape" r:id="rId1"/>
  <headerFooter>
    <oddHeader xml:space="preserve">&amp;C
</oddHead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K18"/>
  <sheetViews>
    <sheetView showGridLines="0" zoomScale="90" zoomScaleNormal="90" workbookViewId="0">
      <selection activeCell="F18" sqref="F18"/>
    </sheetView>
  </sheetViews>
  <sheetFormatPr defaultRowHeight="12.75" x14ac:dyDescent="0.2"/>
  <cols>
    <col min="1" max="3" width="9.140625" style="28"/>
    <col min="4" max="5" width="10.42578125" style="28" bestFit="1" customWidth="1"/>
    <col min="6" max="7" width="10.42578125" style="28" customWidth="1"/>
    <col min="8" max="8" width="10.42578125" style="28" bestFit="1" customWidth="1"/>
    <col min="9" max="16384" width="9.140625" style="28"/>
  </cols>
  <sheetData>
    <row r="1" spans="1:11" x14ac:dyDescent="0.2">
      <c r="A1" s="57" t="s">
        <v>156</v>
      </c>
      <c r="H1" s="57"/>
      <c r="I1" s="57"/>
    </row>
    <row r="2" spans="1:11" x14ac:dyDescent="0.2">
      <c r="D2" s="28">
        <v>2016</v>
      </c>
      <c r="E2" s="28">
        <v>2017</v>
      </c>
      <c r="F2" s="28">
        <v>2018</v>
      </c>
      <c r="G2" s="28">
        <v>2019</v>
      </c>
    </row>
    <row r="4" spans="1:11" x14ac:dyDescent="0.2">
      <c r="A4" s="57" t="s">
        <v>157</v>
      </c>
      <c r="H4" s="57"/>
      <c r="I4" s="57"/>
    </row>
    <row r="5" spans="1:11" ht="15" customHeight="1" x14ac:dyDescent="0.2">
      <c r="A5" s="28" t="s">
        <v>158</v>
      </c>
      <c r="D5" s="58">
        <v>626</v>
      </c>
      <c r="E5" s="58">
        <v>637.73555305458183</v>
      </c>
      <c r="F5" s="58">
        <v>639.32989193721824</v>
      </c>
      <c r="G5" s="58">
        <v>640.92821666706129</v>
      </c>
    </row>
    <row r="6" spans="1:11" x14ac:dyDescent="0.2">
      <c r="A6" s="28" t="s">
        <v>159</v>
      </c>
      <c r="D6" s="59">
        <v>940</v>
      </c>
      <c r="E6" s="59">
        <v>974.94174766075503</v>
      </c>
      <c r="F6" s="59">
        <v>977.37910202990702</v>
      </c>
      <c r="G6" s="59">
        <v>979.82254978498167</v>
      </c>
    </row>
    <row r="7" spans="1:11" x14ac:dyDescent="0.2">
      <c r="A7" s="28" t="s">
        <v>26</v>
      </c>
      <c r="D7" s="60">
        <v>46</v>
      </c>
      <c r="E7" s="60">
        <v>139.10615584714225</v>
      </c>
      <c r="F7" s="60">
        <v>139.4539212367601</v>
      </c>
      <c r="G7" s="60">
        <v>139.80255603985199</v>
      </c>
    </row>
    <row r="8" spans="1:11" x14ac:dyDescent="0.2">
      <c r="A8" s="28" t="s">
        <v>160</v>
      </c>
      <c r="D8" s="58">
        <v>1612</v>
      </c>
      <c r="E8" s="58">
        <v>1751.7834565624792</v>
      </c>
      <c r="F8" s="58">
        <v>1756.1629152038854</v>
      </c>
      <c r="G8" s="58">
        <v>1760.553322491895</v>
      </c>
    </row>
    <row r="9" spans="1:11" x14ac:dyDescent="0.2">
      <c r="D9" s="58"/>
      <c r="E9" s="58"/>
      <c r="F9" s="58"/>
      <c r="G9" s="58"/>
      <c r="I9" s="57"/>
      <c r="J9" s="57"/>
      <c r="K9" s="57"/>
    </row>
    <row r="10" spans="1:11" x14ac:dyDescent="0.2">
      <c r="A10" s="28" t="s">
        <v>161</v>
      </c>
      <c r="D10" s="83">
        <v>1336</v>
      </c>
      <c r="E10" s="83">
        <v>1257.5240378548328</v>
      </c>
      <c r="F10" s="83">
        <v>1260.6678479494699</v>
      </c>
      <c r="G10" s="83">
        <v>1263.8195175693436</v>
      </c>
      <c r="I10" s="57"/>
      <c r="J10" s="57"/>
      <c r="K10" s="57"/>
    </row>
    <row r="11" spans="1:11" x14ac:dyDescent="0.2">
      <c r="A11" s="28" t="s">
        <v>162</v>
      </c>
      <c r="D11" s="58">
        <v>1336</v>
      </c>
      <c r="E11" s="58">
        <v>1257.5240378548328</v>
      </c>
      <c r="F11" s="58">
        <v>1260.6678479494699</v>
      </c>
      <c r="G11" s="58">
        <v>1263.8195175693436</v>
      </c>
      <c r="I11" s="57"/>
      <c r="J11" s="57"/>
      <c r="K11" s="57"/>
    </row>
    <row r="12" spans="1:11" x14ac:dyDescent="0.2">
      <c r="D12" s="58"/>
      <c r="E12" s="58"/>
      <c r="F12" s="58"/>
      <c r="G12" s="58"/>
      <c r="I12" s="57"/>
      <c r="J12" s="57"/>
      <c r="K12" s="57"/>
    </row>
    <row r="13" spans="1:11" x14ac:dyDescent="0.2">
      <c r="A13" s="57" t="s">
        <v>163</v>
      </c>
      <c r="D13" s="58">
        <v>276</v>
      </c>
      <c r="E13" s="58">
        <v>494.25941870764632</v>
      </c>
      <c r="F13" s="58">
        <v>495.49506725441552</v>
      </c>
      <c r="G13" s="58">
        <v>496.73380492255137</v>
      </c>
      <c r="H13" s="57"/>
      <c r="I13" s="57"/>
      <c r="J13" s="57"/>
      <c r="K13" s="57"/>
    </row>
    <row r="14" spans="1:11" x14ac:dyDescent="0.2">
      <c r="I14" s="57"/>
      <c r="J14" s="57"/>
      <c r="K14" s="57"/>
    </row>
    <row r="15" spans="1:11" x14ac:dyDescent="0.2">
      <c r="A15" s="57" t="s">
        <v>164</v>
      </c>
      <c r="E15" s="58">
        <v>218.25941870764632</v>
      </c>
      <c r="F15" s="58">
        <v>1.2356485467691982</v>
      </c>
      <c r="G15" s="58">
        <v>1.2387376681358546</v>
      </c>
      <c r="H15" s="57"/>
      <c r="I15" s="57"/>
      <c r="J15" s="57"/>
      <c r="K15" s="57"/>
    </row>
    <row r="16" spans="1:11" x14ac:dyDescent="0.2">
      <c r="I16" s="57"/>
      <c r="J16" s="57"/>
      <c r="K16" s="57"/>
    </row>
    <row r="17" spans="1:11" x14ac:dyDescent="0.2">
      <c r="I17" s="57"/>
      <c r="J17" s="57"/>
      <c r="K17" s="57"/>
    </row>
    <row r="18" spans="1:11" x14ac:dyDescent="0.2">
      <c r="A18" s="57" t="s">
        <v>165</v>
      </c>
      <c r="E18" s="58">
        <v>88.613985781254996</v>
      </c>
      <c r="F18" s="58">
        <v>103.2427110826407</v>
      </c>
      <c r="G18" s="58">
        <v>103.355680896352</v>
      </c>
      <c r="H18" s="57"/>
      <c r="I18" s="57"/>
    </row>
  </sheetData>
  <pageMargins left="0.7" right="0.7" top="0.75" bottom="0.75" header="0.3" footer="0.3"/>
  <pageSetup orientation="landscape" r:id="rId1"/>
  <headerFooter>
    <oddHeader xml:space="preserve">&amp;C
</oddHeader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D4FA-AFBB-4079-BBA0-76A5AB1360F8}">
  <sheetPr codeName="Sheet20"/>
  <dimension ref="A1:M12"/>
  <sheetViews>
    <sheetView workbookViewId="0">
      <selection activeCell="C18" sqref="C18"/>
    </sheetView>
  </sheetViews>
  <sheetFormatPr defaultRowHeight="15" x14ac:dyDescent="0.25"/>
  <cols>
    <col min="1" max="1" width="26.5703125" customWidth="1"/>
    <col min="4" max="4" width="5.85546875" customWidth="1"/>
  </cols>
  <sheetData>
    <row r="1" spans="1:13" ht="15.75" thickBot="1" x14ac:dyDescent="0.3">
      <c r="A1" t="s">
        <v>179</v>
      </c>
      <c r="B1" s="103">
        <v>3.2500000000000001E-2</v>
      </c>
    </row>
    <row r="2" spans="1:13" ht="15.75" thickBot="1" x14ac:dyDescent="0.3">
      <c r="A2" t="s">
        <v>190</v>
      </c>
      <c r="B2" s="104">
        <v>7.4999999999999997E-3</v>
      </c>
      <c r="F2" s="151" t="s">
        <v>179</v>
      </c>
      <c r="G2" s="152"/>
      <c r="H2" s="152"/>
      <c r="I2" s="152"/>
      <c r="J2" s="152"/>
      <c r="K2" s="153"/>
    </row>
    <row r="3" spans="1:13" ht="15.75" thickBot="1" x14ac:dyDescent="0.3">
      <c r="A3" s="28" t="s">
        <v>180</v>
      </c>
      <c r="B3" s="105">
        <v>308</v>
      </c>
      <c r="C3" s="86" t="s">
        <v>91</v>
      </c>
      <c r="D3" s="28"/>
      <c r="E3" s="85">
        <f>'DCF Analysis'!D22</f>
        <v>62.612872963594711</v>
      </c>
      <c r="F3" s="106">
        <v>0.02</v>
      </c>
      <c r="G3" s="106">
        <v>2.2499999999999999E-2</v>
      </c>
      <c r="H3" s="106">
        <v>0.03</v>
      </c>
      <c r="I3" s="93">
        <v>3.2500000000000001E-2</v>
      </c>
      <c r="J3" s="93">
        <v>0.04</v>
      </c>
      <c r="K3" s="93">
        <v>4.2500000000000003E-2</v>
      </c>
    </row>
    <row r="4" spans="1:13" x14ac:dyDescent="0.25">
      <c r="D4" s="100"/>
      <c r="E4" s="107">
        <v>0</v>
      </c>
      <c r="F4" s="108"/>
      <c r="G4" s="108"/>
      <c r="H4" s="108"/>
      <c r="I4" s="108"/>
      <c r="J4" s="108"/>
      <c r="K4" s="108"/>
    </row>
    <row r="5" spans="1:13" x14ac:dyDescent="0.25">
      <c r="D5" s="101"/>
      <c r="E5" s="107">
        <v>2.5000000000000001E-3</v>
      </c>
      <c r="F5" s="108"/>
      <c r="G5" s="108"/>
      <c r="H5" s="108"/>
      <c r="I5" s="108"/>
      <c r="J5" s="108"/>
      <c r="K5" s="108"/>
    </row>
    <row r="6" spans="1:13" x14ac:dyDescent="0.25">
      <c r="D6" s="101"/>
      <c r="E6" s="107">
        <v>5.0000000000000001E-3</v>
      </c>
      <c r="F6" s="108"/>
      <c r="G6" s="108"/>
      <c r="H6" s="108"/>
      <c r="I6" s="108"/>
      <c r="J6" s="108"/>
      <c r="K6" s="108"/>
    </row>
    <row r="7" spans="1:13" x14ac:dyDescent="0.25">
      <c r="D7" s="101"/>
      <c r="E7" s="107">
        <v>7.4999999999999997E-3</v>
      </c>
      <c r="F7" s="108"/>
      <c r="G7" s="108"/>
      <c r="H7" s="108"/>
      <c r="I7" s="108"/>
      <c r="J7" s="108"/>
      <c r="K7" s="108"/>
      <c r="L7" s="109" t="s">
        <v>91</v>
      </c>
      <c r="M7" s="109"/>
    </row>
    <row r="8" spans="1:13" x14ac:dyDescent="0.25">
      <c r="A8" t="s">
        <v>91</v>
      </c>
      <c r="D8" s="101"/>
      <c r="E8" s="107">
        <v>0.01</v>
      </c>
      <c r="F8" s="108"/>
      <c r="G8" s="108"/>
      <c r="H8" s="108"/>
      <c r="I8" s="108"/>
      <c r="J8" s="108"/>
      <c r="K8" s="108"/>
      <c r="L8" t="s">
        <v>91</v>
      </c>
      <c r="M8" s="99"/>
    </row>
    <row r="9" spans="1:13" x14ac:dyDescent="0.25">
      <c r="D9" s="101"/>
      <c r="E9" s="107">
        <f>0.01+0.0025</f>
        <v>1.2500000000000001E-2</v>
      </c>
      <c r="F9" s="108"/>
      <c r="G9" s="108"/>
      <c r="H9" s="108"/>
      <c r="I9" s="108"/>
      <c r="J9" s="108"/>
      <c r="K9" s="108"/>
    </row>
    <row r="10" spans="1:13" x14ac:dyDescent="0.25">
      <c r="D10" s="101"/>
      <c r="E10" s="107">
        <f>0.01+0.005</f>
        <v>1.4999999999999999E-2</v>
      </c>
      <c r="F10" s="108"/>
      <c r="G10" s="108"/>
      <c r="H10" s="108"/>
      <c r="I10" s="108"/>
      <c r="J10" s="108"/>
      <c r="K10" s="108"/>
    </row>
    <row r="11" spans="1:13" ht="15.75" thickBot="1" x14ac:dyDescent="0.3">
      <c r="D11" s="102"/>
      <c r="E11" s="107">
        <v>1.7500000000000002E-2</v>
      </c>
      <c r="F11" s="108"/>
      <c r="G11" s="108"/>
      <c r="H11" s="108"/>
      <c r="I11" s="108"/>
      <c r="J11" s="108"/>
      <c r="K11" s="108"/>
    </row>
    <row r="12" spans="1:13" x14ac:dyDescent="0.25">
      <c r="M12" s="109"/>
    </row>
  </sheetData>
  <mergeCells count="1">
    <mergeCell ref="F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5"/>
  <sheetViews>
    <sheetView tabSelected="1" zoomScale="98" zoomScaleNormal="98" workbookViewId="0">
      <selection activeCell="A12" sqref="A12"/>
    </sheetView>
  </sheetViews>
  <sheetFormatPr defaultRowHeight="15" x14ac:dyDescent="0.25"/>
  <cols>
    <col min="1" max="1" width="49.140625" customWidth="1"/>
    <col min="2" max="4" width="11.85546875" bestFit="1" customWidth="1"/>
  </cols>
  <sheetData>
    <row r="1" spans="1:6" ht="15.75" x14ac:dyDescent="0.25">
      <c r="A1" s="20" t="s">
        <v>145</v>
      </c>
      <c r="B1" s="16"/>
      <c r="C1" s="16"/>
      <c r="D1" s="16"/>
      <c r="E1" s="15"/>
      <c r="F1" s="15"/>
    </row>
    <row r="2" spans="1:6" ht="15.75" x14ac:dyDescent="0.25">
      <c r="A2" s="16"/>
      <c r="B2" s="145" t="s">
        <v>88</v>
      </c>
      <c r="C2" s="145"/>
      <c r="D2" s="145"/>
      <c r="E2" s="15"/>
      <c r="F2" s="15"/>
    </row>
    <row r="3" spans="1:6" ht="31.5" x14ac:dyDescent="0.25">
      <c r="A3" s="17" t="s">
        <v>146</v>
      </c>
      <c r="B3" s="144" t="s">
        <v>1</v>
      </c>
      <c r="C3" s="144"/>
      <c r="D3" s="144"/>
      <c r="E3" s="15"/>
      <c r="F3" s="15"/>
    </row>
    <row r="4" spans="1:6" ht="31.5" x14ac:dyDescent="0.25">
      <c r="A4" s="17" t="s">
        <v>0</v>
      </c>
      <c r="B4" s="17" t="s">
        <v>4</v>
      </c>
      <c r="C4" s="17" t="s">
        <v>3</v>
      </c>
      <c r="D4" s="17" t="s">
        <v>2</v>
      </c>
      <c r="E4" s="15"/>
      <c r="F4" s="15"/>
    </row>
    <row r="5" spans="1:6" ht="15.75" x14ac:dyDescent="0.25">
      <c r="A5" s="18" t="s">
        <v>5</v>
      </c>
      <c r="B5" s="120">
        <v>8268</v>
      </c>
      <c r="C5" s="120">
        <v>8082</v>
      </c>
      <c r="D5" s="120">
        <v>7961</v>
      </c>
      <c r="E5" s="15"/>
      <c r="F5" s="15"/>
    </row>
    <row r="6" spans="1:6" ht="15.75" x14ac:dyDescent="0.25">
      <c r="A6" s="18" t="s">
        <v>6</v>
      </c>
      <c r="B6" s="121"/>
      <c r="C6" s="121"/>
      <c r="D6" s="121"/>
      <c r="E6" s="15"/>
      <c r="F6" s="15"/>
    </row>
    <row r="7" spans="1:6" ht="15.75" x14ac:dyDescent="0.25">
      <c r="A7" s="18" t="s">
        <v>7</v>
      </c>
      <c r="B7" s="122">
        <v>5297</v>
      </c>
      <c r="C7" s="122">
        <v>5300</v>
      </c>
      <c r="D7" s="122">
        <v>5181</v>
      </c>
      <c r="E7" s="15"/>
      <c r="F7" s="15"/>
    </row>
    <row r="8" spans="1:6" ht="15.75" x14ac:dyDescent="0.25">
      <c r="A8" s="18" t="s">
        <v>8</v>
      </c>
      <c r="B8" s="123">
        <v>929</v>
      </c>
      <c r="C8" s="123">
        <v>884</v>
      </c>
      <c r="D8" s="123">
        <v>893</v>
      </c>
      <c r="E8" s="15"/>
      <c r="F8" s="15"/>
    </row>
    <row r="9" spans="1:6" ht="15.75" x14ac:dyDescent="0.25">
      <c r="A9" s="18" t="s">
        <v>9</v>
      </c>
      <c r="B9" s="123">
        <v>576</v>
      </c>
      <c r="C9" s="123">
        <v>601</v>
      </c>
      <c r="D9" s="123">
        <v>641</v>
      </c>
      <c r="E9" s="15"/>
      <c r="F9" s="15"/>
    </row>
    <row r="10" spans="1:6" ht="15.75" x14ac:dyDescent="0.25">
      <c r="A10" s="18" t="s">
        <v>10</v>
      </c>
      <c r="B10" s="123">
        <v>122</v>
      </c>
      <c r="C10" s="123">
        <v>117</v>
      </c>
      <c r="D10" s="123">
        <v>124</v>
      </c>
      <c r="E10" s="15"/>
      <c r="F10" s="15"/>
    </row>
    <row r="11" spans="1:6" ht="15.75" x14ac:dyDescent="0.25">
      <c r="A11" s="18" t="s">
        <v>11</v>
      </c>
      <c r="B11" s="123">
        <v>22</v>
      </c>
      <c r="C11" s="123">
        <v>24</v>
      </c>
      <c r="D11" s="123">
        <v>131</v>
      </c>
      <c r="E11" s="15"/>
      <c r="F11" s="15"/>
    </row>
    <row r="12" spans="1:6" ht="15.75" x14ac:dyDescent="0.25">
      <c r="A12" s="18" t="s">
        <v>12</v>
      </c>
      <c r="B12" s="123">
        <v>55</v>
      </c>
      <c r="C12" s="123">
        <v>102</v>
      </c>
      <c r="D12" s="123">
        <v>31</v>
      </c>
      <c r="E12" s="15"/>
      <c r="F12" s="15"/>
    </row>
    <row r="13" spans="1:6" ht="15.75" x14ac:dyDescent="0.25">
      <c r="A13" s="18" t="s">
        <v>13</v>
      </c>
      <c r="B13" s="124">
        <v>7001</v>
      </c>
      <c r="C13" s="124">
        <v>7028</v>
      </c>
      <c r="D13" s="124">
        <v>7001</v>
      </c>
      <c r="E13" s="15"/>
      <c r="F13" s="15"/>
    </row>
    <row r="14" spans="1:6" ht="15.75" x14ac:dyDescent="0.25">
      <c r="A14" s="18" t="s">
        <v>14</v>
      </c>
      <c r="B14" s="122">
        <v>1267</v>
      </c>
      <c r="C14" s="122">
        <v>1054</v>
      </c>
      <c r="D14" s="123">
        <v>960</v>
      </c>
      <c r="E14" s="15"/>
      <c r="F14" s="15"/>
    </row>
    <row r="15" spans="1:6" ht="15.75" x14ac:dyDescent="0.25">
      <c r="A15" s="18" t="s">
        <v>15</v>
      </c>
      <c r="B15" s="123">
        <v>122</v>
      </c>
      <c r="C15" s="123">
        <v>108</v>
      </c>
      <c r="D15" s="123">
        <v>115</v>
      </c>
      <c r="E15" s="15"/>
      <c r="F15" s="15"/>
    </row>
    <row r="16" spans="1:6" ht="15.75" x14ac:dyDescent="0.25">
      <c r="A16" s="18" t="s">
        <v>16</v>
      </c>
      <c r="B16" s="125">
        <v>3</v>
      </c>
      <c r="C16" s="125">
        <v>3</v>
      </c>
      <c r="D16" s="125">
        <v>4</v>
      </c>
      <c r="E16" s="15"/>
      <c r="F16" s="15"/>
    </row>
    <row r="17" spans="1:6" ht="15.75" x14ac:dyDescent="0.25">
      <c r="A17" s="18" t="s">
        <v>17</v>
      </c>
      <c r="B17" s="122">
        <v>1148</v>
      </c>
      <c r="C17" s="123">
        <v>949</v>
      </c>
      <c r="D17" s="123">
        <v>849</v>
      </c>
      <c r="E17" s="15"/>
      <c r="F17" s="15"/>
    </row>
    <row r="18" spans="1:6" ht="15.75" x14ac:dyDescent="0.25">
      <c r="A18" s="18" t="s">
        <v>18</v>
      </c>
      <c r="B18" s="125">
        <v>374</v>
      </c>
      <c r="C18" s="125">
        <v>283</v>
      </c>
      <c r="D18" s="125">
        <v>286</v>
      </c>
      <c r="E18" s="15"/>
      <c r="F18" s="15"/>
    </row>
    <row r="19" spans="1:6" ht="15.75" x14ac:dyDescent="0.25">
      <c r="A19" s="18" t="s">
        <v>19</v>
      </c>
      <c r="B19" s="123">
        <v>774</v>
      </c>
      <c r="C19" s="123">
        <v>666</v>
      </c>
      <c r="D19" s="123">
        <v>563</v>
      </c>
      <c r="E19" s="15"/>
      <c r="F19" s="15"/>
    </row>
    <row r="20" spans="1:6" ht="15.75" x14ac:dyDescent="0.25">
      <c r="A20" s="18" t="s">
        <v>20</v>
      </c>
      <c r="B20" s="125">
        <v>81</v>
      </c>
      <c r="C20" s="125">
        <v>0</v>
      </c>
      <c r="D20" s="125">
        <v>0</v>
      </c>
      <c r="E20" s="15"/>
      <c r="F20" s="15"/>
    </row>
    <row r="21" spans="1:6" ht="15.75" x14ac:dyDescent="0.25">
      <c r="A21" s="18" t="s">
        <v>21</v>
      </c>
      <c r="B21" s="123">
        <v>855</v>
      </c>
      <c r="C21" s="123">
        <v>666</v>
      </c>
      <c r="D21" s="123">
        <v>563</v>
      </c>
      <c r="E21" s="15"/>
      <c r="F21" s="15"/>
    </row>
    <row r="22" spans="1:6" ht="15.75" x14ac:dyDescent="0.25">
      <c r="A22" s="18"/>
      <c r="B22" s="126"/>
      <c r="C22" s="126"/>
      <c r="D22" s="126"/>
      <c r="E22" s="15"/>
      <c r="F22" s="15"/>
    </row>
    <row r="23" spans="1:6" ht="15.75" x14ac:dyDescent="0.25">
      <c r="A23" s="19" t="s">
        <v>130</v>
      </c>
      <c r="B23" s="123">
        <v>391</v>
      </c>
      <c r="C23" s="123">
        <v>394</v>
      </c>
      <c r="D23" s="123">
        <v>390</v>
      </c>
    </row>
    <row r="24" spans="1:6" x14ac:dyDescent="0.25">
      <c r="A24" s="1"/>
      <c r="B24" s="146"/>
      <c r="C24" s="146"/>
      <c r="D24" s="146"/>
    </row>
    <row r="25" spans="1:6" x14ac:dyDescent="0.25">
      <c r="A25" s="1"/>
      <c r="B25" s="146"/>
      <c r="C25" s="146"/>
      <c r="D25" s="146"/>
    </row>
  </sheetData>
  <mergeCells count="4">
    <mergeCell ref="B3:D3"/>
    <mergeCell ref="B2:D2"/>
    <mergeCell ref="B24:D24"/>
    <mergeCell ref="B25:D25"/>
  </mergeCells>
  <printOptions headings="1" gridLines="1"/>
  <pageMargins left="0.7" right="0.7" top="0.75" bottom="0.75" header="0.3" footer="0.3"/>
  <pageSetup orientation="portrait"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E49"/>
  <sheetViews>
    <sheetView zoomScale="85" zoomScaleNormal="85" workbookViewId="0">
      <selection activeCell="B20" sqref="B20"/>
    </sheetView>
  </sheetViews>
  <sheetFormatPr defaultRowHeight="15" x14ac:dyDescent="0.25"/>
  <cols>
    <col min="1" max="1" width="48.7109375" customWidth="1"/>
    <col min="2" max="4" width="17.140625" customWidth="1"/>
  </cols>
  <sheetData>
    <row r="3" spans="1:5" ht="15.75" x14ac:dyDescent="0.25">
      <c r="A3" s="12" t="s">
        <v>143</v>
      </c>
      <c r="B3" s="26" t="s">
        <v>4</v>
      </c>
      <c r="C3" s="26" t="s">
        <v>3</v>
      </c>
      <c r="D3" s="26" t="s">
        <v>2</v>
      </c>
      <c r="E3" s="13"/>
    </row>
    <row r="4" spans="1:5" ht="31.5" customHeight="1" x14ac:dyDescent="0.25">
      <c r="A4" s="14" t="s">
        <v>22</v>
      </c>
      <c r="B4" s="150" t="s">
        <v>91</v>
      </c>
      <c r="C4" s="150"/>
      <c r="D4" s="14"/>
      <c r="E4" s="13"/>
    </row>
    <row r="5" spans="1:5" ht="24.75" customHeight="1" x14ac:dyDescent="0.25">
      <c r="A5" s="6" t="s">
        <v>23</v>
      </c>
      <c r="B5" s="8">
        <v>232</v>
      </c>
      <c r="C5" s="8">
        <v>253</v>
      </c>
      <c r="D5" s="8">
        <v>296</v>
      </c>
      <c r="E5" s="13"/>
    </row>
    <row r="6" spans="1:5" ht="16.5" customHeight="1" x14ac:dyDescent="0.25">
      <c r="A6" s="6" t="s">
        <v>24</v>
      </c>
      <c r="B6" s="9">
        <v>670</v>
      </c>
      <c r="C6" s="10">
        <v>647</v>
      </c>
      <c r="D6" s="10">
        <v>626</v>
      </c>
      <c r="E6" s="13"/>
    </row>
    <row r="7" spans="1:5" ht="16.5" customHeight="1" x14ac:dyDescent="0.25">
      <c r="A7" s="6" t="s">
        <v>25</v>
      </c>
      <c r="B7" s="9">
        <v>1016</v>
      </c>
      <c r="C7" s="10">
        <v>995</v>
      </c>
      <c r="D7" s="10">
        <v>940</v>
      </c>
      <c r="E7" s="13"/>
    </row>
    <row r="8" spans="1:5" ht="15.75" x14ac:dyDescent="0.25">
      <c r="A8" s="6" t="s">
        <v>26</v>
      </c>
      <c r="B8" s="21">
        <v>182</v>
      </c>
      <c r="C8" s="22">
        <v>198</v>
      </c>
      <c r="D8" s="22">
        <v>46</v>
      </c>
      <c r="E8" s="13"/>
    </row>
    <row r="9" spans="1:5" ht="16.5" customHeight="1" x14ac:dyDescent="0.25">
      <c r="A9" s="6" t="s">
        <v>27</v>
      </c>
      <c r="B9" s="9">
        <v>2100</v>
      </c>
      <c r="C9" s="10">
        <v>2093</v>
      </c>
      <c r="D9" s="10">
        <v>1908</v>
      </c>
      <c r="E9" s="13"/>
    </row>
    <row r="10" spans="1:5" ht="16.5" customHeight="1" x14ac:dyDescent="0.25">
      <c r="A10" s="6" t="s">
        <v>28</v>
      </c>
      <c r="B10" s="9">
        <v>2318</v>
      </c>
      <c r="C10" s="10">
        <v>2347</v>
      </c>
      <c r="D10" s="10">
        <v>2407</v>
      </c>
      <c r="E10" s="13"/>
    </row>
    <row r="11" spans="1:5" ht="15.75" x14ac:dyDescent="0.25">
      <c r="A11" s="6" t="s">
        <v>29</v>
      </c>
      <c r="B11" s="9">
        <v>2433</v>
      </c>
      <c r="C11" s="10">
        <v>2344</v>
      </c>
      <c r="D11" s="10">
        <v>2263</v>
      </c>
      <c r="E11" s="13"/>
    </row>
    <row r="12" spans="1:5" ht="16.5" customHeight="1" x14ac:dyDescent="0.25">
      <c r="A12" s="6" t="s">
        <v>30</v>
      </c>
      <c r="B12" s="9">
        <v>1175</v>
      </c>
      <c r="C12" s="10">
        <v>1205</v>
      </c>
      <c r="D12" s="10">
        <v>1152</v>
      </c>
      <c r="E12" s="13"/>
    </row>
    <row r="13" spans="1:5" ht="16.5" customHeight="1" x14ac:dyDescent="0.25">
      <c r="A13" s="6" t="s">
        <v>31</v>
      </c>
      <c r="B13" s="21">
        <v>87</v>
      </c>
      <c r="C13" s="22">
        <v>88</v>
      </c>
      <c r="D13" s="22">
        <v>107</v>
      </c>
      <c r="E13" s="13"/>
    </row>
    <row r="14" spans="1:5" ht="15.75" x14ac:dyDescent="0.25">
      <c r="A14" s="6" t="s">
        <v>32</v>
      </c>
      <c r="B14" s="9">
        <v>8113</v>
      </c>
      <c r="C14" s="10">
        <v>8077</v>
      </c>
      <c r="D14" s="10">
        <v>7837</v>
      </c>
      <c r="E14" s="13"/>
    </row>
    <row r="15" spans="1:5" s="2" customFormat="1" ht="15.75" x14ac:dyDescent="0.25">
      <c r="A15" s="6"/>
      <c r="B15" s="9"/>
      <c r="C15" s="10"/>
      <c r="D15" s="10"/>
      <c r="E15" s="13"/>
    </row>
    <row r="16" spans="1:5" s="2" customFormat="1" ht="15.75" x14ac:dyDescent="0.25">
      <c r="A16" s="12" t="s">
        <v>143</v>
      </c>
      <c r="B16" s="26" t="s">
        <v>4</v>
      </c>
      <c r="C16" s="26" t="s">
        <v>3</v>
      </c>
      <c r="D16" s="26" t="s">
        <v>2</v>
      </c>
      <c r="E16" s="13"/>
    </row>
    <row r="17" spans="1:5" ht="15.75" x14ac:dyDescent="0.25">
      <c r="A17" s="6" t="s">
        <v>33</v>
      </c>
      <c r="B17" s="8"/>
      <c r="C17" s="11"/>
      <c r="D17" s="11"/>
      <c r="E17" s="13"/>
    </row>
    <row r="18" spans="1:5" ht="15.75" x14ac:dyDescent="0.25">
      <c r="A18" s="6" t="s">
        <v>34</v>
      </c>
      <c r="B18" s="9">
        <v>1771</v>
      </c>
      <c r="C18" s="10">
        <v>1543</v>
      </c>
      <c r="D18" s="10">
        <v>1219</v>
      </c>
      <c r="E18" s="13"/>
    </row>
    <row r="19" spans="1:5" ht="16.5" customHeight="1" x14ac:dyDescent="0.25">
      <c r="A19" s="6" t="s">
        <v>35</v>
      </c>
      <c r="B19" s="9">
        <v>527</v>
      </c>
      <c r="C19" s="10">
        <v>544</v>
      </c>
      <c r="D19" s="10">
        <v>610</v>
      </c>
      <c r="E19" s="13"/>
    </row>
    <row r="20" spans="1:5" ht="15.75" x14ac:dyDescent="0.25">
      <c r="A20" s="6" t="s">
        <v>36</v>
      </c>
      <c r="B20" s="9">
        <v>553</v>
      </c>
      <c r="C20" s="10">
        <v>589</v>
      </c>
      <c r="D20" s="10">
        <v>604</v>
      </c>
      <c r="E20" s="13"/>
    </row>
    <row r="21" spans="1:5" ht="15.75" x14ac:dyDescent="0.25">
      <c r="A21" s="6" t="s">
        <v>37</v>
      </c>
      <c r="B21" s="9">
        <v>101</v>
      </c>
      <c r="C21" s="10">
        <v>101</v>
      </c>
      <c r="D21" s="10">
        <v>100</v>
      </c>
      <c r="E21" s="13"/>
    </row>
    <row r="22" spans="1:5" ht="15.75" x14ac:dyDescent="0.25">
      <c r="A22" s="6" t="s">
        <v>38</v>
      </c>
      <c r="B22" s="21">
        <v>37</v>
      </c>
      <c r="C22" s="22">
        <v>29</v>
      </c>
      <c r="D22" s="22">
        <v>22</v>
      </c>
      <c r="E22" s="13"/>
    </row>
    <row r="23" spans="1:5" ht="16.5" customHeight="1" x14ac:dyDescent="0.25">
      <c r="A23" s="6" t="s">
        <v>39</v>
      </c>
      <c r="B23" s="9">
        <v>2989</v>
      </c>
      <c r="C23" s="10">
        <v>2806</v>
      </c>
      <c r="D23" s="10">
        <v>2555</v>
      </c>
      <c r="E23" s="13"/>
    </row>
    <row r="24" spans="1:5" ht="15.75" x14ac:dyDescent="0.25">
      <c r="A24" s="6" t="s">
        <v>40</v>
      </c>
      <c r="B24" s="9">
        <v>2244</v>
      </c>
      <c r="C24" s="10">
        <v>2539</v>
      </c>
      <c r="D24" s="10">
        <v>2314</v>
      </c>
      <c r="E24" s="13"/>
    </row>
    <row r="25" spans="1:5" ht="15.75" x14ac:dyDescent="0.25">
      <c r="A25" s="6" t="s">
        <v>41</v>
      </c>
      <c r="B25" s="9">
        <v>548</v>
      </c>
      <c r="C25" s="10">
        <v>505</v>
      </c>
      <c r="D25" s="10">
        <v>396</v>
      </c>
      <c r="E25" s="13"/>
    </row>
    <row r="26" spans="1:5" ht="15.75" x14ac:dyDescent="0.25">
      <c r="A26" s="6" t="s">
        <v>42</v>
      </c>
      <c r="B26" s="9">
        <v>729</v>
      </c>
      <c r="C26" s="10">
        <v>850</v>
      </c>
      <c r="D26" s="10">
        <v>1039</v>
      </c>
      <c r="E26" s="13"/>
    </row>
    <row r="27" spans="1:5" ht="16.5" customHeight="1" x14ac:dyDescent="0.25">
      <c r="A27" s="6" t="s">
        <v>43</v>
      </c>
      <c r="B27" s="9">
        <v>6510</v>
      </c>
      <c r="C27" s="10">
        <v>6700</v>
      </c>
      <c r="D27" s="10">
        <v>6304</v>
      </c>
      <c r="E27" s="13"/>
    </row>
    <row r="28" spans="1:5" ht="15.75" x14ac:dyDescent="0.25">
      <c r="A28" s="6" t="s">
        <v>44</v>
      </c>
      <c r="B28" s="11"/>
      <c r="C28" s="11"/>
      <c r="D28" s="11"/>
      <c r="E28" s="13"/>
    </row>
    <row r="29" spans="1:5" ht="15.75" x14ac:dyDescent="0.25">
      <c r="A29" s="27" t="s">
        <v>45</v>
      </c>
      <c r="B29" s="11"/>
      <c r="C29" s="11"/>
      <c r="D29" s="11"/>
      <c r="E29" s="13"/>
    </row>
    <row r="30" spans="1:5" ht="15.75" x14ac:dyDescent="0.25">
      <c r="A30" s="27" t="s">
        <v>46</v>
      </c>
      <c r="B30" s="9">
        <v>0</v>
      </c>
      <c r="C30" s="10">
        <v>0</v>
      </c>
      <c r="D30" s="10">
        <v>0</v>
      </c>
      <c r="E30" s="13"/>
    </row>
    <row r="31" spans="1:5" ht="16.5" customHeight="1" x14ac:dyDescent="0.25">
      <c r="A31" s="6" t="s">
        <v>47</v>
      </c>
      <c r="B31" s="9">
        <v>12</v>
      </c>
      <c r="C31" s="10">
        <v>12</v>
      </c>
      <c r="D31" s="10">
        <v>12</v>
      </c>
      <c r="E31" s="13"/>
    </row>
    <row r="32" spans="1:5" ht="15.75" x14ac:dyDescent="0.25">
      <c r="A32" s="6" t="s">
        <v>48</v>
      </c>
      <c r="B32" s="9">
        <v>330</v>
      </c>
      <c r="C32" s="10">
        <v>339</v>
      </c>
      <c r="D32" s="10">
        <v>354</v>
      </c>
      <c r="E32" s="13"/>
    </row>
    <row r="33" spans="1:5" ht="15.75" x14ac:dyDescent="0.25">
      <c r="A33" s="6" t="s">
        <v>49</v>
      </c>
      <c r="B33" s="9">
        <v>2198</v>
      </c>
      <c r="C33" s="10">
        <v>1754</v>
      </c>
      <c r="D33" s="10">
        <v>1927</v>
      </c>
      <c r="E33" s="13"/>
    </row>
    <row r="34" spans="1:5" ht="15.75" x14ac:dyDescent="0.25">
      <c r="A34" s="6" t="s">
        <v>50</v>
      </c>
      <c r="B34" s="9">
        <v>-356</v>
      </c>
      <c r="C34" s="10">
        <v>-556</v>
      </c>
      <c r="D34" s="10">
        <v>-664</v>
      </c>
      <c r="E34" s="13"/>
    </row>
    <row r="35" spans="1:5" ht="16.5" customHeight="1" x14ac:dyDescent="0.25">
      <c r="A35" s="6" t="s">
        <v>51</v>
      </c>
      <c r="B35" s="9">
        <v>-569</v>
      </c>
      <c r="C35" s="10">
        <v>-168</v>
      </c>
      <c r="D35" s="10">
        <v>-104</v>
      </c>
      <c r="E35" s="13"/>
    </row>
    <row r="36" spans="1:5" ht="15.75" x14ac:dyDescent="0.25">
      <c r="A36" s="6" t="s">
        <v>52</v>
      </c>
      <c r="B36" s="9">
        <v>1615</v>
      </c>
      <c r="C36" s="10">
        <v>1381</v>
      </c>
      <c r="D36" s="10">
        <v>1525</v>
      </c>
      <c r="E36" s="13"/>
    </row>
    <row r="37" spans="1:5" ht="15.75" x14ac:dyDescent="0.25">
      <c r="A37" s="6" t="s">
        <v>53</v>
      </c>
      <c r="B37" s="24">
        <v>-12</v>
      </c>
      <c r="C37" s="25">
        <v>-4</v>
      </c>
      <c r="D37" s="25">
        <v>8</v>
      </c>
      <c r="E37" s="13"/>
    </row>
    <row r="38" spans="1:5" ht="15.75" x14ac:dyDescent="0.25">
      <c r="A38" s="6" t="s">
        <v>54</v>
      </c>
      <c r="B38" s="9">
        <v>1603</v>
      </c>
      <c r="C38" s="10">
        <v>1377</v>
      </c>
      <c r="D38" s="10">
        <v>1533</v>
      </c>
      <c r="E38" s="13"/>
    </row>
    <row r="39" spans="1:5" ht="16.5" customHeight="1" x14ac:dyDescent="0.25">
      <c r="A39" s="6" t="s">
        <v>55</v>
      </c>
      <c r="B39" s="9">
        <v>8113</v>
      </c>
      <c r="C39" s="10">
        <v>8077</v>
      </c>
      <c r="D39" s="10">
        <v>7837</v>
      </c>
      <c r="E39" s="13"/>
    </row>
    <row r="40" spans="1:5" ht="15.75" x14ac:dyDescent="0.25">
      <c r="A40" s="6" t="s">
        <v>56</v>
      </c>
      <c r="B40" s="9">
        <v>40</v>
      </c>
      <c r="C40" s="10">
        <v>40</v>
      </c>
      <c r="D40" s="10">
        <v>40</v>
      </c>
      <c r="E40" s="13"/>
    </row>
    <row r="41" spans="1:5" ht="15.75" x14ac:dyDescent="0.25">
      <c r="A41" s="6" t="s">
        <v>57</v>
      </c>
      <c r="B41" s="9">
        <v>0</v>
      </c>
      <c r="C41" s="10">
        <v>0</v>
      </c>
      <c r="D41" s="10">
        <v>0</v>
      </c>
      <c r="E41" s="13"/>
    </row>
    <row r="42" spans="1:5" ht="30.75" x14ac:dyDescent="0.25">
      <c r="A42" s="23" t="s">
        <v>58</v>
      </c>
      <c r="B42" s="9">
        <v>3.7499999999999999E-2</v>
      </c>
      <c r="C42" s="10">
        <v>3.7499999999999999E-2</v>
      </c>
      <c r="D42" s="10">
        <v>3.7499999999999999E-2</v>
      </c>
      <c r="E42" s="13"/>
    </row>
    <row r="43" spans="1:5" ht="16.5" customHeight="1" x14ac:dyDescent="0.25">
      <c r="A43" s="6" t="s">
        <v>59</v>
      </c>
      <c r="B43" s="9">
        <v>560</v>
      </c>
      <c r="C43" s="10">
        <v>560</v>
      </c>
      <c r="D43" s="10">
        <v>560</v>
      </c>
      <c r="E43" s="13"/>
    </row>
    <row r="44" spans="1:5" ht="15.75" x14ac:dyDescent="0.25">
      <c r="A44" s="6" t="s">
        <v>194</v>
      </c>
      <c r="B44" s="9">
        <v>315</v>
      </c>
      <c r="C44" s="10">
        <v>323</v>
      </c>
      <c r="D44" s="10">
        <v>323</v>
      </c>
      <c r="E44" s="13"/>
    </row>
    <row r="45" spans="1:5" ht="15.75" x14ac:dyDescent="0.25">
      <c r="A45" s="6"/>
      <c r="B45" s="5"/>
      <c r="C45" s="5"/>
      <c r="D45" s="5"/>
      <c r="E45" s="13"/>
    </row>
    <row r="46" spans="1:5" ht="15.75" x14ac:dyDescent="0.25">
      <c r="A46" s="6"/>
      <c r="B46" s="4"/>
      <c r="C46" s="4"/>
      <c r="D46" s="4"/>
    </row>
    <row r="47" spans="1:5" ht="16.5" thickBot="1" x14ac:dyDescent="0.3">
      <c r="A47" s="6"/>
      <c r="B47" s="3"/>
      <c r="C47" s="3"/>
      <c r="D47" s="3"/>
    </row>
    <row r="48" spans="1:5" ht="16.5" thickTop="1" x14ac:dyDescent="0.25">
      <c r="A48" s="147"/>
      <c r="B48" s="148"/>
      <c r="C48" s="148"/>
      <c r="D48" s="7"/>
    </row>
    <row r="49" spans="1:4" ht="15.75" x14ac:dyDescent="0.25">
      <c r="A49" s="149"/>
      <c r="B49" s="149"/>
      <c r="C49" s="149"/>
      <c r="D49" s="7"/>
    </row>
  </sheetData>
  <mergeCells count="3">
    <mergeCell ref="A48:C48"/>
    <mergeCell ref="A49:C49"/>
    <mergeCell ref="B4:C4"/>
  </mergeCells>
  <printOptions headings="1" gridLines="1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</sheetPr>
  <dimension ref="A1"/>
  <sheetViews>
    <sheetView view="pageBreakPreview" zoomScaleNormal="100" zoomScaleSheetLayoutView="100" workbookViewId="0">
      <selection activeCell="E13" sqref="E13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1:Q32"/>
  <sheetViews>
    <sheetView showGridLines="0" zoomScaleNormal="100" zoomScaleSheetLayoutView="100" workbookViewId="0">
      <pane xSplit="2" ySplit="3" topLeftCell="C17" activePane="bottomRight" state="frozen"/>
      <selection pane="topRight" activeCell="C1" sqref="C1"/>
      <selection pane="bottomLeft" activeCell="A4" sqref="A4"/>
      <selection pane="bottomRight" activeCell="J33" sqref="J33"/>
    </sheetView>
  </sheetViews>
  <sheetFormatPr defaultRowHeight="12.75" x14ac:dyDescent="0.2"/>
  <cols>
    <col min="1" max="1" width="2.7109375" style="28" customWidth="1"/>
    <col min="2" max="2" width="27.5703125" style="28" bestFit="1" customWidth="1"/>
    <col min="3" max="3" width="2.7109375" style="28" customWidth="1"/>
    <col min="4" max="4" width="6.85546875" style="28" customWidth="1"/>
    <col min="5" max="5" width="7.42578125" style="28" customWidth="1"/>
    <col min="6" max="6" width="7.28515625" style="28" customWidth="1"/>
    <col min="7" max="7" width="2.7109375" style="28" customWidth="1"/>
    <col min="8" max="8" width="7.140625" style="28" customWidth="1"/>
    <col min="9" max="9" width="7.5703125" style="28" customWidth="1"/>
    <col min="10" max="10" width="11.5703125" style="28" customWidth="1"/>
    <col min="11" max="11" width="2.7109375" style="28" customWidth="1"/>
    <col min="12" max="12" width="35.42578125" style="48" customWidth="1"/>
    <col min="13" max="13" width="33.5703125" style="48" customWidth="1"/>
    <col min="14" max="16384" width="9.140625" style="28"/>
  </cols>
  <sheetData>
    <row r="1" spans="2:17" x14ac:dyDescent="0.2">
      <c r="B1" s="28" t="s">
        <v>91</v>
      </c>
    </row>
    <row r="2" spans="2:17" x14ac:dyDescent="0.2">
      <c r="B2" s="28" t="s">
        <v>149</v>
      </c>
      <c r="D2" s="82" t="s">
        <v>144</v>
      </c>
      <c r="E2" s="82"/>
      <c r="F2" s="82"/>
      <c r="G2" s="62"/>
      <c r="H2" s="82" t="s">
        <v>87</v>
      </c>
      <c r="I2" s="82"/>
      <c r="J2" s="82"/>
      <c r="K2" s="64"/>
      <c r="L2" s="48" t="s">
        <v>147</v>
      </c>
      <c r="M2" s="48" t="s">
        <v>150</v>
      </c>
    </row>
    <row r="3" spans="2:17" x14ac:dyDescent="0.2">
      <c r="D3" s="61">
        <v>2014</v>
      </c>
      <c r="E3" s="61">
        <v>2015</v>
      </c>
      <c r="F3" s="61">
        <v>2016</v>
      </c>
      <c r="H3" s="30">
        <v>2017</v>
      </c>
      <c r="I3" s="30">
        <v>2018</v>
      </c>
      <c r="J3" s="30">
        <v>2019</v>
      </c>
      <c r="K3" s="53"/>
    </row>
    <row r="4" spans="2:17" x14ac:dyDescent="0.2">
      <c r="B4" s="28" t="s">
        <v>78</v>
      </c>
      <c r="D4" s="114">
        <v>8268</v>
      </c>
      <c r="E4" s="114">
        <v>8082</v>
      </c>
      <c r="F4" s="114">
        <v>7961</v>
      </c>
      <c r="G4" s="34"/>
      <c r="H4" s="34">
        <v>7980.9024999999992</v>
      </c>
      <c r="I4" s="34">
        <v>8000.8547562499989</v>
      </c>
      <c r="J4" s="34">
        <v>8020.8568931406235</v>
      </c>
      <c r="K4" s="34"/>
      <c r="L4" s="49" t="s">
        <v>196</v>
      </c>
      <c r="M4" s="48" t="s">
        <v>197</v>
      </c>
    </row>
    <row r="5" spans="2:17" x14ac:dyDescent="0.2">
      <c r="B5" s="61" t="s">
        <v>79</v>
      </c>
      <c r="C5" s="61"/>
      <c r="D5" s="115">
        <v>5297</v>
      </c>
      <c r="E5" s="115">
        <v>5300</v>
      </c>
      <c r="F5" s="115">
        <v>5181</v>
      </c>
      <c r="G5" s="36"/>
      <c r="H5" s="36">
        <v>5213.8274780376141</v>
      </c>
      <c r="I5" s="36">
        <v>5226.8620467327082</v>
      </c>
      <c r="J5" s="36">
        <v>5239.9292018495398</v>
      </c>
      <c r="K5" s="54"/>
      <c r="L5" s="49" t="s">
        <v>198</v>
      </c>
      <c r="M5" s="48" t="s">
        <v>199</v>
      </c>
      <c r="N5" s="91"/>
    </row>
    <row r="6" spans="2:17" x14ac:dyDescent="0.2">
      <c r="B6" s="28" t="s">
        <v>80</v>
      </c>
      <c r="D6" s="114">
        <v>2971</v>
      </c>
      <c r="E6" s="114">
        <v>2782</v>
      </c>
      <c r="F6" s="114">
        <v>2780</v>
      </c>
      <c r="G6" s="34"/>
      <c r="H6" s="34">
        <v>2767.0750219623851</v>
      </c>
      <c r="I6" s="34">
        <v>2773.9927095172907</v>
      </c>
      <c r="J6" s="34">
        <v>2780.9276912910836</v>
      </c>
      <c r="K6" s="34"/>
      <c r="L6" s="49" t="s">
        <v>200</v>
      </c>
      <c r="M6" s="48" t="s">
        <v>201</v>
      </c>
      <c r="N6" s="63"/>
    </row>
    <row r="7" spans="2:17" x14ac:dyDescent="0.2">
      <c r="D7" s="114"/>
      <c r="E7" s="114"/>
      <c r="F7" s="114"/>
      <c r="G7" s="34"/>
      <c r="H7" s="34"/>
      <c r="I7" s="34"/>
      <c r="J7" s="34"/>
      <c r="K7" s="34"/>
      <c r="L7" s="49"/>
    </row>
    <row r="8" spans="2:17" x14ac:dyDescent="0.2">
      <c r="B8" s="28" t="s">
        <v>181</v>
      </c>
      <c r="D8" s="114"/>
      <c r="E8" s="114"/>
      <c r="F8" s="114"/>
      <c r="G8" s="34"/>
      <c r="H8" s="34"/>
      <c r="I8" s="34"/>
      <c r="J8" s="34"/>
      <c r="K8" s="34"/>
      <c r="L8" s="49"/>
    </row>
    <row r="9" spans="2:17" x14ac:dyDescent="0.2">
      <c r="B9" s="51" t="s">
        <v>86</v>
      </c>
      <c r="D9" s="114">
        <v>122</v>
      </c>
      <c r="E9" s="114">
        <v>117</v>
      </c>
      <c r="F9" s="114">
        <v>124</v>
      </c>
      <c r="G9" s="34"/>
      <c r="H9" s="34">
        <v>119.92322522271712</v>
      </c>
      <c r="I9" s="34">
        <v>120.22303328577391</v>
      </c>
      <c r="J9" s="34">
        <v>120.52359086898834</v>
      </c>
      <c r="K9" s="34"/>
      <c r="L9" s="49" t="s">
        <v>202</v>
      </c>
      <c r="M9" s="48" t="s">
        <v>203</v>
      </c>
    </row>
    <row r="10" spans="2:17" x14ac:dyDescent="0.2">
      <c r="B10" s="51" t="s">
        <v>90</v>
      </c>
      <c r="D10" s="114">
        <v>929</v>
      </c>
      <c r="E10" s="114">
        <v>884</v>
      </c>
      <c r="F10" s="114">
        <v>893</v>
      </c>
      <c r="G10" s="34"/>
      <c r="H10" s="34">
        <v>884.08728501608505</v>
      </c>
      <c r="I10" s="34">
        <v>886.29750322862526</v>
      </c>
      <c r="J10" s="34">
        <v>888.51324698669669</v>
      </c>
      <c r="K10" s="34"/>
      <c r="L10" s="49" t="s">
        <v>204</v>
      </c>
      <c r="M10" s="48" t="s">
        <v>205</v>
      </c>
    </row>
    <row r="11" spans="2:17" ht="14.25" customHeight="1" x14ac:dyDescent="0.2">
      <c r="B11" s="51" t="s">
        <v>89</v>
      </c>
      <c r="D11" s="114">
        <v>576</v>
      </c>
      <c r="E11" s="114">
        <v>601</v>
      </c>
      <c r="F11" s="114">
        <v>641</v>
      </c>
      <c r="G11" s="34"/>
      <c r="H11" s="34">
        <v>618.04230434917088</v>
      </c>
      <c r="I11" s="34">
        <v>619.58741011004383</v>
      </c>
      <c r="J11" s="34">
        <v>621.13637863531892</v>
      </c>
      <c r="K11" s="34"/>
      <c r="L11" s="49" t="s">
        <v>206</v>
      </c>
      <c r="M11" s="48" t="s">
        <v>207</v>
      </c>
    </row>
    <row r="12" spans="2:17" x14ac:dyDescent="0.2">
      <c r="B12" s="51" t="s">
        <v>67</v>
      </c>
      <c r="D12" s="115">
        <v>77</v>
      </c>
      <c r="E12" s="115">
        <v>126</v>
      </c>
      <c r="F12" s="115">
        <v>162</v>
      </c>
      <c r="G12" s="54"/>
      <c r="H12" s="36">
        <v>143.41443485523385</v>
      </c>
      <c r="I12" s="36">
        <v>143.77297094237193</v>
      </c>
      <c r="J12" s="36">
        <v>144.13240336972785</v>
      </c>
      <c r="K12" s="54"/>
      <c r="L12" s="49" t="s">
        <v>208</v>
      </c>
      <c r="M12" s="48" t="s">
        <v>209</v>
      </c>
      <c r="Q12" s="63"/>
    </row>
    <row r="13" spans="2:17" x14ac:dyDescent="0.2">
      <c r="B13" s="28" t="s">
        <v>81</v>
      </c>
      <c r="D13" s="114">
        <v>1267</v>
      </c>
      <c r="E13" s="114">
        <v>1054</v>
      </c>
      <c r="F13" s="114">
        <v>960</v>
      </c>
      <c r="G13" s="34"/>
      <c r="H13" s="34">
        <v>1001.6077725191783</v>
      </c>
      <c r="I13" s="34">
        <v>1004.1117919504757</v>
      </c>
      <c r="J13" s="34">
        <v>1006.6220714303518</v>
      </c>
      <c r="K13" s="34"/>
      <c r="L13" s="49" t="s">
        <v>210</v>
      </c>
      <c r="M13" s="48" t="s">
        <v>211</v>
      </c>
    </row>
    <row r="14" spans="2:17" x14ac:dyDescent="0.2">
      <c r="D14" s="114"/>
      <c r="E14" s="114"/>
      <c r="F14" s="114"/>
      <c r="G14" s="34"/>
      <c r="H14" s="34"/>
      <c r="I14" s="34"/>
      <c r="J14" s="34"/>
      <c r="K14" s="34"/>
      <c r="L14" s="49"/>
    </row>
    <row r="15" spans="2:17" x14ac:dyDescent="0.2">
      <c r="B15" s="28" t="s">
        <v>82</v>
      </c>
      <c r="D15" s="114">
        <v>119</v>
      </c>
      <c r="E15" s="114">
        <v>105</v>
      </c>
      <c r="F15" s="114">
        <v>111</v>
      </c>
      <c r="G15" s="34"/>
      <c r="H15" s="34">
        <v>99.847337730160177</v>
      </c>
      <c r="I15" s="34">
        <v>97.333776393234189</v>
      </c>
      <c r="J15" s="34">
        <v>94.812597234313387</v>
      </c>
      <c r="K15" s="34"/>
      <c r="L15" s="49" t="s">
        <v>212</v>
      </c>
      <c r="M15" s="48" t="s">
        <v>213</v>
      </c>
    </row>
    <row r="16" spans="2:17" x14ac:dyDescent="0.2">
      <c r="B16" s="28" t="s">
        <v>83</v>
      </c>
      <c r="D16" s="115"/>
      <c r="E16" s="115"/>
      <c r="F16" s="115"/>
      <c r="G16" s="54"/>
      <c r="H16" s="36"/>
      <c r="I16" s="36"/>
      <c r="J16" s="36"/>
      <c r="K16" s="54"/>
      <c r="L16" s="49" t="s">
        <v>91</v>
      </c>
      <c r="M16" s="48" t="s">
        <v>91</v>
      </c>
    </row>
    <row r="17" spans="2:13" x14ac:dyDescent="0.2">
      <c r="B17" s="28" t="s">
        <v>84</v>
      </c>
      <c r="D17" s="114">
        <v>1148</v>
      </c>
      <c r="E17" s="114">
        <v>949</v>
      </c>
      <c r="F17" s="114">
        <v>849</v>
      </c>
      <c r="G17" s="34"/>
      <c r="H17" s="34">
        <v>901.76043478901806</v>
      </c>
      <c r="I17" s="34">
        <v>906.77801555724147</v>
      </c>
      <c r="J17" s="34">
        <v>911.80947419603831</v>
      </c>
      <c r="K17" s="34"/>
      <c r="L17" s="49" t="s">
        <v>214</v>
      </c>
      <c r="M17" s="48" t="s">
        <v>215</v>
      </c>
    </row>
    <row r="18" spans="2:13" x14ac:dyDescent="0.2">
      <c r="B18" s="28" t="s">
        <v>85</v>
      </c>
      <c r="D18" s="115">
        <v>374</v>
      </c>
      <c r="E18" s="115">
        <v>283</v>
      </c>
      <c r="F18" s="115">
        <v>286</v>
      </c>
      <c r="G18" s="54"/>
      <c r="H18" s="36">
        <v>315.61615217615628</v>
      </c>
      <c r="I18" s="36">
        <v>317.3723054450345</v>
      </c>
      <c r="J18" s="36">
        <v>319.13331596861337</v>
      </c>
      <c r="K18" s="54"/>
      <c r="L18" s="49" t="s">
        <v>216</v>
      </c>
      <c r="M18" s="48" t="s">
        <v>217</v>
      </c>
    </row>
    <row r="19" spans="2:13" x14ac:dyDescent="0.2">
      <c r="B19" s="28" t="s">
        <v>92</v>
      </c>
      <c r="D19" s="114">
        <v>774</v>
      </c>
      <c r="E19" s="114">
        <v>666</v>
      </c>
      <c r="F19" s="114">
        <v>563</v>
      </c>
      <c r="G19" s="34"/>
      <c r="H19" s="34">
        <v>586.14428261286184</v>
      </c>
      <c r="I19" s="34">
        <v>589.40571011220698</v>
      </c>
      <c r="J19" s="34">
        <v>592.67615822742493</v>
      </c>
      <c r="K19" s="34"/>
      <c r="L19" s="49" t="s">
        <v>218</v>
      </c>
      <c r="M19" s="48" t="s">
        <v>219</v>
      </c>
    </row>
    <row r="20" spans="2:13" x14ac:dyDescent="0.2">
      <c r="B20" s="28" t="s">
        <v>93</v>
      </c>
      <c r="D20" s="115">
        <v>81</v>
      </c>
      <c r="E20" s="115">
        <v>0</v>
      </c>
      <c r="F20" s="115">
        <v>0</v>
      </c>
      <c r="G20" s="54"/>
      <c r="H20" s="36"/>
      <c r="I20" s="36"/>
      <c r="J20" s="36"/>
      <c r="K20" s="54"/>
      <c r="L20" s="49" t="s">
        <v>220</v>
      </c>
      <c r="M20" s="48" t="s">
        <v>91</v>
      </c>
    </row>
    <row r="21" spans="2:13" x14ac:dyDescent="0.2">
      <c r="B21" s="28" t="s">
        <v>21</v>
      </c>
      <c r="D21" s="114">
        <v>855</v>
      </c>
      <c r="E21" s="114">
        <v>666</v>
      </c>
      <c r="F21" s="114">
        <v>563</v>
      </c>
      <c r="G21" s="34"/>
      <c r="H21" s="34">
        <v>586.14428261286184</v>
      </c>
      <c r="I21" s="34">
        <v>589.40571011220698</v>
      </c>
      <c r="J21" s="34">
        <v>592.67615822742493</v>
      </c>
      <c r="K21" s="34"/>
      <c r="L21" s="49" t="s">
        <v>221</v>
      </c>
      <c r="M21" s="48" t="s">
        <v>222</v>
      </c>
    </row>
    <row r="22" spans="2:13" x14ac:dyDescent="0.2">
      <c r="B22" s="28" t="s">
        <v>130</v>
      </c>
      <c r="D22" s="114">
        <v>391</v>
      </c>
      <c r="E22" s="114">
        <v>394</v>
      </c>
      <c r="F22" s="114">
        <v>390</v>
      </c>
      <c r="G22" s="34"/>
      <c r="H22" s="34">
        <v>376.39524029840004</v>
      </c>
      <c r="I22" s="34">
        <v>378.48958093047037</v>
      </c>
      <c r="J22" s="34">
        <v>380.58971419240982</v>
      </c>
      <c r="K22" s="34"/>
      <c r="L22" s="49" t="s">
        <v>223</v>
      </c>
      <c r="M22" s="48" t="s">
        <v>224</v>
      </c>
    </row>
    <row r="23" spans="2:13" x14ac:dyDescent="0.2">
      <c r="D23" s="119"/>
      <c r="E23" s="119"/>
      <c r="F23" s="119"/>
      <c r="G23" s="34"/>
      <c r="H23" s="34"/>
      <c r="I23" s="34"/>
      <c r="J23" s="34"/>
      <c r="K23" s="34"/>
      <c r="L23" s="49"/>
    </row>
    <row r="24" spans="2:13" x14ac:dyDescent="0.2">
      <c r="B24" s="28" t="s">
        <v>114</v>
      </c>
      <c r="E24" s="41">
        <v>-2.2496371552975326E-2</v>
      </c>
      <c r="F24" s="41">
        <v>-1.4971541697599604E-2</v>
      </c>
      <c r="G24" s="41"/>
      <c r="H24" s="127">
        <v>2.5000000000000001E-3</v>
      </c>
      <c r="I24" s="127">
        <v>2.5000000000000001E-3</v>
      </c>
      <c r="J24" s="127">
        <v>2.5000000000000001E-3</v>
      </c>
      <c r="K24" s="42"/>
      <c r="L24" s="49" t="s">
        <v>225</v>
      </c>
      <c r="M24" s="48" t="s">
        <v>91</v>
      </c>
    </row>
    <row r="25" spans="2:13" x14ac:dyDescent="0.2">
      <c r="B25" s="28" t="s">
        <v>115</v>
      </c>
      <c r="E25" s="41">
        <v>0.65577827270477607</v>
      </c>
      <c r="F25" s="41">
        <v>0.65079763848762717</v>
      </c>
      <c r="G25" s="41"/>
      <c r="H25" s="129">
        <v>0.65328795559620167</v>
      </c>
      <c r="I25" s="128">
        <v>0.65328795559620167</v>
      </c>
      <c r="J25" s="130">
        <v>0.65328795559620167</v>
      </c>
      <c r="K25" s="41"/>
      <c r="L25" s="49" t="s">
        <v>226</v>
      </c>
      <c r="M25" s="48" t="s">
        <v>227</v>
      </c>
    </row>
    <row r="26" spans="2:13" x14ac:dyDescent="0.2">
      <c r="B26" s="28" t="s">
        <v>116</v>
      </c>
      <c r="E26" s="41">
        <v>1.4476614699331848E-2</v>
      </c>
      <c r="F26" s="41">
        <v>1.5575932671774902E-2</v>
      </c>
      <c r="G26" s="41"/>
      <c r="H26" s="129">
        <v>1.5026273685553374E-2</v>
      </c>
      <c r="I26" s="128">
        <v>1.5026273685553374E-2</v>
      </c>
      <c r="J26" s="130">
        <v>1.5026273685553374E-2</v>
      </c>
      <c r="K26" s="41"/>
      <c r="L26" s="49" t="s">
        <v>228</v>
      </c>
      <c r="M26" s="48" t="s">
        <v>229</v>
      </c>
    </row>
    <row r="27" spans="2:13" x14ac:dyDescent="0.2">
      <c r="B27" s="86" t="s">
        <v>118</v>
      </c>
      <c r="E27" s="41">
        <v>0.10937886661717397</v>
      </c>
      <c r="F27" s="41">
        <v>0.11217183770883055</v>
      </c>
      <c r="G27" s="41"/>
      <c r="H27" s="129">
        <v>0.11077535216300226</v>
      </c>
      <c r="I27" s="128">
        <v>0.11077535216300226</v>
      </c>
      <c r="J27" s="130">
        <v>0.11077535216300226</v>
      </c>
      <c r="K27" s="41"/>
      <c r="L27" s="49" t="s">
        <v>230</v>
      </c>
      <c r="M27" s="48" t="s">
        <v>231</v>
      </c>
    </row>
    <row r="28" spans="2:13" x14ac:dyDescent="0.2">
      <c r="B28" s="28" t="s">
        <v>117</v>
      </c>
      <c r="E28" s="41">
        <v>7.4362781489730259E-2</v>
      </c>
      <c r="F28" s="41">
        <v>8.0517522924255749E-2</v>
      </c>
      <c r="G28" s="41"/>
      <c r="H28" s="129">
        <v>7.7440152206993004E-2</v>
      </c>
      <c r="I28" s="128">
        <v>7.7440152206993004E-2</v>
      </c>
      <c r="J28" s="130">
        <v>7.7440152206993004E-2</v>
      </c>
      <c r="K28" s="41"/>
      <c r="L28" s="49" t="s">
        <v>232</v>
      </c>
      <c r="M28" s="48" t="s">
        <v>233</v>
      </c>
    </row>
    <row r="29" spans="2:13" x14ac:dyDescent="0.2">
      <c r="B29" s="28" t="s">
        <v>119</v>
      </c>
      <c r="E29" s="41">
        <v>1.5590200445434299E-2</v>
      </c>
      <c r="F29" s="41">
        <v>2.0349202361512372E-2</v>
      </c>
      <c r="G29" s="41"/>
      <c r="H29" s="129">
        <v>1.7969701403473336E-2</v>
      </c>
      <c r="I29" s="128">
        <v>1.7969701403473336E-2</v>
      </c>
      <c r="J29" s="130">
        <v>1.7969701403473336E-2</v>
      </c>
      <c r="K29" s="41"/>
      <c r="L29" s="49" t="s">
        <v>234</v>
      </c>
      <c r="M29" s="48" t="s">
        <v>235</v>
      </c>
    </row>
    <row r="30" spans="2:13" x14ac:dyDescent="0.2">
      <c r="B30" s="28" t="s">
        <v>133</v>
      </c>
      <c r="E30" s="41">
        <v>2.6151930261519303E-2</v>
      </c>
      <c r="F30" s="41">
        <v>2.7192552670259676E-2</v>
      </c>
      <c r="G30" s="41"/>
      <c r="H30" s="129">
        <v>2.6672241465889489E-2</v>
      </c>
      <c r="I30" s="128">
        <v>2.6672241465889489E-2</v>
      </c>
      <c r="J30" s="130">
        <v>2.6672241465889489E-2</v>
      </c>
      <c r="K30" s="41"/>
      <c r="L30" s="49" t="s">
        <v>236</v>
      </c>
      <c r="M30" s="48" t="s">
        <v>237</v>
      </c>
    </row>
    <row r="31" spans="2:13" x14ac:dyDescent="0.2">
      <c r="B31" s="28" t="s">
        <v>120</v>
      </c>
      <c r="E31" s="41">
        <v>0.29820864067439412</v>
      </c>
      <c r="F31" s="41">
        <v>0.33686690223792698</v>
      </c>
      <c r="G31" s="41"/>
      <c r="H31" s="129">
        <v>0.35</v>
      </c>
      <c r="I31" s="128">
        <v>0.35</v>
      </c>
      <c r="J31" s="130">
        <v>0.35</v>
      </c>
      <c r="K31" s="42"/>
      <c r="L31" s="49" t="s">
        <v>238</v>
      </c>
      <c r="M31" s="48" t="s">
        <v>91</v>
      </c>
    </row>
    <row r="32" spans="2:13" x14ac:dyDescent="0.2">
      <c r="B32" s="28" t="s">
        <v>131</v>
      </c>
      <c r="D32" s="41">
        <v>0.45730994152046783</v>
      </c>
      <c r="E32" s="41">
        <v>0.59159159159159158</v>
      </c>
      <c r="F32" s="41">
        <v>0.69271758436944941</v>
      </c>
      <c r="G32" s="41"/>
      <c r="H32" s="131">
        <v>0.6421545879805205</v>
      </c>
      <c r="I32" s="132">
        <v>0.6421545879805205</v>
      </c>
      <c r="J32" s="133">
        <v>0.6421545879805205</v>
      </c>
      <c r="K32" s="41"/>
      <c r="L32" s="49" t="s">
        <v>239</v>
      </c>
      <c r="M32" s="48" t="s">
        <v>240</v>
      </c>
    </row>
  </sheetData>
  <printOptions headings="1" gridLines="1"/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2:J37"/>
  <sheetViews>
    <sheetView showGridLines="0" topLeftCell="A23" zoomScale="115" zoomScaleNormal="115" zoomScaleSheetLayoutView="100" workbookViewId="0">
      <selection activeCell="F29" sqref="F29"/>
    </sheetView>
  </sheetViews>
  <sheetFormatPr defaultRowHeight="12.75" x14ac:dyDescent="0.2"/>
  <cols>
    <col min="1" max="1" width="2.7109375" style="28" customWidth="1"/>
    <col min="2" max="2" width="60.140625" style="28" bestFit="1" customWidth="1"/>
    <col min="3" max="3" width="2.7109375" style="28" customWidth="1"/>
    <col min="4" max="6" width="6.7109375" style="28" bestFit="1" customWidth="1"/>
    <col min="7" max="7" width="2.7109375" style="28" customWidth="1"/>
    <col min="8" max="16384" width="9.140625" style="28"/>
  </cols>
  <sheetData>
    <row r="2" spans="2:8" x14ac:dyDescent="0.2">
      <c r="B2" s="65" t="s">
        <v>60</v>
      </c>
      <c r="C2" s="65"/>
      <c r="D2" s="52" t="s">
        <v>87</v>
      </c>
      <c r="E2" s="52"/>
      <c r="F2" s="52"/>
    </row>
    <row r="3" spans="2:8" x14ac:dyDescent="0.2">
      <c r="B3" s="65" t="s">
        <v>61</v>
      </c>
      <c r="C3" s="65"/>
      <c r="D3" s="46">
        <v>2017</v>
      </c>
      <c r="E3" s="46">
        <v>2018</v>
      </c>
      <c r="F3" s="46">
        <v>2019</v>
      </c>
    </row>
    <row r="4" spans="2:8" x14ac:dyDescent="0.2">
      <c r="B4" s="65"/>
      <c r="C4" s="65"/>
      <c r="D4" s="53"/>
      <c r="E4" s="53"/>
      <c r="F4" s="53"/>
    </row>
    <row r="5" spans="2:8" x14ac:dyDescent="0.2">
      <c r="B5" s="66" t="s">
        <v>62</v>
      </c>
      <c r="C5" s="66"/>
    </row>
    <row r="6" spans="2:8" x14ac:dyDescent="0.2">
      <c r="B6" s="67" t="s">
        <v>21</v>
      </c>
      <c r="C6" s="67"/>
      <c r="D6" s="34">
        <v>586.14428261286184</v>
      </c>
      <c r="E6" s="34">
        <v>589.40571011220698</v>
      </c>
      <c r="F6" s="34">
        <v>592.67615822742493</v>
      </c>
    </row>
    <row r="7" spans="2:8" ht="14.25" customHeight="1" x14ac:dyDescent="0.2">
      <c r="B7" s="67" t="s">
        <v>63</v>
      </c>
      <c r="C7" s="67"/>
      <c r="D7" s="34"/>
      <c r="E7" s="34"/>
      <c r="F7" s="34"/>
    </row>
    <row r="8" spans="2:8" x14ac:dyDescent="0.2">
      <c r="B8" s="67" t="s">
        <v>64</v>
      </c>
      <c r="C8" s="67"/>
      <c r="D8" s="34">
        <v>78.881417710694393</v>
      </c>
      <c r="E8" s="34">
        <v>1.1872035442767128</v>
      </c>
      <c r="F8" s="34">
        <v>1.1901715531373611</v>
      </c>
    </row>
    <row r="9" spans="2:8" x14ac:dyDescent="0.2">
      <c r="B9" s="67" t="s">
        <v>134</v>
      </c>
      <c r="C9" s="67"/>
      <c r="D9" s="34">
        <v>-177.44962468731853</v>
      </c>
      <c r="E9" s="34">
        <v>2.1538759382816579</v>
      </c>
      <c r="F9" s="34">
        <v>2.1592606281274129</v>
      </c>
    </row>
    <row r="10" spans="2:8" x14ac:dyDescent="0.2">
      <c r="B10" s="67" t="s">
        <v>65</v>
      </c>
      <c r="C10" s="67"/>
      <c r="D10" s="34">
        <v>-11.735553054581828</v>
      </c>
      <c r="E10" s="34">
        <v>-1.5943388826364071</v>
      </c>
      <c r="F10" s="34">
        <v>-1.598324729843057</v>
      </c>
      <c r="G10" s="31"/>
      <c r="H10" s="31"/>
    </row>
    <row r="11" spans="2:8" x14ac:dyDescent="0.2">
      <c r="B11" s="67" t="s">
        <v>25</v>
      </c>
      <c r="C11" s="67"/>
      <c r="D11" s="34">
        <v>-34.941747660755027</v>
      </c>
      <c r="E11" s="34">
        <v>-2.4373543691519899</v>
      </c>
      <c r="F11" s="34">
        <v>-2.4434477550746578</v>
      </c>
    </row>
    <row r="12" spans="2:8" x14ac:dyDescent="0.2">
      <c r="B12" s="67" t="s">
        <v>132</v>
      </c>
      <c r="C12" s="67"/>
      <c r="D12" s="34">
        <v>-93.106155847142247</v>
      </c>
      <c r="E12" s="34">
        <v>-0.34776538961784809</v>
      </c>
      <c r="F12" s="34">
        <v>-0.34863480309189754</v>
      </c>
    </row>
    <row r="13" spans="2:8" x14ac:dyDescent="0.2">
      <c r="B13" s="67" t="s">
        <v>66</v>
      </c>
      <c r="C13" s="67"/>
      <c r="D13" s="34">
        <v>-54.08489902358258</v>
      </c>
      <c r="E13" s="34">
        <v>1.389787752441066</v>
      </c>
      <c r="F13" s="34">
        <v>1.3932622218220558</v>
      </c>
    </row>
    <row r="14" spans="2:8" x14ac:dyDescent="0.2">
      <c r="B14" s="67" t="s">
        <v>104</v>
      </c>
      <c r="C14" s="67"/>
      <c r="D14" s="36">
        <v>-24.39106312158458</v>
      </c>
      <c r="E14" s="36">
        <v>1.7540223421959809</v>
      </c>
      <c r="F14" s="36">
        <v>1.7584073980515313</v>
      </c>
    </row>
    <row r="15" spans="2:8" x14ac:dyDescent="0.2">
      <c r="B15" s="68" t="s">
        <v>68</v>
      </c>
      <c r="C15" s="68"/>
      <c r="D15" s="34">
        <v>269.3166569285915</v>
      </c>
      <c r="E15" s="34">
        <v>591.51114104799615</v>
      </c>
      <c r="F15" s="34">
        <v>594.78685274055363</v>
      </c>
    </row>
    <row r="16" spans="2:8" x14ac:dyDescent="0.2">
      <c r="B16" s="67"/>
      <c r="C16" s="67"/>
      <c r="D16" s="34"/>
      <c r="E16" s="34"/>
      <c r="F16" s="34"/>
    </row>
    <row r="17" spans="2:10" x14ac:dyDescent="0.2">
      <c r="B17" s="66" t="s">
        <v>69</v>
      </c>
      <c r="C17" s="66"/>
      <c r="D17" s="34"/>
      <c r="E17" s="34"/>
      <c r="F17" s="34"/>
    </row>
    <row r="18" spans="2:10" x14ac:dyDescent="0.2">
      <c r="B18" s="67" t="s">
        <v>141</v>
      </c>
      <c r="C18" s="67"/>
      <c r="D18" s="36">
        <v>-88.613985781255394</v>
      </c>
      <c r="E18" s="36">
        <v>-103.24271108264087</v>
      </c>
      <c r="F18" s="36">
        <v>-103.35568089635245</v>
      </c>
    </row>
    <row r="19" spans="2:10" x14ac:dyDescent="0.2">
      <c r="B19" s="68" t="s">
        <v>70</v>
      </c>
      <c r="C19" s="68"/>
      <c r="D19" s="34">
        <v>-88.613985781255394</v>
      </c>
      <c r="E19" s="34">
        <v>-103.24271108264087</v>
      </c>
      <c r="F19" s="34">
        <v>-103.35568089635245</v>
      </c>
    </row>
    <row r="20" spans="2:10" x14ac:dyDescent="0.2">
      <c r="B20" s="67"/>
      <c r="C20" s="67"/>
      <c r="D20" s="34"/>
      <c r="E20" s="34"/>
      <c r="F20" s="34"/>
    </row>
    <row r="21" spans="2:10" x14ac:dyDescent="0.2">
      <c r="B21" s="66" t="s">
        <v>71</v>
      </c>
      <c r="C21" s="66"/>
      <c r="D21" s="34"/>
      <c r="E21" s="34"/>
      <c r="F21" s="34"/>
    </row>
    <row r="22" spans="2:10" x14ac:dyDescent="0.2">
      <c r="B22" s="67" t="s">
        <v>72</v>
      </c>
      <c r="C22" s="67"/>
      <c r="D22" s="34">
        <v>210.49256915106344</v>
      </c>
      <c r="E22" s="34">
        <v>-94.238849034885789</v>
      </c>
      <c r="F22" s="34">
        <v>-94.524457651790726</v>
      </c>
    </row>
    <row r="23" spans="2:10" x14ac:dyDescent="0.2">
      <c r="B23" s="69" t="s">
        <v>73</v>
      </c>
      <c r="C23" s="69"/>
      <c r="D23" s="70">
        <v>0</v>
      </c>
      <c r="E23" s="70">
        <v>0</v>
      </c>
      <c r="F23" s="70">
        <v>0</v>
      </c>
      <c r="G23" s="67"/>
    </row>
    <row r="24" spans="2:10" x14ac:dyDescent="0.2">
      <c r="B24" s="87" t="s">
        <v>186</v>
      </c>
      <c r="C24" s="69"/>
      <c r="D24" s="88">
        <v>0</v>
      </c>
      <c r="E24" s="88">
        <v>0</v>
      </c>
      <c r="F24" s="88">
        <v>0</v>
      </c>
      <c r="G24" s="67"/>
    </row>
    <row r="25" spans="2:10" x14ac:dyDescent="0.2">
      <c r="B25" s="69" t="s">
        <v>74</v>
      </c>
      <c r="C25" s="69"/>
      <c r="D25" s="71">
        <v>-376.39524029840004</v>
      </c>
      <c r="E25" s="71">
        <v>-378.48958093047037</v>
      </c>
      <c r="F25" s="71">
        <v>-380.58971419240982</v>
      </c>
      <c r="G25" s="67"/>
      <c r="H25" s="96" t="s">
        <v>91</v>
      </c>
      <c r="I25" s="97" t="s">
        <v>91</v>
      </c>
      <c r="J25" s="96" t="s">
        <v>91</v>
      </c>
    </row>
    <row r="26" spans="2:10" x14ac:dyDescent="0.2">
      <c r="B26" s="87" t="s">
        <v>187</v>
      </c>
      <c r="C26" s="69"/>
      <c r="D26" s="78">
        <v>0</v>
      </c>
      <c r="E26" s="78">
        <v>0</v>
      </c>
      <c r="F26" s="78">
        <v>0</v>
      </c>
      <c r="G26" s="67"/>
      <c r="H26" s="67"/>
      <c r="I26" s="67"/>
      <c r="J26" s="67"/>
    </row>
    <row r="27" spans="2:10" x14ac:dyDescent="0.2">
      <c r="B27" s="68" t="s">
        <v>75</v>
      </c>
      <c r="C27" s="68"/>
      <c r="D27" s="79">
        <v>-165.9026711473366</v>
      </c>
      <c r="E27" s="79">
        <v>-472.72842996535616</v>
      </c>
      <c r="F27" s="79">
        <v>-475.11417184420054</v>
      </c>
      <c r="G27" s="67"/>
      <c r="H27" s="67"/>
      <c r="I27" s="67"/>
      <c r="J27" s="67"/>
    </row>
    <row r="28" spans="2:10" x14ac:dyDescent="0.2">
      <c r="B28" s="67"/>
      <c r="C28" s="67"/>
      <c r="D28" s="35" t="s">
        <v>91</v>
      </c>
      <c r="E28" s="35"/>
      <c r="F28" s="35"/>
      <c r="G28" s="72" t="s">
        <v>91</v>
      </c>
      <c r="H28" s="73" t="s">
        <v>91</v>
      </c>
      <c r="I28" s="67"/>
      <c r="J28" s="67"/>
    </row>
    <row r="29" spans="2:10" x14ac:dyDescent="0.2">
      <c r="B29" s="67" t="s">
        <v>142</v>
      </c>
      <c r="C29" s="67"/>
      <c r="D29" s="35">
        <v>14.7999999999995</v>
      </c>
      <c r="E29" s="35">
        <v>15.539999999999168</v>
      </c>
      <c r="F29" s="35">
        <v>16.317000000000576</v>
      </c>
      <c r="G29" s="67"/>
      <c r="H29" s="67"/>
      <c r="I29" s="67"/>
      <c r="J29" s="67"/>
    </row>
    <row r="30" spans="2:10" x14ac:dyDescent="0.2">
      <c r="B30" s="67" t="s">
        <v>76</v>
      </c>
      <c r="C30" s="67"/>
      <c r="D30" s="36">
        <v>296</v>
      </c>
      <c r="E30" s="36">
        <v>310.8</v>
      </c>
      <c r="F30" s="36">
        <v>326.34000000000003</v>
      </c>
    </row>
    <row r="31" spans="2:10" ht="13.5" thickBot="1" x14ac:dyDescent="0.25">
      <c r="B31" s="69" t="s">
        <v>77</v>
      </c>
      <c r="C31" s="69"/>
      <c r="D31" s="81">
        <v>310.7999999999995</v>
      </c>
      <c r="E31" s="81">
        <v>326.33999999999918</v>
      </c>
      <c r="F31" s="81">
        <v>342.65700000000061</v>
      </c>
    </row>
    <row r="32" spans="2:10" ht="13.5" thickTop="1" x14ac:dyDescent="0.2">
      <c r="B32" s="69"/>
      <c r="C32" s="69"/>
      <c r="D32" s="80"/>
      <c r="E32" s="80"/>
      <c r="F32" s="80"/>
    </row>
    <row r="33" spans="2:6" x14ac:dyDescent="0.2">
      <c r="B33" s="74" t="s">
        <v>153</v>
      </c>
      <c r="C33" s="74"/>
      <c r="D33" s="75" t="s">
        <v>241</v>
      </c>
      <c r="E33" s="75" t="s">
        <v>241</v>
      </c>
      <c r="F33" s="75" t="s">
        <v>241</v>
      </c>
    </row>
    <row r="34" spans="2:6" x14ac:dyDescent="0.2">
      <c r="B34" s="53"/>
      <c r="C34" s="53"/>
      <c r="D34" s="76" t="s">
        <v>91</v>
      </c>
      <c r="E34" s="54"/>
      <c r="F34" s="53"/>
    </row>
    <row r="35" spans="2:6" x14ac:dyDescent="0.2">
      <c r="D35" s="77" t="s">
        <v>91</v>
      </c>
      <c r="E35" s="34"/>
    </row>
    <row r="36" spans="2:6" x14ac:dyDescent="0.2">
      <c r="D36" s="34"/>
      <c r="E36" s="34"/>
    </row>
    <row r="37" spans="2:6" x14ac:dyDescent="0.2">
      <c r="D37" s="34"/>
      <c r="E37" s="34"/>
    </row>
  </sheetData>
  <printOptions headings="1" gridLines="1"/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Q54"/>
  <sheetViews>
    <sheetView showGridLines="0" zoomScale="91" zoomScaleNormal="91" zoomScaleSheetLayoutView="91" workbookViewId="0">
      <pane xSplit="2" ySplit="3" topLeftCell="C35" activePane="bottomRight" state="frozen"/>
      <selection pane="topRight" activeCell="C1" sqref="C1"/>
      <selection pane="bottomLeft" activeCell="A4" sqref="A4"/>
      <selection pane="bottomRight" activeCell="J50" sqref="J50"/>
    </sheetView>
  </sheetViews>
  <sheetFormatPr defaultRowHeight="12.75" x14ac:dyDescent="0.2"/>
  <cols>
    <col min="1" max="1" width="3.28515625" style="28" customWidth="1"/>
    <col min="2" max="2" width="35.140625" style="28" bestFit="1" customWidth="1"/>
    <col min="3" max="3" width="2.7109375" style="28" customWidth="1"/>
    <col min="4" max="4" width="7.42578125" style="28" customWidth="1"/>
    <col min="5" max="5" width="7.85546875" style="28" customWidth="1"/>
    <col min="6" max="6" width="7.5703125" style="28" customWidth="1"/>
    <col min="7" max="7" width="2.7109375" style="28" customWidth="1"/>
    <col min="8" max="8" width="7.42578125" style="28" customWidth="1"/>
    <col min="9" max="9" width="9.5703125" style="28" customWidth="1"/>
    <col min="10" max="10" width="10.28515625" style="28" customWidth="1"/>
    <col min="11" max="11" width="2.7109375" style="28" customWidth="1"/>
    <col min="12" max="12" width="66" style="29" customWidth="1"/>
    <col min="13" max="13" width="73.85546875" style="48" customWidth="1"/>
    <col min="14" max="16384" width="9.140625" style="28"/>
  </cols>
  <sheetData>
    <row r="2" spans="1:17" x14ac:dyDescent="0.2">
      <c r="B2" s="28" t="s">
        <v>152</v>
      </c>
      <c r="D2" s="82" t="s">
        <v>88</v>
      </c>
      <c r="E2" s="47"/>
      <c r="F2" s="47"/>
      <c r="H2" s="82" t="s">
        <v>87</v>
      </c>
      <c r="I2" s="47"/>
      <c r="J2" s="47"/>
      <c r="K2" s="52"/>
      <c r="L2" s="154" t="s">
        <v>148</v>
      </c>
      <c r="M2" s="154" t="s">
        <v>151</v>
      </c>
    </row>
    <row r="3" spans="1:17" x14ac:dyDescent="0.2">
      <c r="D3" s="30">
        <v>2014</v>
      </c>
      <c r="E3" s="30">
        <f>D3+1</f>
        <v>2015</v>
      </c>
      <c r="F3" s="30">
        <f>E3+1</f>
        <v>2016</v>
      </c>
      <c r="H3" s="30">
        <f>F3+1</f>
        <v>2017</v>
      </c>
      <c r="I3" s="30">
        <v>2018</v>
      </c>
      <c r="J3" s="30">
        <v>2019</v>
      </c>
      <c r="K3" s="53"/>
    </row>
    <row r="4" spans="1:17" x14ac:dyDescent="0.2">
      <c r="B4" s="28" t="s">
        <v>100</v>
      </c>
      <c r="H4" s="31" t="s">
        <v>91</v>
      </c>
      <c r="I4" s="31" t="s">
        <v>91</v>
      </c>
      <c r="L4" s="32"/>
      <c r="M4" s="49"/>
      <c r="N4" s="31"/>
      <c r="P4" s="33"/>
      <c r="Q4" s="33"/>
    </row>
    <row r="5" spans="1:17" x14ac:dyDescent="0.2">
      <c r="B5" s="51" t="s">
        <v>94</v>
      </c>
      <c r="D5" s="34">
        <f>'Balance Sheet'!B5</f>
        <v>232</v>
      </c>
      <c r="E5" s="34">
        <f>'Balance Sheet'!C5</f>
        <v>253</v>
      </c>
      <c r="F5" s="34">
        <f>'Balance Sheet'!D5</f>
        <v>296</v>
      </c>
      <c r="G5" s="34"/>
      <c r="H5" s="35">
        <v>310.8</v>
      </c>
      <c r="I5" s="35">
        <v>326.34000000000003</v>
      </c>
      <c r="J5" s="35">
        <v>342.65700000000004</v>
      </c>
      <c r="K5" s="35"/>
      <c r="L5" s="32" t="s">
        <v>242</v>
      </c>
      <c r="M5" s="48" t="s">
        <v>243</v>
      </c>
    </row>
    <row r="6" spans="1:17" x14ac:dyDescent="0.2">
      <c r="A6" s="86" t="s">
        <v>188</v>
      </c>
      <c r="B6" s="51" t="s">
        <v>95</v>
      </c>
      <c r="D6" s="34">
        <f>'Balance Sheet'!B6</f>
        <v>670</v>
      </c>
      <c r="E6" s="34">
        <f>'Balance Sheet'!C6</f>
        <v>647</v>
      </c>
      <c r="F6" s="34">
        <f>'Balance Sheet'!D6</f>
        <v>626</v>
      </c>
      <c r="G6" s="34"/>
      <c r="H6" s="34">
        <v>637.73555305458183</v>
      </c>
      <c r="I6" s="34">
        <v>639.32989193721824</v>
      </c>
      <c r="J6" s="34">
        <v>640.92821666706129</v>
      </c>
      <c r="K6" s="34"/>
      <c r="L6" s="32" t="s">
        <v>244</v>
      </c>
      <c r="M6" s="48" t="s">
        <v>245</v>
      </c>
      <c r="N6" s="31"/>
    </row>
    <row r="7" spans="1:17" x14ac:dyDescent="0.2">
      <c r="A7" s="86" t="s">
        <v>188</v>
      </c>
      <c r="B7" s="51" t="s">
        <v>96</v>
      </c>
      <c r="D7" s="34">
        <f>'Balance Sheet'!B7</f>
        <v>1016</v>
      </c>
      <c r="E7" s="34">
        <f>'Balance Sheet'!C7</f>
        <v>995</v>
      </c>
      <c r="F7" s="34">
        <f>'Balance Sheet'!D7</f>
        <v>940</v>
      </c>
      <c r="G7" s="34"/>
      <c r="H7" s="34">
        <v>974.94174766075503</v>
      </c>
      <c r="I7" s="34">
        <v>977.37910202990702</v>
      </c>
      <c r="J7" s="34">
        <v>979.82254978498167</v>
      </c>
      <c r="K7" s="34"/>
      <c r="L7" s="32" t="s">
        <v>246</v>
      </c>
      <c r="M7" s="48" t="s">
        <v>247</v>
      </c>
      <c r="N7" s="31"/>
    </row>
    <row r="8" spans="1:17" x14ac:dyDescent="0.2">
      <c r="A8" s="86" t="s">
        <v>188</v>
      </c>
      <c r="B8" s="51" t="s">
        <v>67</v>
      </c>
      <c r="D8" s="36">
        <f>'Balance Sheet'!B8</f>
        <v>182</v>
      </c>
      <c r="E8" s="36">
        <f>'Balance Sheet'!C8</f>
        <v>198</v>
      </c>
      <c r="F8" s="36">
        <f>'Balance Sheet'!D8</f>
        <v>46</v>
      </c>
      <c r="G8" s="36"/>
      <c r="H8" s="36">
        <v>139.10615584714225</v>
      </c>
      <c r="I8" s="36">
        <v>139.4539212367601</v>
      </c>
      <c r="J8" s="36">
        <v>139.80255603985199</v>
      </c>
      <c r="K8" s="54"/>
      <c r="L8" s="32" t="s">
        <v>248</v>
      </c>
      <c r="M8" s="48" t="s">
        <v>249</v>
      </c>
      <c r="N8" s="31"/>
    </row>
    <row r="9" spans="1:17" x14ac:dyDescent="0.2">
      <c r="B9" s="28" t="s">
        <v>97</v>
      </c>
      <c r="D9" s="34">
        <f>SUM(D5:D8)</f>
        <v>2100</v>
      </c>
      <c r="E9" s="34">
        <f>SUM(E5:E8)</f>
        <v>2093</v>
      </c>
      <c r="F9" s="34">
        <f>SUM(F5:F8)</f>
        <v>1908</v>
      </c>
      <c r="G9" s="34"/>
      <c r="H9" s="34">
        <v>2062.5834565624791</v>
      </c>
      <c r="I9" s="34">
        <v>2082.5029152038851</v>
      </c>
      <c r="J9" s="34">
        <v>2103.2103224918951</v>
      </c>
      <c r="K9" s="34"/>
      <c r="L9" s="32" t="s">
        <v>250</v>
      </c>
      <c r="M9" s="48" t="s">
        <v>251</v>
      </c>
      <c r="N9" s="31"/>
    </row>
    <row r="10" spans="1:17" x14ac:dyDescent="0.2">
      <c r="D10" s="34"/>
      <c r="E10" s="34"/>
      <c r="F10" s="34"/>
      <c r="G10" s="34"/>
      <c r="H10" s="34"/>
      <c r="I10" s="34"/>
      <c r="J10" s="34"/>
      <c r="K10" s="34"/>
      <c r="L10" s="32" t="s">
        <v>91</v>
      </c>
      <c r="M10" s="48" t="s">
        <v>91</v>
      </c>
      <c r="N10" s="95"/>
    </row>
    <row r="11" spans="1:17" x14ac:dyDescent="0.2">
      <c r="A11" s="86" t="s">
        <v>188</v>
      </c>
      <c r="B11" s="51" t="s">
        <v>98</v>
      </c>
      <c r="D11" s="34">
        <f>SUM('Balance Sheet'!B10:B12)</f>
        <v>5926</v>
      </c>
      <c r="E11" s="34">
        <f>SUM('Balance Sheet'!C10:C12)</f>
        <v>5896</v>
      </c>
      <c r="F11" s="34">
        <f>SUM('Balance Sheet'!D10:D12)</f>
        <v>5822</v>
      </c>
      <c r="G11" s="34"/>
      <c r="H11" s="34">
        <v>5924.8987430514535</v>
      </c>
      <c r="I11" s="34">
        <v>6027.9096660272699</v>
      </c>
      <c r="J11" s="34">
        <v>6131.0329793465307</v>
      </c>
      <c r="K11" s="34"/>
      <c r="L11" s="32" t="s">
        <v>252</v>
      </c>
      <c r="M11" s="48" t="s">
        <v>253</v>
      </c>
      <c r="N11" s="95"/>
      <c r="O11" s="31"/>
    </row>
    <row r="12" spans="1:17" x14ac:dyDescent="0.2">
      <c r="A12" s="86" t="s">
        <v>188</v>
      </c>
      <c r="B12" s="51" t="s">
        <v>99</v>
      </c>
      <c r="D12" s="36">
        <f>'Balance Sheet'!B13</f>
        <v>87</v>
      </c>
      <c r="E12" s="36">
        <f>'Balance Sheet'!C13</f>
        <v>88</v>
      </c>
      <c r="F12" s="36">
        <f>'Balance Sheet'!D13</f>
        <v>107</v>
      </c>
      <c r="G12" s="36"/>
      <c r="H12" s="36">
        <v>92.715242729801915</v>
      </c>
      <c r="I12" s="36">
        <v>92.947030836626425</v>
      </c>
      <c r="J12" s="36">
        <v>93.179398413717976</v>
      </c>
      <c r="K12" s="54"/>
      <c r="L12" s="32" t="s">
        <v>254</v>
      </c>
      <c r="M12" s="48" t="s">
        <v>255</v>
      </c>
      <c r="N12" s="31"/>
      <c r="O12" s="95"/>
      <c r="Q12" s="95"/>
    </row>
    <row r="13" spans="1:17" x14ac:dyDescent="0.2">
      <c r="D13" s="34" t="s">
        <v>91</v>
      </c>
      <c r="E13" s="34" t="s">
        <v>91</v>
      </c>
      <c r="F13" s="34" t="s">
        <v>91</v>
      </c>
      <c r="G13" s="34"/>
      <c r="H13" s="34"/>
      <c r="I13" s="34"/>
      <c r="J13" s="34"/>
      <c r="K13" s="34"/>
      <c r="L13" s="32" t="s">
        <v>91</v>
      </c>
      <c r="M13" s="48" t="s">
        <v>91</v>
      </c>
      <c r="N13" s="31"/>
      <c r="O13" s="95"/>
    </row>
    <row r="14" spans="1:17" x14ac:dyDescent="0.2">
      <c r="B14" s="28" t="s">
        <v>32</v>
      </c>
      <c r="D14" s="37">
        <f>SUM(D11:D12)+D9</f>
        <v>8113</v>
      </c>
      <c r="E14" s="37">
        <f>SUM(E11:E12)+E9</f>
        <v>8077</v>
      </c>
      <c r="F14" s="37">
        <f>SUM(F11:F12)+F9</f>
        <v>7837</v>
      </c>
      <c r="G14" s="37"/>
      <c r="H14" s="37">
        <v>8080.1974423437341</v>
      </c>
      <c r="I14" s="37">
        <v>8203.3596120677812</v>
      </c>
      <c r="J14" s="37">
        <v>8327.4227002521438</v>
      </c>
      <c r="K14" s="37"/>
      <c r="L14" s="32" t="s">
        <v>256</v>
      </c>
      <c r="M14" s="48" t="s">
        <v>257</v>
      </c>
      <c r="N14" s="31"/>
    </row>
    <row r="15" spans="1:17" x14ac:dyDescent="0.2">
      <c r="D15" s="37"/>
      <c r="E15" s="37"/>
      <c r="F15" s="37"/>
      <c r="G15" s="37"/>
      <c r="H15" s="37"/>
      <c r="I15" s="37"/>
      <c r="J15" s="37"/>
      <c r="K15" s="37"/>
      <c r="L15" s="32"/>
    </row>
    <row r="16" spans="1:17" x14ac:dyDescent="0.2">
      <c r="B16" s="28" t="s">
        <v>101</v>
      </c>
      <c r="D16" s="34"/>
      <c r="E16" s="34"/>
      <c r="F16" s="34"/>
      <c r="G16" s="34"/>
      <c r="H16" s="34"/>
      <c r="I16" s="34"/>
      <c r="J16" s="34"/>
      <c r="K16" s="34"/>
      <c r="L16" s="32" t="s">
        <v>91</v>
      </c>
      <c r="M16" s="48" t="s">
        <v>91</v>
      </c>
    </row>
    <row r="17" spans="1:17" x14ac:dyDescent="0.2">
      <c r="A17" s="86" t="s">
        <v>188</v>
      </c>
      <c r="B17" s="51" t="s">
        <v>102</v>
      </c>
      <c r="D17" s="34">
        <f>'Balance Sheet'!B18</f>
        <v>1771</v>
      </c>
      <c r="E17" s="34">
        <f>'Balance Sheet'!C18</f>
        <v>1543</v>
      </c>
      <c r="F17" s="34">
        <f>'Balance Sheet'!D18</f>
        <v>1219</v>
      </c>
      <c r="G17" s="34"/>
      <c r="H17" s="35">
        <v>1429.4925691510634</v>
      </c>
      <c r="I17" s="35">
        <v>1335.2537201161776</v>
      </c>
      <c r="J17" s="35">
        <v>1240.7292624643869</v>
      </c>
      <c r="K17" s="35"/>
      <c r="L17" s="32" t="s">
        <v>258</v>
      </c>
      <c r="M17" s="48" t="s">
        <v>259</v>
      </c>
    </row>
    <row r="18" spans="1:17" x14ac:dyDescent="0.2">
      <c r="A18" s="86" t="s">
        <v>188</v>
      </c>
      <c r="B18" s="51" t="s">
        <v>103</v>
      </c>
      <c r="D18" s="34">
        <f>'Balance Sheet'!B19</f>
        <v>527</v>
      </c>
      <c r="E18" s="34">
        <f>'Balance Sheet'!C19</f>
        <v>544</v>
      </c>
      <c r="F18" s="34">
        <f>'Balance Sheet'!D19</f>
        <v>610</v>
      </c>
      <c r="G18" s="34"/>
      <c r="H18" s="34">
        <v>555.91510097641742</v>
      </c>
      <c r="I18" s="34">
        <v>557.30488872885849</v>
      </c>
      <c r="J18" s="34">
        <v>558.69815095068054</v>
      </c>
      <c r="K18" s="34"/>
      <c r="L18" s="32" t="s">
        <v>260</v>
      </c>
      <c r="M18" s="48" t="s">
        <v>261</v>
      </c>
    </row>
    <row r="19" spans="1:17" x14ac:dyDescent="0.2">
      <c r="A19" s="86" t="s">
        <v>188</v>
      </c>
      <c r="B19" s="51" t="s">
        <v>104</v>
      </c>
      <c r="D19" s="36">
        <f>'Balance Sheet'!B21+'Balance Sheet'!B22+'Balance Sheet'!B20</f>
        <v>691</v>
      </c>
      <c r="E19" s="36">
        <f>'Balance Sheet'!C21+'Balance Sheet'!C22+'Balance Sheet'!C20</f>
        <v>719</v>
      </c>
      <c r="F19" s="36">
        <f>'Balance Sheet'!D21+'Balance Sheet'!D22+'Balance Sheet'!D20</f>
        <v>726</v>
      </c>
      <c r="G19" s="36"/>
      <c r="H19" s="36">
        <v>701.60893687841542</v>
      </c>
      <c r="I19" s="36">
        <v>703.3629592206114</v>
      </c>
      <c r="J19" s="36">
        <v>705.12136661866293</v>
      </c>
      <c r="K19" s="54"/>
      <c r="L19" s="32" t="s">
        <v>262</v>
      </c>
      <c r="M19" s="48" t="s">
        <v>263</v>
      </c>
      <c r="N19" s="31"/>
      <c r="Q19" s="95"/>
    </row>
    <row r="20" spans="1:17" x14ac:dyDescent="0.2">
      <c r="B20" s="28" t="s">
        <v>39</v>
      </c>
      <c r="D20" s="34">
        <f>SUM(D17:D19)</f>
        <v>2989</v>
      </c>
      <c r="E20" s="34">
        <f>SUM(E17:E19)</f>
        <v>2806</v>
      </c>
      <c r="F20" s="34">
        <f>SUM(F17:F19)</f>
        <v>2555</v>
      </c>
      <c r="G20" s="34"/>
      <c r="H20" s="34">
        <v>2687.0166070058963</v>
      </c>
      <c r="I20" s="34">
        <v>2595.9215680656475</v>
      </c>
      <c r="J20" s="34">
        <v>2504.5487800337305</v>
      </c>
      <c r="K20" s="34"/>
      <c r="L20" s="32" t="s">
        <v>264</v>
      </c>
      <c r="M20" s="48" t="s">
        <v>265</v>
      </c>
      <c r="N20" s="31"/>
    </row>
    <row r="21" spans="1:17" x14ac:dyDescent="0.2">
      <c r="D21" s="34"/>
      <c r="E21" s="34"/>
      <c r="F21" s="34"/>
      <c r="G21" s="34"/>
      <c r="H21" s="34"/>
      <c r="I21" s="34"/>
      <c r="J21" s="34"/>
      <c r="K21" s="34"/>
      <c r="L21" s="32" t="s">
        <v>91</v>
      </c>
      <c r="M21" s="48" t="s">
        <v>91</v>
      </c>
      <c r="N21" s="31"/>
    </row>
    <row r="22" spans="1:17" x14ac:dyDescent="0.2">
      <c r="A22" s="86" t="s">
        <v>188</v>
      </c>
      <c r="B22" s="51" t="s">
        <v>105</v>
      </c>
      <c r="D22" s="34">
        <f>'Balance Sheet'!B24</f>
        <v>2244</v>
      </c>
      <c r="E22" s="34">
        <f>'Balance Sheet'!C24</f>
        <v>2539</v>
      </c>
      <c r="F22" s="34">
        <f>'Balance Sheet'!D24</f>
        <v>2314</v>
      </c>
      <c r="G22" s="34"/>
      <c r="H22" s="35">
        <v>2314</v>
      </c>
      <c r="I22" s="34">
        <v>2314</v>
      </c>
      <c r="J22" s="34">
        <v>2314</v>
      </c>
      <c r="K22" s="34"/>
      <c r="L22" s="32" t="s">
        <v>266</v>
      </c>
      <c r="M22" s="48" t="s">
        <v>267</v>
      </c>
      <c r="N22" s="31"/>
    </row>
    <row r="23" spans="1:17" x14ac:dyDescent="0.2">
      <c r="A23" s="86" t="s">
        <v>188</v>
      </c>
      <c r="B23" s="51" t="s">
        <v>41</v>
      </c>
      <c r="D23" s="34">
        <f>'Balance Sheet'!B25</f>
        <v>548</v>
      </c>
      <c r="E23" s="34">
        <f>'Balance Sheet'!C25</f>
        <v>505</v>
      </c>
      <c r="F23" s="34">
        <f>'Balance Sheet'!D25</f>
        <v>396</v>
      </c>
      <c r="G23" s="34"/>
      <c r="H23" s="34">
        <v>474.88141771069439</v>
      </c>
      <c r="I23" s="34">
        <v>476.06862125497111</v>
      </c>
      <c r="J23" s="34">
        <v>477.25879280810847</v>
      </c>
      <c r="K23" s="34"/>
      <c r="L23" s="32" t="s">
        <v>268</v>
      </c>
      <c r="M23" s="48" t="s">
        <v>269</v>
      </c>
      <c r="N23" s="31"/>
    </row>
    <row r="24" spans="1:17" ht="15" x14ac:dyDescent="0.35">
      <c r="A24" s="86" t="s">
        <v>188</v>
      </c>
      <c r="B24" s="51" t="s">
        <v>106</v>
      </c>
      <c r="D24" s="38">
        <f>'Balance Sheet'!B26</f>
        <v>729</v>
      </c>
      <c r="E24" s="38">
        <f>'Balance Sheet'!C26</f>
        <v>850</v>
      </c>
      <c r="F24" s="38">
        <f>'Balance Sheet'!D26</f>
        <v>1039</v>
      </c>
      <c r="G24" s="38"/>
      <c r="H24" s="38">
        <v>861.55037531268147</v>
      </c>
      <c r="I24" s="38">
        <v>863.70425125096313</v>
      </c>
      <c r="J24" s="38">
        <v>865.86351187909054</v>
      </c>
      <c r="K24" s="38"/>
      <c r="L24" s="32" t="s">
        <v>270</v>
      </c>
      <c r="M24" s="48" t="s">
        <v>271</v>
      </c>
      <c r="N24" s="31"/>
    </row>
    <row r="25" spans="1:17" x14ac:dyDescent="0.2">
      <c r="B25" s="28" t="s">
        <v>107</v>
      </c>
      <c r="D25" s="34">
        <f>SUM(D20:D24)</f>
        <v>6510</v>
      </c>
      <c r="E25" s="34">
        <f>SUM(E20:E24)</f>
        <v>6700</v>
      </c>
      <c r="F25" s="34">
        <f>SUM(F20:F24)</f>
        <v>6304</v>
      </c>
      <c r="G25" s="34"/>
      <c r="H25" s="34">
        <v>6337.4484000292723</v>
      </c>
      <c r="I25" s="34">
        <v>6249.6944405715813</v>
      </c>
      <c r="J25" s="34">
        <v>6161.6710847209297</v>
      </c>
      <c r="K25" s="34"/>
      <c r="L25" s="32" t="s">
        <v>272</v>
      </c>
      <c r="M25" s="48" t="s">
        <v>273</v>
      </c>
      <c r="N25" s="31"/>
    </row>
    <row r="26" spans="1:17" x14ac:dyDescent="0.2">
      <c r="B26" s="28" t="s">
        <v>91</v>
      </c>
      <c r="D26" s="34" t="s">
        <v>91</v>
      </c>
      <c r="E26" s="34" t="s">
        <v>91</v>
      </c>
      <c r="F26" s="34" t="s">
        <v>91</v>
      </c>
      <c r="G26" s="34"/>
      <c r="H26" s="34" t="s">
        <v>91</v>
      </c>
      <c r="I26" s="34" t="s">
        <v>91</v>
      </c>
      <c r="J26" s="34" t="s">
        <v>91</v>
      </c>
      <c r="K26" s="34"/>
      <c r="L26" s="32" t="s">
        <v>91</v>
      </c>
      <c r="M26" s="48" t="s">
        <v>91</v>
      </c>
      <c r="N26" s="31"/>
      <c r="O26" s="95"/>
      <c r="Q26" s="95"/>
    </row>
    <row r="27" spans="1:17" x14ac:dyDescent="0.2">
      <c r="A27" s="86" t="s">
        <v>188</v>
      </c>
      <c r="B27" s="51" t="s">
        <v>136</v>
      </c>
      <c r="D27" s="34">
        <f>'Balance Sheet'!B32+'Balance Sheet'!B31</f>
        <v>342</v>
      </c>
      <c r="E27" s="34">
        <f>'Balance Sheet'!C32+'Balance Sheet'!C31</f>
        <v>351</v>
      </c>
      <c r="F27" s="34">
        <f>'Balance Sheet'!D32+'Balance Sheet'!D31</f>
        <v>366</v>
      </c>
      <c r="G27" s="34"/>
      <c r="H27" s="35">
        <v>366</v>
      </c>
      <c r="I27" s="34">
        <v>366</v>
      </c>
      <c r="J27" s="34">
        <v>366</v>
      </c>
      <c r="K27" s="34"/>
      <c r="L27" s="32" t="s">
        <v>274</v>
      </c>
      <c r="M27" s="48" t="s">
        <v>275</v>
      </c>
      <c r="N27" s="95"/>
    </row>
    <row r="28" spans="1:17" x14ac:dyDescent="0.2">
      <c r="A28" s="86" t="s">
        <v>188</v>
      </c>
      <c r="B28" s="51" t="s">
        <v>108</v>
      </c>
      <c r="D28" s="34">
        <f>'Balance Sheet'!B33</f>
        <v>2198</v>
      </c>
      <c r="E28" s="34">
        <f>'Balance Sheet'!C33</f>
        <v>1754</v>
      </c>
      <c r="F28" s="34">
        <f>'Balance Sheet'!D33</f>
        <v>1927</v>
      </c>
      <c r="G28" s="34"/>
      <c r="H28" s="35">
        <v>2136.7490423144618</v>
      </c>
      <c r="I28" s="34">
        <v>2347.6651714961986</v>
      </c>
      <c r="J28" s="34">
        <v>2559.7516155312137</v>
      </c>
      <c r="K28" s="34"/>
      <c r="L28" s="32" t="s">
        <v>276</v>
      </c>
      <c r="M28" s="48" t="s">
        <v>277</v>
      </c>
      <c r="N28" s="31"/>
    </row>
    <row r="29" spans="1:17" x14ac:dyDescent="0.2">
      <c r="A29" s="86" t="s">
        <v>188</v>
      </c>
      <c r="B29" s="51" t="s">
        <v>109</v>
      </c>
      <c r="D29" s="34">
        <f>'Balance Sheet'!B34</f>
        <v>-356</v>
      </c>
      <c r="E29" s="34">
        <f>'Balance Sheet'!C34</f>
        <v>-556</v>
      </c>
      <c r="F29" s="34">
        <f>'Balance Sheet'!D34</f>
        <v>-664</v>
      </c>
      <c r="G29" s="34"/>
      <c r="H29" s="35">
        <v>-664</v>
      </c>
      <c r="I29" s="34">
        <v>-664</v>
      </c>
      <c r="J29" s="34">
        <v>-664</v>
      </c>
      <c r="K29" s="34"/>
      <c r="L29" s="32" t="s">
        <v>278</v>
      </c>
      <c r="M29" s="48" t="s">
        <v>279</v>
      </c>
    </row>
    <row r="30" spans="1:17" ht="15" x14ac:dyDescent="0.35">
      <c r="A30" s="98" t="s">
        <v>189</v>
      </c>
      <c r="B30" s="51" t="s">
        <v>110</v>
      </c>
      <c r="D30" s="38">
        <f>'Balance Sheet'!B35</f>
        <v>-569</v>
      </c>
      <c r="E30" s="38">
        <f>'Balance Sheet'!C35</f>
        <v>-168</v>
      </c>
      <c r="F30" s="38">
        <f>'Balance Sheet'!D35</f>
        <v>-104</v>
      </c>
      <c r="G30" s="38"/>
      <c r="H30" s="94">
        <v>-104</v>
      </c>
      <c r="I30" s="38">
        <v>-104</v>
      </c>
      <c r="J30" s="38">
        <v>-104</v>
      </c>
      <c r="K30" s="38"/>
      <c r="L30" s="32" t="s">
        <v>280</v>
      </c>
      <c r="M30" s="48" t="s">
        <v>281</v>
      </c>
    </row>
    <row r="31" spans="1:17" x14ac:dyDescent="0.2">
      <c r="B31" s="28" t="s">
        <v>111</v>
      </c>
      <c r="D31" s="34">
        <f>SUM(D26:D30)</f>
        <v>1615</v>
      </c>
      <c r="E31" s="34">
        <f>SUM(E26:E30)</f>
        <v>1381</v>
      </c>
      <c r="F31" s="34">
        <f>SUM(F26:F30)</f>
        <v>1525</v>
      </c>
      <c r="G31" s="34"/>
      <c r="H31" s="34">
        <v>1734.7490423144618</v>
      </c>
      <c r="I31" s="34">
        <v>1945.6651714961986</v>
      </c>
      <c r="J31" s="34">
        <v>2157.7516155312137</v>
      </c>
      <c r="K31" s="34"/>
      <c r="L31" s="32" t="s">
        <v>282</v>
      </c>
      <c r="M31" s="48" t="s">
        <v>283</v>
      </c>
    </row>
    <row r="32" spans="1:17" x14ac:dyDescent="0.2">
      <c r="A32" s="98" t="s">
        <v>189</v>
      </c>
      <c r="B32" s="51" t="s">
        <v>112</v>
      </c>
      <c r="D32" s="36">
        <f>'Balance Sheet'!B37</f>
        <v>-12</v>
      </c>
      <c r="E32" s="36">
        <f>'Balance Sheet'!C37</f>
        <v>-4</v>
      </c>
      <c r="F32" s="36">
        <f>'Balance Sheet'!D37</f>
        <v>8</v>
      </c>
      <c r="G32" s="36"/>
      <c r="H32" s="36">
        <v>8</v>
      </c>
      <c r="I32" s="36">
        <v>8</v>
      </c>
      <c r="J32" s="36">
        <v>8</v>
      </c>
      <c r="K32" s="54"/>
      <c r="L32" s="32" t="s">
        <v>284</v>
      </c>
      <c r="M32" s="48" t="s">
        <v>285</v>
      </c>
    </row>
    <row r="33" spans="1:13" x14ac:dyDescent="0.2">
      <c r="B33" s="28" t="s">
        <v>113</v>
      </c>
      <c r="D33" s="37">
        <f>D31+D32+D25</f>
        <v>8113</v>
      </c>
      <c r="E33" s="37">
        <f>E31+E32+E25</f>
        <v>8077</v>
      </c>
      <c r="F33" s="37">
        <f>F31+F32+F25</f>
        <v>7837</v>
      </c>
      <c r="G33" s="37"/>
      <c r="H33" s="37">
        <v>8080.1974423437341</v>
      </c>
      <c r="I33" s="37">
        <v>8203.3596120677794</v>
      </c>
      <c r="J33" s="37">
        <v>8327.4227002521438</v>
      </c>
      <c r="K33" s="37"/>
      <c r="L33" s="32" t="s">
        <v>286</v>
      </c>
      <c r="M33" s="48" t="s">
        <v>287</v>
      </c>
    </row>
    <row r="34" spans="1:13" x14ac:dyDescent="0.2">
      <c r="B34" s="57" t="s">
        <v>184</v>
      </c>
      <c r="D34" s="37"/>
      <c r="E34" s="37"/>
      <c r="F34" s="37"/>
      <c r="G34" s="37"/>
      <c r="H34" s="37"/>
      <c r="I34" s="37"/>
      <c r="J34" s="37"/>
      <c r="K34" s="37"/>
      <c r="L34" s="32"/>
    </row>
    <row r="35" spans="1:13" x14ac:dyDescent="0.2">
      <c r="A35" s="86" t="s">
        <v>182</v>
      </c>
      <c r="B35" s="28" t="s">
        <v>135</v>
      </c>
      <c r="H35" s="134">
        <v>310.8</v>
      </c>
      <c r="I35" s="135">
        <v>326.34000000000003</v>
      </c>
      <c r="J35" s="136">
        <v>342.65700000000004</v>
      </c>
      <c r="K35" s="39"/>
      <c r="L35" s="32" t="s">
        <v>91</v>
      </c>
      <c r="M35" s="48" t="s">
        <v>288</v>
      </c>
    </row>
    <row r="36" spans="1:13" x14ac:dyDescent="0.2">
      <c r="A36" s="86" t="s">
        <v>182</v>
      </c>
      <c r="B36" s="28" t="s">
        <v>121</v>
      </c>
      <c r="D36" s="40">
        <v>29.577890662796321</v>
      </c>
      <c r="E36" s="40">
        <v>29.219871318980449</v>
      </c>
      <c r="F36" s="40">
        <v>28.70116819495038</v>
      </c>
      <c r="G36" s="40"/>
      <c r="H36" s="137">
        <v>29.166310058909051</v>
      </c>
      <c r="I36" s="137">
        <v>29.166310058909051</v>
      </c>
      <c r="J36" s="137">
        <v>29.166310058909051</v>
      </c>
      <c r="K36" s="40"/>
      <c r="L36" s="32" t="s">
        <v>289</v>
      </c>
      <c r="M36" s="48" t="s">
        <v>290</v>
      </c>
    </row>
    <row r="37" spans="1:13" x14ac:dyDescent="0.2">
      <c r="A37" s="86" t="s">
        <v>182</v>
      </c>
      <c r="B37" s="28" t="s">
        <v>122</v>
      </c>
      <c r="D37" s="40">
        <v>70.009439305267136</v>
      </c>
      <c r="E37" s="40">
        <v>68.523584905660385</v>
      </c>
      <c r="F37" s="40">
        <v>66.222736923373859</v>
      </c>
      <c r="G37" s="40"/>
      <c r="H37" s="40">
        <v>68.251920378100465</v>
      </c>
      <c r="I37" s="40">
        <v>68.251920378100465</v>
      </c>
      <c r="J37" s="40">
        <v>68.251920378100465</v>
      </c>
      <c r="K37" s="40"/>
      <c r="L37" s="32" t="s">
        <v>291</v>
      </c>
      <c r="M37" s="48" t="s">
        <v>292</v>
      </c>
    </row>
    <row r="38" spans="1:13" x14ac:dyDescent="0.2">
      <c r="A38" s="86" t="s">
        <v>182</v>
      </c>
      <c r="B38" s="28" t="s">
        <v>123</v>
      </c>
      <c r="D38" s="41">
        <v>2.20125786163522E-2</v>
      </c>
      <c r="E38" s="41">
        <v>2.4498886414253896E-2</v>
      </c>
      <c r="F38" s="41">
        <v>5.7781685717874639E-3</v>
      </c>
      <c r="G38" s="41"/>
      <c r="H38" s="89">
        <v>1.742987786746452E-2</v>
      </c>
      <c r="I38" s="41">
        <v>1.742987786746452E-2</v>
      </c>
      <c r="J38" s="41">
        <v>1.742987786746452E-2</v>
      </c>
      <c r="K38" s="41"/>
      <c r="L38" s="32" t="s">
        <v>293</v>
      </c>
      <c r="M38" s="48" t="s">
        <v>294</v>
      </c>
    </row>
    <row r="39" spans="1:13" x14ac:dyDescent="0.2">
      <c r="A39" s="86" t="s">
        <v>183</v>
      </c>
      <c r="B39" s="28" t="s">
        <v>140</v>
      </c>
      <c r="D39" s="40">
        <v>36.313951293184822</v>
      </c>
      <c r="E39" s="40">
        <v>37.464150943396227</v>
      </c>
      <c r="F39" s="40">
        <v>42.97432928006176</v>
      </c>
      <c r="G39" s="40"/>
      <c r="H39" s="90">
        <v>38.917477172214269</v>
      </c>
      <c r="I39" s="40">
        <v>38.917477172214269</v>
      </c>
      <c r="J39" s="40">
        <v>38.917477172214269</v>
      </c>
      <c r="K39" s="40"/>
      <c r="L39" s="32" t="s">
        <v>295</v>
      </c>
      <c r="M39" s="48" t="s">
        <v>296</v>
      </c>
    </row>
    <row r="40" spans="1:13" x14ac:dyDescent="0.2">
      <c r="A40" s="86" t="s">
        <v>183</v>
      </c>
      <c r="B40" s="28" t="s">
        <v>124</v>
      </c>
      <c r="D40" s="41">
        <v>8.357522980164489E-2</v>
      </c>
      <c r="E40" s="41">
        <v>8.8963127938629052E-2</v>
      </c>
      <c r="F40" s="41">
        <v>9.1194573546036925E-2</v>
      </c>
      <c r="G40" s="41"/>
      <c r="H40" s="41">
        <v>8.7910977095436951E-2</v>
      </c>
      <c r="I40" s="41">
        <v>8.7910977095436951E-2</v>
      </c>
      <c r="J40" s="41">
        <v>8.7910977095436951E-2</v>
      </c>
      <c r="K40" s="41"/>
      <c r="L40" s="32" t="s">
        <v>297</v>
      </c>
      <c r="M40" s="48" t="s">
        <v>298</v>
      </c>
    </row>
    <row r="41" spans="1:13" x14ac:dyDescent="0.2">
      <c r="B41" s="57" t="s">
        <v>185</v>
      </c>
      <c r="I41" s="28" t="s">
        <v>91</v>
      </c>
      <c r="J41" s="28" t="s">
        <v>91</v>
      </c>
      <c r="L41" s="32" t="s">
        <v>91</v>
      </c>
      <c r="M41" s="48" t="s">
        <v>91</v>
      </c>
    </row>
    <row r="42" spans="1:13" x14ac:dyDescent="0.2">
      <c r="A42" s="86" t="s">
        <v>182</v>
      </c>
      <c r="B42" s="28" t="s">
        <v>154</v>
      </c>
      <c r="D42" s="41"/>
      <c r="E42" s="41">
        <v>0</v>
      </c>
      <c r="F42" s="41">
        <v>0</v>
      </c>
      <c r="G42" s="41"/>
      <c r="H42" s="56">
        <v>0.15</v>
      </c>
      <c r="I42" s="56">
        <v>0.15</v>
      </c>
      <c r="J42" s="56">
        <v>0.15</v>
      </c>
      <c r="K42" s="42"/>
      <c r="L42" s="32" t="s">
        <v>299</v>
      </c>
      <c r="M42" s="48" t="s">
        <v>91</v>
      </c>
    </row>
    <row r="43" spans="1:13" x14ac:dyDescent="0.2">
      <c r="A43" s="86" t="s">
        <v>182</v>
      </c>
      <c r="B43" s="28" t="s">
        <v>139</v>
      </c>
      <c r="D43" s="41">
        <v>1.0522496371552975E-2</v>
      </c>
      <c r="E43" s="41">
        <v>1.0888393961890621E-2</v>
      </c>
      <c r="F43" s="41">
        <v>1.3440522547418666E-2</v>
      </c>
      <c r="G43" s="41"/>
      <c r="H43" s="93">
        <v>1.1617137626954085E-2</v>
      </c>
      <c r="I43" s="92">
        <v>1.1617137626954085E-2</v>
      </c>
      <c r="J43" s="92">
        <v>1.1617137626954085E-2</v>
      </c>
      <c r="K43" s="42"/>
      <c r="L43" s="32" t="s">
        <v>300</v>
      </c>
      <c r="M43" s="48" t="s">
        <v>91</v>
      </c>
    </row>
    <row r="44" spans="1:13" x14ac:dyDescent="0.2">
      <c r="A44" s="86" t="s">
        <v>183</v>
      </c>
      <c r="B44" s="28" t="s">
        <v>137</v>
      </c>
      <c r="D44" s="41">
        <v>6.6279632317368165E-2</v>
      </c>
      <c r="E44" s="41">
        <v>6.2484533531304134E-2</v>
      </c>
      <c r="F44" s="41">
        <v>4.9742494661474686E-2</v>
      </c>
      <c r="G44" s="41"/>
      <c r="H44" s="41">
        <v>5.950222017004899E-2</v>
      </c>
      <c r="I44" s="41">
        <v>5.950222017004899E-2</v>
      </c>
      <c r="J44" s="41">
        <v>5.950222017004899E-2</v>
      </c>
      <c r="K44" s="41"/>
      <c r="L44" s="32" t="s">
        <v>301</v>
      </c>
      <c r="M44" s="48" t="s">
        <v>302</v>
      </c>
    </row>
    <row r="45" spans="1:13" x14ac:dyDescent="0.2">
      <c r="A45" s="86" t="s">
        <v>183</v>
      </c>
      <c r="B45" s="28" t="s">
        <v>138</v>
      </c>
      <c r="D45" s="41">
        <v>8.8171262699564587E-2</v>
      </c>
      <c r="E45" s="41">
        <v>0.10517198713189804</v>
      </c>
      <c r="F45" s="41">
        <v>0.13051124230624295</v>
      </c>
      <c r="G45" s="41"/>
      <c r="H45" s="41">
        <v>0.10795149737923519</v>
      </c>
      <c r="I45" s="41">
        <v>0.10795149737923519</v>
      </c>
      <c r="J45" s="41">
        <v>0.10795149737923519</v>
      </c>
      <c r="K45" s="41"/>
      <c r="L45" s="32" t="s">
        <v>303</v>
      </c>
      <c r="M45" s="48" t="s">
        <v>304</v>
      </c>
    </row>
    <row r="46" spans="1:13" x14ac:dyDescent="0.2">
      <c r="A46" s="86" t="s">
        <v>183</v>
      </c>
      <c r="B46" s="28" t="s">
        <v>155</v>
      </c>
      <c r="D46" s="43"/>
      <c r="E46" s="43"/>
      <c r="F46" s="43"/>
      <c r="G46" s="43"/>
      <c r="H46" s="55">
        <v>0</v>
      </c>
      <c r="I46" s="55">
        <v>0</v>
      </c>
      <c r="J46" s="55">
        <v>0</v>
      </c>
      <c r="K46" s="44"/>
      <c r="L46" s="32" t="s">
        <v>91</v>
      </c>
    </row>
    <row r="47" spans="1:13" x14ac:dyDescent="0.2">
      <c r="A47" s="86" t="s">
        <v>183</v>
      </c>
      <c r="B47" s="28" t="s">
        <v>125</v>
      </c>
      <c r="D47" s="28" t="s">
        <v>91</v>
      </c>
      <c r="E47" s="28" t="s">
        <v>91</v>
      </c>
      <c r="F47" s="28" t="s">
        <v>91</v>
      </c>
      <c r="H47" s="55">
        <v>0</v>
      </c>
      <c r="I47" s="55">
        <v>0</v>
      </c>
      <c r="J47" s="55">
        <v>0</v>
      </c>
      <c r="K47" s="44"/>
      <c r="L47" s="32" t="s">
        <v>91</v>
      </c>
    </row>
    <row r="48" spans="1:13" x14ac:dyDescent="0.2">
      <c r="A48" s="86" t="s">
        <v>183</v>
      </c>
      <c r="B48" s="28" t="s">
        <v>126</v>
      </c>
      <c r="D48" s="28" t="s">
        <v>91</v>
      </c>
      <c r="E48" s="28" t="s">
        <v>91</v>
      </c>
      <c r="F48" s="28" t="s">
        <v>91</v>
      </c>
      <c r="H48" s="55">
        <v>0</v>
      </c>
      <c r="I48" s="55">
        <v>0</v>
      </c>
      <c r="J48" s="55">
        <v>0</v>
      </c>
      <c r="K48" s="44"/>
      <c r="L48" s="32" t="s">
        <v>91</v>
      </c>
    </row>
    <row r="49" spans="1:13" x14ac:dyDescent="0.2">
      <c r="A49" s="86" t="s">
        <v>183</v>
      </c>
      <c r="B49" s="28" t="s">
        <v>127</v>
      </c>
      <c r="D49" s="28" t="s">
        <v>91</v>
      </c>
      <c r="E49" s="28" t="s">
        <v>91</v>
      </c>
      <c r="F49" s="28" t="s">
        <v>91</v>
      </c>
      <c r="H49" s="55">
        <v>0</v>
      </c>
      <c r="I49" s="55">
        <v>0</v>
      </c>
      <c r="J49" s="55">
        <v>0</v>
      </c>
      <c r="K49" s="44"/>
      <c r="L49" s="32" t="s">
        <v>91</v>
      </c>
    </row>
    <row r="50" spans="1:13" x14ac:dyDescent="0.2">
      <c r="A50" s="86" t="s">
        <v>183</v>
      </c>
      <c r="B50" s="28" t="s">
        <v>128</v>
      </c>
      <c r="H50" s="55">
        <v>0</v>
      </c>
      <c r="I50" s="55">
        <v>0</v>
      </c>
      <c r="J50" s="55">
        <v>0</v>
      </c>
      <c r="K50" s="44"/>
      <c r="L50" s="32" t="s">
        <v>91</v>
      </c>
    </row>
    <row r="51" spans="1:13" x14ac:dyDescent="0.2">
      <c r="L51" s="32" t="s">
        <v>91</v>
      </c>
    </row>
    <row r="52" spans="1:13" x14ac:dyDescent="0.2">
      <c r="E52" s="43"/>
      <c r="F52" s="43"/>
      <c r="G52" s="43"/>
      <c r="L52" s="32" t="s">
        <v>91</v>
      </c>
    </row>
    <row r="53" spans="1:13" x14ac:dyDescent="0.2">
      <c r="A53" s="86" t="s">
        <v>183</v>
      </c>
      <c r="B53" s="28" t="s">
        <v>129</v>
      </c>
      <c r="D53" s="41">
        <v>0.45730994152046783</v>
      </c>
      <c r="E53" s="41">
        <v>0.59159159159159158</v>
      </c>
      <c r="F53" s="41">
        <v>0.69271758436944941</v>
      </c>
      <c r="G53" s="41"/>
      <c r="H53" s="41">
        <v>0.58053970582716963</v>
      </c>
      <c r="I53" s="41">
        <v>0.58053970582716963</v>
      </c>
      <c r="J53" s="41">
        <v>0.58053970582716963</v>
      </c>
      <c r="K53" s="41"/>
      <c r="L53" s="45" t="s">
        <v>305</v>
      </c>
      <c r="M53" s="50" t="s">
        <v>306</v>
      </c>
    </row>
    <row r="54" spans="1:13" x14ac:dyDescent="0.2">
      <c r="B54" s="28" t="s">
        <v>91</v>
      </c>
    </row>
  </sheetData>
  <printOptions headings="1" gridLines="1"/>
  <pageMargins left="0.7" right="0.7" top="0.75" bottom="0.75" header="0.3" footer="0.3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0000"/>
  </sheetPr>
  <dimension ref="A1"/>
  <sheetViews>
    <sheetView view="pageBreakPreview" zoomScaleNormal="100" zoomScaleSheetLayoutView="100" workbookViewId="0">
      <selection activeCell="I10" sqref="I10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J23"/>
  <sheetViews>
    <sheetView showGridLines="0" topLeftCell="A3" zoomScaleNormal="100" zoomScaleSheetLayoutView="100" workbookViewId="0">
      <selection activeCell="D21" sqref="D21"/>
    </sheetView>
  </sheetViews>
  <sheetFormatPr defaultRowHeight="12.75" x14ac:dyDescent="0.2"/>
  <cols>
    <col min="1" max="1" width="2.7109375" style="28" customWidth="1"/>
    <col min="2" max="2" width="28.28515625" style="28" bestFit="1" customWidth="1"/>
    <col min="3" max="3" width="2.7109375" style="28" customWidth="1"/>
    <col min="4" max="4" width="11.7109375" style="28" bestFit="1" customWidth="1"/>
    <col min="5" max="5" width="10.5703125" style="28" bestFit="1" customWidth="1"/>
    <col min="6" max="6" width="11.28515625" style="28" bestFit="1" customWidth="1"/>
    <col min="7" max="7" width="11.28515625" style="28" customWidth="1"/>
    <col min="8" max="8" width="2.7109375" style="28" customWidth="1"/>
    <col min="9" max="16384" width="9.140625" style="28"/>
  </cols>
  <sheetData>
    <row r="1" spans="2:10" x14ac:dyDescent="0.2">
      <c r="B1" s="57" t="s">
        <v>166</v>
      </c>
    </row>
    <row r="2" spans="2:10" x14ac:dyDescent="0.2">
      <c r="B2" s="57"/>
      <c r="J2" s="57"/>
    </row>
    <row r="3" spans="2:10" x14ac:dyDescent="0.2">
      <c r="D3" s="84">
        <v>2017</v>
      </c>
      <c r="E3" s="84">
        <f>D3+1</f>
        <v>2018</v>
      </c>
      <c r="F3" s="84">
        <f>E3+1</f>
        <v>2019</v>
      </c>
      <c r="G3" s="84"/>
      <c r="J3" s="57"/>
    </row>
    <row r="5" spans="2:10" ht="15" customHeight="1" x14ac:dyDescent="0.2">
      <c r="B5" s="28" t="s">
        <v>81</v>
      </c>
      <c r="D5" s="112">
        <v>1001.6077725191783</v>
      </c>
      <c r="E5" s="112">
        <v>1004.1117919504757</v>
      </c>
      <c r="F5" s="112">
        <v>1006.6220714303518</v>
      </c>
      <c r="G5" s="112"/>
    </row>
    <row r="6" spans="2:10" x14ac:dyDescent="0.2">
      <c r="B6" s="28" t="s">
        <v>167</v>
      </c>
      <c r="D6" s="116">
        <v>315.61615217615628</v>
      </c>
      <c r="E6" s="116">
        <v>317.3723054450345</v>
      </c>
      <c r="F6" s="116">
        <v>319.13331596861337</v>
      </c>
      <c r="G6" s="116"/>
    </row>
    <row r="7" spans="2:10" x14ac:dyDescent="0.2">
      <c r="B7" s="28" t="s">
        <v>41</v>
      </c>
      <c r="D7" s="116">
        <v>78.881417710694393</v>
      </c>
      <c r="E7" s="116">
        <v>1.1872035442767128</v>
      </c>
      <c r="F7" s="116">
        <v>1.1901715531373611</v>
      </c>
      <c r="G7" s="116"/>
    </row>
    <row r="8" spans="2:10" x14ac:dyDescent="0.2">
      <c r="B8" s="61" t="s">
        <v>168</v>
      </c>
      <c r="C8" s="61"/>
      <c r="D8" s="118">
        <v>-177.44962468731853</v>
      </c>
      <c r="E8" s="118">
        <v>2.1538759382816579</v>
      </c>
      <c r="F8" s="118">
        <v>2.1592606281274129</v>
      </c>
      <c r="G8" s="138"/>
    </row>
    <row r="9" spans="2:10" x14ac:dyDescent="0.2">
      <c r="B9" s="28" t="s">
        <v>169</v>
      </c>
      <c r="D9" s="116">
        <v>587.42341336639799</v>
      </c>
      <c r="E9" s="116">
        <v>690.08056598799953</v>
      </c>
      <c r="F9" s="116">
        <v>690.83818764300315</v>
      </c>
      <c r="G9" s="116"/>
    </row>
    <row r="10" spans="2:10" x14ac:dyDescent="0.2">
      <c r="D10" s="116"/>
      <c r="E10" s="116"/>
      <c r="F10" s="116"/>
      <c r="G10" s="116"/>
    </row>
    <row r="11" spans="2:10" x14ac:dyDescent="0.2">
      <c r="B11" s="28" t="s">
        <v>170</v>
      </c>
      <c r="D11" s="116">
        <v>218.25941870764632</v>
      </c>
      <c r="E11" s="116">
        <v>1.2356485467691982</v>
      </c>
      <c r="F11" s="116">
        <v>1.2387376681358546</v>
      </c>
      <c r="G11" s="116"/>
    </row>
    <row r="12" spans="2:10" x14ac:dyDescent="0.2">
      <c r="B12" s="61" t="s">
        <v>171</v>
      </c>
      <c r="C12" s="61"/>
      <c r="D12" s="117">
        <v>88.613985781254996</v>
      </c>
      <c r="E12" s="117">
        <v>103.2427110826407</v>
      </c>
      <c r="F12" s="117">
        <v>103.355680896352</v>
      </c>
      <c r="G12" s="139"/>
    </row>
    <row r="13" spans="2:10" x14ac:dyDescent="0.2">
      <c r="D13" s="116"/>
      <c r="E13" s="116"/>
      <c r="F13" s="116"/>
      <c r="G13" s="116"/>
    </row>
    <row r="14" spans="2:10" x14ac:dyDescent="0.2">
      <c r="B14" s="28" t="s">
        <v>172</v>
      </c>
      <c r="D14" s="116">
        <v>280.55000887749668</v>
      </c>
      <c r="E14" s="116">
        <v>585.60220635858968</v>
      </c>
      <c r="F14" s="116">
        <v>586.24376907851524</v>
      </c>
      <c r="G14" s="116"/>
    </row>
    <row r="15" spans="2:10" x14ac:dyDescent="0.2">
      <c r="B15" s="61" t="s">
        <v>173</v>
      </c>
      <c r="C15" s="61"/>
      <c r="D15" s="117"/>
      <c r="E15" s="117"/>
      <c r="F15" s="143">
        <v>23625.623893864165</v>
      </c>
      <c r="G15" s="140" t="s">
        <v>91</v>
      </c>
      <c r="H15" s="86" t="s">
        <v>91</v>
      </c>
    </row>
    <row r="16" spans="2:10" x14ac:dyDescent="0.2">
      <c r="B16" s="28" t="s">
        <v>174</v>
      </c>
      <c r="D16" s="112">
        <v>280.55000887749668</v>
      </c>
      <c r="E16" s="112">
        <v>585.60220635858968</v>
      </c>
      <c r="F16" s="112">
        <v>24211.867662942681</v>
      </c>
      <c r="G16" s="112"/>
    </row>
    <row r="17" spans="2:7" x14ac:dyDescent="0.2">
      <c r="D17" s="63"/>
      <c r="E17" s="63"/>
      <c r="F17" s="63"/>
      <c r="G17" s="63"/>
    </row>
    <row r="18" spans="2:7" x14ac:dyDescent="0.2">
      <c r="D18" s="31"/>
      <c r="E18" s="31"/>
      <c r="F18" s="110"/>
      <c r="G18" s="110"/>
    </row>
    <row r="19" spans="2:7" x14ac:dyDescent="0.2">
      <c r="B19" s="28" t="s">
        <v>175</v>
      </c>
      <c r="D19" s="141">
        <v>22817.764872787171</v>
      </c>
      <c r="E19" s="95" t="s">
        <v>191</v>
      </c>
      <c r="F19" s="31"/>
      <c r="G19" s="110"/>
    </row>
    <row r="20" spans="2:7" x14ac:dyDescent="0.2">
      <c r="B20" s="28" t="s">
        <v>176</v>
      </c>
      <c r="D20" s="142">
        <v>3533</v>
      </c>
      <c r="E20" s="95" t="s">
        <v>195</v>
      </c>
      <c r="F20" s="31"/>
      <c r="G20" s="31"/>
    </row>
    <row r="21" spans="2:7" x14ac:dyDescent="0.2">
      <c r="B21" s="28" t="s">
        <v>177</v>
      </c>
      <c r="D21" s="111">
        <v>19284.764872787171</v>
      </c>
      <c r="E21" s="95" t="s">
        <v>192</v>
      </c>
      <c r="F21" s="31"/>
      <c r="G21" s="31"/>
    </row>
    <row r="22" spans="2:7" ht="13.5" thickBot="1" x14ac:dyDescent="0.25">
      <c r="B22" s="28" t="s">
        <v>178</v>
      </c>
      <c r="D22" s="113">
        <v>62.612872963594711</v>
      </c>
      <c r="E22" s="95" t="s">
        <v>193</v>
      </c>
      <c r="F22" s="31"/>
      <c r="G22" s="31"/>
    </row>
    <row r="23" spans="2:7" ht="13.5" thickTop="1" x14ac:dyDescent="0.2"/>
  </sheetData>
  <pageMargins left="0.7" right="0.7" top="0.75" bottom="0.75" header="0.3" footer="0.3"/>
  <pageSetup orientation="landscape" r:id="rId1"/>
  <headerFooter>
    <oddHeader xml:space="preserve">&amp;C
</oddHeader>
    <oddFooter>&amp;C&amp;G&amp;R&amp;P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Historicals --&gt;</vt:lpstr>
      <vt:lpstr>Income Statement</vt:lpstr>
      <vt:lpstr>Balance Sheet</vt:lpstr>
      <vt:lpstr>Forecasts --&gt;</vt:lpstr>
      <vt:lpstr>IS Hist Forecast</vt:lpstr>
      <vt:lpstr>CF Statement Forecast</vt:lpstr>
      <vt:lpstr>BAL Hist Forecast</vt:lpstr>
      <vt:lpstr>Valuations --&gt;</vt:lpstr>
      <vt:lpstr>DCF Analysis</vt:lpstr>
      <vt:lpstr>Support --&gt;</vt:lpstr>
      <vt:lpstr>Supporting Schedules</vt:lpstr>
      <vt:lpstr>WACC_growth_HARDCODE</vt:lpstr>
      <vt:lpstr>DCF</vt:lpstr>
      <vt:lpstr>'BAL Hist Forecast'!Print_Area</vt:lpstr>
      <vt:lpstr>'CF Statement Forecast'!Print_Area</vt:lpstr>
      <vt:lpstr>'DCF Analysis'!Print_Area</vt:lpstr>
      <vt:lpstr>'IS Hist Forecast'!Print_Area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Garner</dc:creator>
  <cp:lastModifiedBy>Jacqueline Garner</cp:lastModifiedBy>
  <cp:lastPrinted>2018-07-02T03:14:56Z</cp:lastPrinted>
  <dcterms:created xsi:type="dcterms:W3CDTF">2017-10-01T14:33:04Z</dcterms:created>
  <dcterms:modified xsi:type="dcterms:W3CDTF">2018-10-07T12:03:38Z</dcterms:modified>
</cp:coreProperties>
</file>