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codeName="ThisWorkbook"/>
  <mc:AlternateContent xmlns:mc="http://schemas.openxmlformats.org/markup-compatibility/2006">
    <mc:Choice Requires="x15">
      <x15ac:absPath xmlns:x15ac="http://schemas.microsoft.com/office/spreadsheetml/2010/11/ac" url="C:\Users\Shrikanth\Desktop\"/>
    </mc:Choice>
  </mc:AlternateContent>
  <xr:revisionPtr revIDLastSave="0" documentId="13_ncr:1_{7D916744-2982-495B-BE49-051278FAAC54}" xr6:coauthVersionLast="46" xr6:coauthVersionMax="46" xr10:uidLastSave="{00000000-0000-0000-0000-000000000000}"/>
  <bookViews>
    <workbookView xWindow="-120" yWindow="-120" windowWidth="29040" windowHeight="15840" firstSheet="1" activeTab="2" xr2:uid="{00000000-000D-0000-FFFF-FFFF00000000}"/>
  </bookViews>
  <sheets>
    <sheet name="Announcement" sheetId="1" state="veryHidden" r:id="rId1"/>
    <sheet name="Information" sheetId="2" r:id="rId2"/>
    <sheet name="Inc_Bal_CF" sheetId="4" r:id="rId3"/>
    <sheet name="LogRecord" sheetId="3" state="very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1" i="4"/>
  <c r="B47" i="4"/>
  <c r="S51" i="4"/>
  <c r="T61" i="4"/>
  <c r="T60" i="4"/>
  <c r="T59" i="4"/>
  <c r="R61" i="4"/>
  <c r="R60" i="4"/>
  <c r="R59" i="4"/>
  <c r="W44" i="4"/>
  <c r="W43" i="4"/>
  <c r="W42" i="4"/>
  <c r="H60" i="4"/>
  <c r="H58" i="4"/>
  <c r="H56" i="4"/>
  <c r="G55" i="4"/>
  <c r="G54" i="4"/>
  <c r="G53" i="4"/>
  <c r="G52" i="4"/>
  <c r="G51" i="4"/>
  <c r="H48" i="4"/>
  <c r="G47" i="4"/>
  <c r="H44" i="4"/>
  <c r="G43" i="4"/>
  <c r="G42" i="4"/>
  <c r="G41" i="4"/>
  <c r="G40" i="4"/>
  <c r="G39" i="4"/>
  <c r="G36" i="4"/>
  <c r="S46" i="4"/>
  <c r="S45" i="4"/>
  <c r="S44" i="4"/>
  <c r="S43" i="4"/>
  <c r="W39" i="4"/>
  <c r="W38" i="4"/>
  <c r="W37" i="4"/>
  <c r="B43" i="4"/>
  <c r="B42" i="4"/>
  <c r="B41" i="4"/>
  <c r="B40" i="4"/>
  <c r="S40" i="4"/>
  <c r="S39" i="4"/>
  <c r="S38" i="4"/>
  <c r="S37" i="4"/>
  <c r="B39" i="4"/>
  <c r="B36" i="4"/>
  <c r="M19" i="4"/>
  <c r="M20" i="4"/>
  <c r="M21" i="4"/>
  <c r="M22" i="4"/>
  <c r="M18" i="4"/>
  <c r="M15" i="4"/>
  <c r="M14" i="4"/>
  <c r="M9" i="4"/>
  <c r="M10" i="4"/>
  <c r="M8" i="4"/>
  <c r="G15" i="4"/>
  <c r="G9" i="4"/>
  <c r="G10" i="4"/>
  <c r="G11" i="4"/>
  <c r="G8" i="4"/>
  <c r="S55" i="4" l="1"/>
  <c r="W55" i="4" l="1"/>
  <c r="S50" i="4"/>
  <c r="S49" i="4"/>
  <c r="G35" i="4"/>
  <c r="L23" i="4"/>
  <c r="K23" i="4"/>
  <c r="F17" i="4"/>
  <c r="F18" i="4" s="1"/>
  <c r="E17" i="4"/>
  <c r="E18" i="4" s="1"/>
  <c r="L16" i="4"/>
  <c r="K16" i="4"/>
  <c r="W12" i="4"/>
  <c r="W14" i="4" s="1"/>
  <c r="W16" i="4" s="1"/>
  <c r="F12" i="4"/>
  <c r="E12" i="4"/>
  <c r="L11" i="4"/>
  <c r="K11" i="4"/>
  <c r="E21" i="4" l="1"/>
  <c r="F21" i="4"/>
  <c r="K25" i="4"/>
  <c r="L25" i="4"/>
  <c r="W17" i="4"/>
  <c r="W19" i="4" s="1"/>
  <c r="G34" i="4" s="1"/>
</calcChain>
</file>

<file path=xl/sharedStrings.xml><?xml version="1.0" encoding="utf-8"?>
<sst xmlns="http://schemas.openxmlformats.org/spreadsheetml/2006/main" count="179" uniqueCount="119">
  <si>
    <t>Name</t>
  </si>
  <si>
    <t>GTID</t>
  </si>
  <si>
    <t>Date</t>
  </si>
  <si>
    <t>Time</t>
  </si>
  <si>
    <t>Username</t>
  </si>
  <si>
    <t>Computer Name</t>
  </si>
  <si>
    <t>Warning: You must enable macros in order to access the data for this assignment. If you are seeing this message, macros have not been enabled. Please close the workbook and enable macros before re-opening it. If you have correctly enabled macros, you will be able to access the assignment data and will no longer see this message</t>
  </si>
  <si>
    <t>jgarner47</t>
  </si>
  <si>
    <t>COB-GARJ-DW1057</t>
  </si>
  <si>
    <t>XYZ Corporation</t>
  </si>
  <si>
    <t>Balance Sheet</t>
  </si>
  <si>
    <t xml:space="preserve">Income Statement </t>
  </si>
  <si>
    <t>For the period ending December 31, ______________</t>
  </si>
  <si>
    <t>Stock Statement</t>
  </si>
  <si>
    <t>Flow Statement</t>
  </si>
  <si>
    <t>Assets</t>
  </si>
  <si>
    <t>Liabilities and Stockholders' Equity</t>
  </si>
  <si>
    <t>For the period January 1 through December 31, 2016</t>
  </si>
  <si>
    <t>Change</t>
  </si>
  <si>
    <t>($ in millions)</t>
  </si>
  <si>
    <t>Current assets</t>
  </si>
  <si>
    <t xml:space="preserve"> </t>
  </si>
  <si>
    <t>Current liabilities</t>
  </si>
  <si>
    <t xml:space="preserve">   Cash and equivalents</t>
  </si>
  <si>
    <t xml:space="preserve">   Accounts payable</t>
  </si>
  <si>
    <t>Total operating revenues</t>
  </si>
  <si>
    <t xml:space="preserve">   Accounts receivable</t>
  </si>
  <si>
    <t xml:space="preserve">   Notes payable</t>
  </si>
  <si>
    <t>Cost of goods sold</t>
  </si>
  <si>
    <t xml:space="preserve">   Inventories</t>
  </si>
  <si>
    <t xml:space="preserve">   Accrued expenses</t>
  </si>
  <si>
    <t>Selling, general and administrative expenses</t>
  </si>
  <si>
    <t xml:space="preserve">   Other</t>
  </si>
  <si>
    <t xml:space="preserve">        Total current liabilities</t>
  </si>
  <si>
    <t>Depreciation expense</t>
  </si>
  <si>
    <t xml:space="preserve">        Total current assets</t>
  </si>
  <si>
    <t>Operating income</t>
  </si>
  <si>
    <t>Long-term liabilities</t>
  </si>
  <si>
    <t>Other income</t>
  </si>
  <si>
    <t>Fixed assets</t>
  </si>
  <si>
    <t xml:space="preserve">  Deferred taxes</t>
  </si>
  <si>
    <t>Earnings before interest and taxes (EBIT)</t>
  </si>
  <si>
    <t xml:space="preserve">   Property, plant and equipment (Gross)</t>
  </si>
  <si>
    <t xml:space="preserve">   Long-term debt</t>
  </si>
  <si>
    <t>Interest expense</t>
  </si>
  <si>
    <t xml:space="preserve">     Less accumulated depreciation</t>
  </si>
  <si>
    <t xml:space="preserve">             Total long-term liabilities</t>
  </si>
  <si>
    <t>Pretax income</t>
  </si>
  <si>
    <t xml:space="preserve">   Net property, plant, and equipment</t>
  </si>
  <si>
    <t>Stockholders' equity</t>
  </si>
  <si>
    <t>Taxes</t>
  </si>
  <si>
    <t xml:space="preserve">        Total fixed assets</t>
  </si>
  <si>
    <t xml:space="preserve">   Preferred stock</t>
  </si>
  <si>
    <t xml:space="preserve">   Common stock ($1 par value)</t>
  </si>
  <si>
    <t>Net income</t>
  </si>
  <si>
    <t xml:space="preserve">   Capital surplus</t>
  </si>
  <si>
    <t>Total assets</t>
  </si>
  <si>
    <t xml:space="preserve">   Accumulated retained earnings</t>
  </si>
  <si>
    <t xml:space="preserve">   Less treasury stock</t>
  </si>
  <si>
    <t xml:space="preserve">              Total equity</t>
  </si>
  <si>
    <t>Toal liabilities and stockholders' equity</t>
  </si>
  <si>
    <t>Statement of Cashflows</t>
  </si>
  <si>
    <t>Statement of Cashflow</t>
  </si>
  <si>
    <t>Cash flow from Assets, Cash flow to Claimants</t>
  </si>
  <si>
    <t>January 1, 2016 -December 31, 2016</t>
  </si>
  <si>
    <t>Need 2016 I/S + 2016 Bal Sheet + 2015 Bal Sheet</t>
  </si>
  <si>
    <t>Cash flow FROM assets</t>
  </si>
  <si>
    <t>Cash flow TO Creditors &amp; Stockholders</t>
  </si>
  <si>
    <t>Balance sheet item</t>
  </si>
  <si>
    <t>L + E</t>
  </si>
  <si>
    <t>(1) Operating CF</t>
  </si>
  <si>
    <t>(1) Cash flow to creditors</t>
  </si>
  <si>
    <r>
      <t xml:space="preserve">Increase </t>
    </r>
    <r>
      <rPr>
        <sz val="11"/>
        <color theme="1"/>
        <rFont val="Calibri"/>
        <family val="2"/>
      </rPr>
      <t>↑</t>
    </r>
  </si>
  <si>
    <t>↓</t>
  </si>
  <si>
    <t>↑</t>
  </si>
  <si>
    <t xml:space="preserve">   EBIT </t>
  </si>
  <si>
    <t xml:space="preserve">    Interest paid</t>
  </si>
  <si>
    <t>Operating</t>
  </si>
  <si>
    <r>
      <t>Decrease</t>
    </r>
    <r>
      <rPr>
        <sz val="11"/>
        <color theme="1"/>
        <rFont val="Calibri"/>
        <family val="2"/>
      </rPr>
      <t>↓</t>
    </r>
  </si>
  <si>
    <t xml:space="preserve"> + depreciation expense</t>
  </si>
  <si>
    <t xml:space="preserve">   -Net new borrowing</t>
  </si>
  <si>
    <t xml:space="preserve">  -Current taxes</t>
  </si>
  <si>
    <t xml:space="preserve">   CF to creditors</t>
  </si>
  <si>
    <t>The gray box indicates the impact on CASH</t>
  </si>
  <si>
    <t xml:space="preserve">    OCF</t>
  </si>
  <si>
    <t>(2) Cash flow to stockholders</t>
  </si>
  <si>
    <t>(2) Investment in Fixed assets (FA)</t>
  </si>
  <si>
    <t xml:space="preserve">    Dividends</t>
  </si>
  <si>
    <t xml:space="preserve">  Ending Net Fixed assets</t>
  </si>
  <si>
    <t xml:space="preserve">   -Net new equity</t>
  </si>
  <si>
    <t>Total CF from operating activities</t>
  </si>
  <si>
    <t xml:space="preserve">  Less Beginning Fixed assets</t>
  </si>
  <si>
    <t>CF to stockholders</t>
  </si>
  <si>
    <t xml:space="preserve">  + Depreciation expense</t>
  </si>
  <si>
    <t xml:space="preserve">Investing </t>
  </si>
  <si>
    <t xml:space="preserve">     Invt in Fixed assets</t>
  </si>
  <si>
    <t>Total CF from Investing Activities</t>
  </si>
  <si>
    <t>(3) Change in NWC</t>
  </si>
  <si>
    <t xml:space="preserve">   Ending NWC</t>
  </si>
  <si>
    <t>Financing</t>
  </si>
  <si>
    <t xml:space="preserve">   Beginning NWC</t>
  </si>
  <si>
    <t xml:space="preserve">   Change in NWC</t>
  </si>
  <si>
    <t xml:space="preserve">Cash flow to creditors &amp; stockholders = </t>
  </si>
  <si>
    <t xml:space="preserve">      (1) + (2) </t>
  </si>
  <si>
    <t>Dividends paid</t>
  </si>
  <si>
    <t xml:space="preserve">CF from assets = (1) - (2) - (3) </t>
  </si>
  <si>
    <t>Purchase of stock</t>
  </si>
  <si>
    <t>Proceeds from stock issuance</t>
  </si>
  <si>
    <t xml:space="preserve">CF from assets = </t>
  </si>
  <si>
    <t>CF to creditors + stockholders =</t>
  </si>
  <si>
    <t>Total CF from Financing Activities</t>
  </si>
  <si>
    <t>Change in cash</t>
  </si>
  <si>
    <t>Ending NWC</t>
  </si>
  <si>
    <t>Beginning NWC</t>
  </si>
  <si>
    <t>CA</t>
  </si>
  <si>
    <t xml:space="preserve">Checks to Change in Cash acount on Balance Sheet? </t>
  </si>
  <si>
    <t>CL</t>
  </si>
  <si>
    <t>NWC</t>
  </si>
  <si>
    <t>Shrikanth Mahale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</si>
</sst>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quot;$&quot;* #,##0_);_(&quot;$&quot;* \(#,##0\);_(&quot;$&quot;* &quot;-&quot;??_);_(@_)"/>
  </numFmts>
  <fonts count="11" x14ac:knownFonts="1">
    <font>
      <sz val="11"/>
      <color theme="1"/>
      <name val="Calibri"/>
      <family val="2"/>
      <scheme val="minor"/>
    </font>
    <font>
      <sz val="12"/>
      <color rgb="FF222222"/>
      <name val="Arial"/>
      <family val="2"/>
    </font>
    <font>
      <sz val="11"/>
      <color theme="1"/>
      <name val="Calibri"/>
      <family val="2"/>
      <scheme val="minor"/>
    </font>
    <font>
      <b/>
      <sz val="11"/>
      <color theme="1"/>
      <name val="Calibri"/>
      <family val="2"/>
      <scheme val="minor"/>
    </font>
    <font>
      <b/>
      <sz val="10"/>
      <name val="Arial"/>
      <family val="2"/>
    </font>
    <font>
      <u/>
      <sz val="10"/>
      <name val="Arial"/>
      <family val="2"/>
    </font>
    <font>
      <sz val="10"/>
      <name val="Arial"/>
      <family val="2"/>
    </font>
    <font>
      <u val="singleAccounting"/>
      <sz val="11"/>
      <color theme="1"/>
      <name val="Calibri"/>
      <family val="2"/>
      <scheme val="minor"/>
    </font>
    <font>
      <u val="singleAccounting"/>
      <sz val="10"/>
      <name val="Arial"/>
      <family val="2"/>
    </font>
    <font>
      <u/>
      <sz val="11"/>
      <color theme="1"/>
      <name val="Calibri"/>
      <family val="2"/>
      <scheme val="minor"/>
    </font>
    <font>
      <sz val="11"/>
      <color theme="1"/>
      <name val="Calibri"/>
      <family val="2"/>
    </font>
  </fonts>
  <fills count="8">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83">
    <xf numFmtId="0" fontId="0" fillId="0" borderId="0" xfId="0"/>
    <xf numFmtId="14" fontId="0" fillId="0" borderId="0" xfId="0" applyNumberFormat="1"/>
    <xf numFmtId="19" fontId="0" fillId="0" borderId="0" xfId="0" applyNumberFormat="1"/>
    <xf numFmtId="9" fontId="0" fillId="0" borderId="0" xfId="0" applyNumberFormat="1"/>
    <xf numFmtId="0" fontId="1" fillId="0" borderId="0" xfId="0" applyFont="1" applyAlignment="1">
      <alignment vertical="top" wrapText="1"/>
    </xf>
    <xf numFmtId="0" fontId="0" fillId="0" borderId="0" xfId="0" applyFill="1"/>
    <xf numFmtId="0" fontId="3" fillId="0" borderId="0" xfId="0" applyFont="1" applyFill="1"/>
    <xf numFmtId="0" fontId="3" fillId="0" borderId="0" xfId="0" applyFont="1" applyFill="1" applyAlignment="1">
      <alignment horizontal="center"/>
    </xf>
    <xf numFmtId="0" fontId="4" fillId="0" borderId="0" xfId="0" applyFont="1" applyFill="1"/>
    <xf numFmtId="42" fontId="0" fillId="0" borderId="0" xfId="0" applyNumberFormat="1" applyFill="1"/>
    <xf numFmtId="41" fontId="0" fillId="0" borderId="0" xfId="0" applyNumberFormat="1" applyFill="1"/>
    <xf numFmtId="0" fontId="5" fillId="0" borderId="0" xfId="0" applyFont="1" applyFill="1"/>
    <xf numFmtId="41" fontId="5" fillId="0" borderId="0" xfId="0" applyNumberFormat="1" applyFont="1" applyFill="1"/>
    <xf numFmtId="0" fontId="6" fillId="0" borderId="0" xfId="0" applyFont="1" applyFill="1"/>
    <xf numFmtId="165" fontId="8" fillId="0" borderId="0" xfId="0" applyNumberFormat="1" applyFont="1" applyFill="1"/>
    <xf numFmtId="0" fontId="3" fillId="0" borderId="0" xfId="0" applyFont="1" applyFill="1" applyAlignment="1">
      <alignment horizontal="left"/>
    </xf>
    <xf numFmtId="165" fontId="0" fillId="0" borderId="0" xfId="2" applyNumberFormat="1" applyFont="1" applyFill="1"/>
    <xf numFmtId="0" fontId="0" fillId="0" borderId="0" xfId="0" quotePrefix="1" applyFill="1"/>
    <xf numFmtId="0" fontId="6" fillId="0" borderId="0" xfId="0" quotePrefix="1" applyFont="1" applyFill="1"/>
    <xf numFmtId="41" fontId="8" fillId="2" borderId="0" xfId="0" applyNumberFormat="1" applyFont="1" applyFill="1"/>
    <xf numFmtId="41" fontId="6" fillId="0" borderId="0" xfId="0" applyNumberFormat="1" applyFont="1" applyFill="1"/>
    <xf numFmtId="41" fontId="0" fillId="2" borderId="14" xfId="0" applyNumberFormat="1" applyFill="1" applyBorder="1"/>
    <xf numFmtId="42" fontId="6" fillId="2" borderId="0" xfId="0" applyNumberFormat="1" applyFont="1" applyFill="1"/>
    <xf numFmtId="41" fontId="8" fillId="0" borderId="14" xfId="0" applyNumberFormat="1" applyFont="1" applyFill="1" applyBorder="1"/>
    <xf numFmtId="0" fontId="4" fillId="0" borderId="0" xfId="0" applyFont="1" applyFill="1" applyBorder="1"/>
    <xf numFmtId="0" fontId="3" fillId="0" borderId="0" xfId="0" applyFont="1"/>
    <xf numFmtId="0" fontId="3"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164" fontId="0" fillId="0" borderId="0" xfId="1" applyNumberFormat="1" applyFont="1" applyBorder="1"/>
    <xf numFmtId="0" fontId="4" fillId="3" borderId="0" xfId="0" applyFont="1" applyFill="1"/>
    <xf numFmtId="42" fontId="4" fillId="3" borderId="0" xfId="0" applyNumberFormat="1" applyFont="1" applyFill="1"/>
    <xf numFmtId="164" fontId="0" fillId="2" borderId="15" xfId="1" applyNumberFormat="1" applyFont="1" applyFill="1" applyBorder="1"/>
    <xf numFmtId="42" fontId="0" fillId="0" borderId="0" xfId="0" applyNumberFormat="1"/>
    <xf numFmtId="41" fontId="0" fillId="0" borderId="0" xfId="0" applyNumberFormat="1"/>
    <xf numFmtId="44" fontId="0" fillId="0" borderId="0" xfId="0" applyNumberFormat="1"/>
    <xf numFmtId="0" fontId="5" fillId="0" borderId="0" xfId="0" applyFont="1"/>
    <xf numFmtId="41" fontId="5" fillId="0" borderId="0" xfId="0" applyNumberFormat="1" applyFont="1"/>
    <xf numFmtId="41" fontId="7" fillId="0" borderId="0" xfId="0" applyNumberFormat="1" applyFont="1"/>
    <xf numFmtId="42" fontId="0" fillId="0" borderId="7" xfId="0" applyNumberFormat="1" applyBorder="1"/>
    <xf numFmtId="42" fontId="3" fillId="0" borderId="0" xfId="0" applyNumberFormat="1" applyFont="1"/>
    <xf numFmtId="0" fontId="0" fillId="0" borderId="8" xfId="0" applyBorder="1"/>
    <xf numFmtId="0" fontId="0" fillId="0" borderId="9" xfId="0" applyBorder="1"/>
    <xf numFmtId="0" fontId="0" fillId="0" borderId="10" xfId="0" applyBorder="1"/>
    <xf numFmtId="0" fontId="0" fillId="4" borderId="15" xfId="0" applyFill="1" applyBorder="1"/>
    <xf numFmtId="41" fontId="0" fillId="4" borderId="15" xfId="0" applyNumberFormat="1" applyFill="1" applyBorder="1"/>
    <xf numFmtId="0" fontId="9" fillId="5" borderId="1" xfId="0" applyFont="1" applyFill="1" applyBorder="1"/>
    <xf numFmtId="0" fontId="9" fillId="5" borderId="2" xfId="0" applyFont="1" applyFill="1" applyBorder="1" applyAlignment="1">
      <alignment horizontal="center"/>
    </xf>
    <xf numFmtId="0" fontId="9" fillId="5" borderId="3" xfId="0" applyFont="1" applyFill="1" applyBorder="1" applyAlignment="1">
      <alignment horizontal="center"/>
    </xf>
    <xf numFmtId="0" fontId="0" fillId="5" borderId="11" xfId="0" applyFill="1" applyBorder="1"/>
    <xf numFmtId="0" fontId="10" fillId="6" borderId="12" xfId="0" applyFont="1" applyFill="1" applyBorder="1" applyAlignment="1">
      <alignment horizontal="center"/>
    </xf>
    <xf numFmtId="0" fontId="10" fillId="6" borderId="13" xfId="0" applyFont="1" applyFill="1" applyBorder="1" applyAlignment="1">
      <alignment horizontal="center"/>
    </xf>
    <xf numFmtId="41" fontId="6" fillId="4" borderId="15" xfId="0" applyNumberFormat="1" applyFont="1" applyFill="1" applyBorder="1"/>
    <xf numFmtId="0" fontId="0" fillId="5" borderId="4" xfId="0" applyFill="1" applyBorder="1"/>
    <xf numFmtId="0" fontId="10" fillId="6" borderId="5" xfId="0" applyFont="1" applyFill="1" applyBorder="1" applyAlignment="1">
      <alignment horizontal="center"/>
    </xf>
    <xf numFmtId="0" fontId="10" fillId="6" borderId="6" xfId="0" applyFont="1" applyFill="1" applyBorder="1" applyAlignment="1">
      <alignment horizontal="center"/>
    </xf>
    <xf numFmtId="41" fontId="8" fillId="4" borderId="15" xfId="0" applyNumberFormat="1" applyFont="1" applyFill="1" applyBorder="1"/>
    <xf numFmtId="0" fontId="0" fillId="2" borderId="15" xfId="0" applyFill="1" applyBorder="1"/>
    <xf numFmtId="41" fontId="0" fillId="2" borderId="15" xfId="0" applyNumberFormat="1" applyFill="1" applyBorder="1"/>
    <xf numFmtId="0" fontId="0" fillId="6" borderId="0" xfId="0" applyFill="1"/>
    <xf numFmtId="0" fontId="4" fillId="0" borderId="0" xfId="0" applyFont="1"/>
    <xf numFmtId="41" fontId="8" fillId="2" borderId="15" xfId="0" applyNumberFormat="1" applyFont="1" applyFill="1" applyBorder="1"/>
    <xf numFmtId="41" fontId="0" fillId="2" borderId="15" xfId="0" applyNumberFormat="1" applyFont="1" applyFill="1" applyBorder="1"/>
    <xf numFmtId="41" fontId="6" fillId="2" borderId="15" xfId="0" applyNumberFormat="1" applyFont="1" applyFill="1" applyBorder="1"/>
    <xf numFmtId="0" fontId="0" fillId="0" borderId="0" xfId="0" quotePrefix="1"/>
    <xf numFmtId="0" fontId="3" fillId="0" borderId="0" xfId="0" applyFont="1" applyBorder="1"/>
    <xf numFmtId="41" fontId="4" fillId="2" borderId="14" xfId="0" applyNumberFormat="1" applyFont="1" applyFill="1" applyBorder="1"/>
    <xf numFmtId="0" fontId="0" fillId="0" borderId="12" xfId="0" applyBorder="1"/>
    <xf numFmtId="42" fontId="0" fillId="4" borderId="15" xfId="0" applyNumberFormat="1" applyFill="1" applyBorder="1"/>
    <xf numFmtId="0" fontId="0" fillId="0" borderId="0" xfId="0" applyBorder="1"/>
    <xf numFmtId="0" fontId="3" fillId="4" borderId="14" xfId="0" applyFont="1" applyFill="1" applyBorder="1" applyAlignment="1">
      <alignment horizontal="center"/>
    </xf>
    <xf numFmtId="0" fontId="0" fillId="0" borderId="5" xfId="0" applyBorder="1"/>
    <xf numFmtId="0" fontId="0" fillId="0" borderId="16" xfId="0" applyBorder="1"/>
    <xf numFmtId="0" fontId="0" fillId="7" borderId="0" xfId="0" applyFill="1"/>
    <xf numFmtId="0" fontId="0" fillId="0" borderId="15" xfId="0" applyBorder="1"/>
    <xf numFmtId="0" fontId="0" fillId="0" borderId="0" xfId="0" applyFill="1" applyBorder="1"/>
    <xf numFmtId="0" fontId="3" fillId="0" borderId="0" xfId="0" applyFont="1" applyAlignment="1">
      <alignment horizontal="center"/>
    </xf>
    <xf numFmtId="0" fontId="3" fillId="0" borderId="2" xfId="0" applyFont="1" applyBorder="1" applyAlignment="1">
      <alignment horizontal="center"/>
    </xf>
    <xf numFmtId="0" fontId="3" fillId="0" borderId="3" xfId="0" applyFont="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workbookViewId="0">
      <selection activeCell="B1" sqref="B1"/>
    </sheetView>
  </sheetViews>
  <sheetFormatPr defaultRowHeight="15" x14ac:dyDescent="0.25"/>
  <cols>
    <col min="1" max="1" width="73" customWidth="1"/>
  </cols>
  <sheetData>
    <row r="1" spans="1:1" ht="75" x14ac:dyDescent="0.25">
      <c r="A1" s="4" t="s">
        <v>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0"/>
  <sheetViews>
    <sheetView workbookViewId="0">
      <selection activeCell="B15" sqref="B15"/>
    </sheetView>
  </sheetViews>
  <sheetFormatPr defaultRowHeight="15" x14ac:dyDescent="0.25"/>
  <cols>
    <col min="1" max="1" width="19.140625" customWidth="1"/>
    <col min="2" max="2" width="21.140625" customWidth="1"/>
  </cols>
  <sheetData>
    <row r="1" spans="1:11" x14ac:dyDescent="0.25">
      <c r="A1" t="s">
        <v>0</v>
      </c>
      <c r="B1" s="78" t="s">
        <v>118</v>
      </c>
    </row>
    <row r="2" spans="1:11" x14ac:dyDescent="0.25">
      <c r="A2" t="s">
        <v>1</v>
      </c>
      <c r="B2" s="78">
        <v>903453344</v>
      </c>
    </row>
    <row r="9" spans="1:11" x14ac:dyDescent="0.25">
      <c r="K9" s="3"/>
    </row>
    <row r="10" spans="1:11" x14ac:dyDescent="0.25">
      <c r="K1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2:Y62"/>
  <sheetViews>
    <sheetView tabSelected="1" workbookViewId="0">
      <selection activeCell="O23" sqref="O23"/>
    </sheetView>
  </sheetViews>
  <sheetFormatPr defaultRowHeight="15" x14ac:dyDescent="0.25"/>
  <cols>
    <col min="1" max="1" width="1.85546875" customWidth="1"/>
    <col min="2" max="2" width="29.7109375" customWidth="1"/>
    <col min="4" max="4" width="5.5703125" customWidth="1"/>
    <col min="5" max="5" width="10.140625" customWidth="1"/>
    <col min="7" max="7" width="14.7109375" customWidth="1"/>
    <col min="8" max="8" width="13.5703125" customWidth="1"/>
    <col min="10" max="10" width="31" customWidth="1"/>
    <col min="14" max="14" width="15.42578125" customWidth="1"/>
    <col min="15" max="15" width="51.42578125" customWidth="1"/>
    <col min="16" max="16" width="2.28515625" customWidth="1"/>
    <col min="18" max="18" width="19" customWidth="1"/>
    <col min="19" max="19" width="13.42578125" customWidth="1"/>
    <col min="20" max="20" width="12" customWidth="1"/>
    <col min="22" max="22" width="17.85546875" customWidth="1"/>
    <col min="24" max="24" width="10.85546875" bestFit="1" customWidth="1"/>
  </cols>
  <sheetData>
    <row r="2" spans="2:25" ht="15.75" thickBot="1" x14ac:dyDescent="0.3"/>
    <row r="3" spans="2:25" x14ac:dyDescent="0.25">
      <c r="E3" s="25"/>
      <c r="F3" s="25"/>
      <c r="H3" s="26" t="s">
        <v>9</v>
      </c>
      <c r="I3" s="26"/>
      <c r="J3" s="26"/>
      <c r="K3" s="26"/>
      <c r="N3" s="27" t="s">
        <v>10</v>
      </c>
      <c r="X3" s="28" t="s">
        <v>11</v>
      </c>
      <c r="Y3" s="29"/>
    </row>
    <row r="4" spans="2:25" ht="15.75" thickBot="1" x14ac:dyDescent="0.3">
      <c r="E4" s="25"/>
      <c r="F4" s="25"/>
      <c r="H4" s="26" t="s">
        <v>12</v>
      </c>
      <c r="I4" s="26"/>
      <c r="J4" s="26"/>
      <c r="K4" s="26"/>
      <c r="N4" s="30" t="s">
        <v>13</v>
      </c>
      <c r="R4" s="25"/>
      <c r="S4" s="26" t="s">
        <v>9</v>
      </c>
      <c r="T4" s="25"/>
      <c r="U4" s="25"/>
      <c r="X4" s="31" t="s">
        <v>14</v>
      </c>
      <c r="Y4" s="32"/>
    </row>
    <row r="5" spans="2:25" x14ac:dyDescent="0.25">
      <c r="B5" s="80" t="s">
        <v>15</v>
      </c>
      <c r="C5" s="80"/>
      <c r="D5" s="80"/>
      <c r="E5" s="80"/>
      <c r="F5" s="80"/>
      <c r="I5" s="80" t="s">
        <v>16</v>
      </c>
      <c r="J5" s="80"/>
      <c r="K5" s="80"/>
      <c r="L5" s="80"/>
      <c r="R5" s="25"/>
      <c r="S5" s="26" t="s">
        <v>17</v>
      </c>
      <c r="T5" s="25"/>
      <c r="U5" s="25"/>
    </row>
    <row r="6" spans="2:25" x14ac:dyDescent="0.25">
      <c r="E6">
        <v>2016</v>
      </c>
      <c r="F6">
        <v>2015</v>
      </c>
      <c r="G6" s="77" t="s">
        <v>18</v>
      </c>
      <c r="K6">
        <v>2016</v>
      </c>
      <c r="L6">
        <v>2015</v>
      </c>
      <c r="M6" s="77" t="s">
        <v>18</v>
      </c>
      <c r="R6" s="25"/>
      <c r="S6" s="26" t="s">
        <v>19</v>
      </c>
      <c r="T6" s="25"/>
      <c r="U6" s="25"/>
    </row>
    <row r="7" spans="2:25" x14ac:dyDescent="0.25">
      <c r="B7" t="s">
        <v>20</v>
      </c>
      <c r="E7" t="s">
        <v>21</v>
      </c>
      <c r="F7" t="s">
        <v>21</v>
      </c>
      <c r="I7" s="5" t="s">
        <v>22</v>
      </c>
      <c r="J7" s="5"/>
      <c r="K7" s="5"/>
      <c r="L7" s="5"/>
      <c r="M7" s="33"/>
    </row>
    <row r="8" spans="2:25" x14ac:dyDescent="0.25">
      <c r="B8" s="34" t="s">
        <v>23</v>
      </c>
      <c r="C8" s="34"/>
      <c r="D8" s="34"/>
      <c r="E8" s="35">
        <v>172</v>
      </c>
      <c r="F8" s="35">
        <v>117</v>
      </c>
      <c r="G8" s="36">
        <f>E8-F8</f>
        <v>55</v>
      </c>
      <c r="I8" s="5" t="s">
        <v>24</v>
      </c>
      <c r="J8" s="5"/>
      <c r="K8" s="9">
        <v>223</v>
      </c>
      <c r="L8" s="9">
        <v>203</v>
      </c>
      <c r="M8" s="36">
        <f>K8-L8</f>
        <v>20</v>
      </c>
      <c r="Q8" t="s">
        <v>25</v>
      </c>
      <c r="W8" s="37">
        <v>2673</v>
      </c>
    </row>
    <row r="9" spans="2:25" x14ac:dyDescent="0.25">
      <c r="B9" t="s">
        <v>26</v>
      </c>
      <c r="E9">
        <v>245</v>
      </c>
      <c r="F9">
        <v>272</v>
      </c>
      <c r="G9" s="36">
        <f t="shared" ref="G9:G11" si="0">E9-F9</f>
        <v>-27</v>
      </c>
      <c r="I9" s="5" t="s">
        <v>27</v>
      </c>
      <c r="J9" s="5"/>
      <c r="K9" s="5">
        <v>63</v>
      </c>
      <c r="L9" s="5">
        <v>53</v>
      </c>
      <c r="M9" s="36">
        <f t="shared" ref="M9:M10" si="1">K9-L9</f>
        <v>10</v>
      </c>
      <c r="Q9" t="s">
        <v>28</v>
      </c>
      <c r="W9" s="38">
        <v>1737</v>
      </c>
      <c r="X9" s="39" t="s">
        <v>21</v>
      </c>
    </row>
    <row r="10" spans="2:25" x14ac:dyDescent="0.25">
      <c r="B10" t="s">
        <v>29</v>
      </c>
      <c r="E10">
        <v>325</v>
      </c>
      <c r="F10">
        <v>275</v>
      </c>
      <c r="G10" s="36">
        <f t="shared" si="0"/>
        <v>50</v>
      </c>
      <c r="I10" s="5" t="s">
        <v>30</v>
      </c>
      <c r="J10" s="5"/>
      <c r="K10" s="11">
        <v>273</v>
      </c>
      <c r="L10" s="11">
        <v>218</v>
      </c>
      <c r="M10" s="36">
        <f t="shared" si="1"/>
        <v>55</v>
      </c>
      <c r="Q10" t="s">
        <v>31</v>
      </c>
      <c r="W10" s="38">
        <v>423</v>
      </c>
    </row>
    <row r="11" spans="2:25" x14ac:dyDescent="0.25">
      <c r="B11" t="s">
        <v>32</v>
      </c>
      <c r="E11" s="40">
        <v>37</v>
      </c>
      <c r="F11" s="40">
        <v>35</v>
      </c>
      <c r="G11" s="36">
        <f t="shared" si="0"/>
        <v>2</v>
      </c>
      <c r="I11" s="5" t="s">
        <v>33</v>
      </c>
      <c r="J11" s="5"/>
      <c r="K11" s="5">
        <f>SUM(K8:K10)</f>
        <v>559</v>
      </c>
      <c r="L11" s="5">
        <f>SUM(L8:L10)</f>
        <v>474</v>
      </c>
      <c r="M11" s="33"/>
      <c r="Q11" t="s">
        <v>34</v>
      </c>
      <c r="W11" s="41">
        <v>106</v>
      </c>
    </row>
    <row r="12" spans="2:25" x14ac:dyDescent="0.25">
      <c r="B12" t="s">
        <v>35</v>
      </c>
      <c r="E12" s="37">
        <f>SUM(E8:E11)</f>
        <v>779</v>
      </c>
      <c r="F12" s="37">
        <f>SUM(F8:F11)</f>
        <v>699</v>
      </c>
      <c r="G12" s="33"/>
      <c r="I12" s="5"/>
      <c r="J12" s="5"/>
      <c r="K12" s="5"/>
      <c r="L12" s="5"/>
      <c r="M12" s="33"/>
      <c r="Q12" t="s">
        <v>36</v>
      </c>
      <c r="W12" s="38">
        <f>+W8-SUM(W9:W11)</f>
        <v>407</v>
      </c>
    </row>
    <row r="13" spans="2:25" x14ac:dyDescent="0.25">
      <c r="G13" s="33"/>
      <c r="I13" s="5" t="s">
        <v>37</v>
      </c>
      <c r="J13" s="5"/>
      <c r="K13" s="5"/>
      <c r="L13" s="5"/>
      <c r="M13" s="33"/>
      <c r="Q13" t="s">
        <v>38</v>
      </c>
      <c r="W13" s="41">
        <v>42</v>
      </c>
    </row>
    <row r="14" spans="2:25" x14ac:dyDescent="0.25">
      <c r="B14" t="s">
        <v>39</v>
      </c>
      <c r="E14" t="s">
        <v>21</v>
      </c>
      <c r="F14" t="s">
        <v>21</v>
      </c>
      <c r="G14" s="33"/>
      <c r="I14" s="5" t="s">
        <v>40</v>
      </c>
      <c r="J14" s="5"/>
      <c r="K14" s="9">
        <v>112</v>
      </c>
      <c r="L14" s="9">
        <v>98</v>
      </c>
      <c r="M14" s="36">
        <f>K14-L14</f>
        <v>14</v>
      </c>
      <c r="Q14" t="s">
        <v>41</v>
      </c>
      <c r="W14" s="38">
        <f>+W13+W12</f>
        <v>449</v>
      </c>
    </row>
    <row r="15" spans="2:25" x14ac:dyDescent="0.25">
      <c r="B15" t="s">
        <v>42</v>
      </c>
      <c r="E15" s="37">
        <v>1891</v>
      </c>
      <c r="F15" s="37">
        <v>1623</v>
      </c>
      <c r="G15" s="36">
        <f>E15-F15</f>
        <v>268</v>
      </c>
      <c r="I15" s="13" t="s">
        <v>43</v>
      </c>
      <c r="J15" s="13"/>
      <c r="K15" s="11">
        <v>600</v>
      </c>
      <c r="L15" s="11">
        <v>501</v>
      </c>
      <c r="M15" s="36">
        <f>K15-L15</f>
        <v>99</v>
      </c>
      <c r="Q15" t="s">
        <v>44</v>
      </c>
      <c r="W15" s="41">
        <v>63</v>
      </c>
    </row>
    <row r="16" spans="2:25" x14ac:dyDescent="0.25">
      <c r="B16" t="s">
        <v>45</v>
      </c>
      <c r="E16" s="41">
        <v>-625</v>
      </c>
      <c r="F16" s="41">
        <v>-519</v>
      </c>
      <c r="G16" s="33" t="s">
        <v>21</v>
      </c>
      <c r="I16" s="5" t="s">
        <v>46</v>
      </c>
      <c r="J16" s="5"/>
      <c r="K16" s="9">
        <f>+K15+K14</f>
        <v>712</v>
      </c>
      <c r="L16" s="9">
        <f>+L15+L14</f>
        <v>599</v>
      </c>
      <c r="M16" s="33" t="s">
        <v>21</v>
      </c>
      <c r="Q16" t="s">
        <v>47</v>
      </c>
      <c r="W16" s="38">
        <f>+W14-W15</f>
        <v>386</v>
      </c>
    </row>
    <row r="17" spans="2:25" ht="17.25" x14ac:dyDescent="0.4">
      <c r="B17" t="s">
        <v>48</v>
      </c>
      <c r="E17">
        <f>+E16+E15</f>
        <v>1266</v>
      </c>
      <c r="F17">
        <f>+F16+F15</f>
        <v>1104</v>
      </c>
      <c r="G17" s="33" t="s">
        <v>21</v>
      </c>
      <c r="I17" s="5" t="s">
        <v>49</v>
      </c>
      <c r="J17" s="5"/>
      <c r="K17" s="5"/>
      <c r="L17" s="5"/>
      <c r="M17" s="33"/>
      <c r="Q17" t="s">
        <v>50</v>
      </c>
      <c r="W17" s="42">
        <f>W16*0.35</f>
        <v>135.1</v>
      </c>
      <c r="Y17" t="s">
        <v>21</v>
      </c>
    </row>
    <row r="18" spans="2:25" x14ac:dyDescent="0.25">
      <c r="B18" t="s">
        <v>51</v>
      </c>
      <c r="E18" s="37">
        <f>E17</f>
        <v>1266</v>
      </c>
      <c r="F18" s="37">
        <f>F17</f>
        <v>1104</v>
      </c>
      <c r="G18" s="37"/>
      <c r="I18" s="5" t="s">
        <v>52</v>
      </c>
      <c r="J18" s="5"/>
      <c r="K18" s="9">
        <v>35</v>
      </c>
      <c r="L18" s="9">
        <v>35</v>
      </c>
      <c r="M18" s="36">
        <f>K18-L18</f>
        <v>0</v>
      </c>
      <c r="Y18" t="s">
        <v>21</v>
      </c>
    </row>
    <row r="19" spans="2:25" ht="15.75" thickBot="1" x14ac:dyDescent="0.3">
      <c r="I19" s="5" t="s">
        <v>53</v>
      </c>
      <c r="J19" s="5"/>
      <c r="K19" s="5">
        <v>62</v>
      </c>
      <c r="L19" s="5">
        <v>52</v>
      </c>
      <c r="M19" s="36">
        <f t="shared" ref="M19:M22" si="2">K19-L19</f>
        <v>10</v>
      </c>
      <c r="Q19" t="s">
        <v>54</v>
      </c>
      <c r="W19" s="43">
        <f>+W16-W17</f>
        <v>250.9</v>
      </c>
    </row>
    <row r="20" spans="2:25" ht="15.75" thickTop="1" x14ac:dyDescent="0.25">
      <c r="I20" s="5" t="s">
        <v>55</v>
      </c>
      <c r="J20" s="5"/>
      <c r="K20" s="5">
        <v>335</v>
      </c>
      <c r="L20" s="5">
        <v>315</v>
      </c>
      <c r="M20" s="36">
        <f t="shared" si="2"/>
        <v>20</v>
      </c>
      <c r="Q20" t="s">
        <v>21</v>
      </c>
      <c r="R20" t="s">
        <v>21</v>
      </c>
    </row>
    <row r="21" spans="2:25" x14ac:dyDescent="0.25">
      <c r="B21" s="25" t="s">
        <v>56</v>
      </c>
      <c r="C21" s="25"/>
      <c r="D21" s="25"/>
      <c r="E21" s="44">
        <f>+E18+E12</f>
        <v>2045</v>
      </c>
      <c r="F21" s="44">
        <f>+F18+F12</f>
        <v>1803</v>
      </c>
      <c r="G21" s="37"/>
      <c r="I21" s="5" t="s">
        <v>57</v>
      </c>
      <c r="J21" s="5"/>
      <c r="K21" s="5">
        <v>375</v>
      </c>
      <c r="L21" s="5">
        <v>355</v>
      </c>
      <c r="M21" s="36">
        <f t="shared" si="2"/>
        <v>20</v>
      </c>
    </row>
    <row r="22" spans="2:25" ht="16.5" x14ac:dyDescent="0.35">
      <c r="G22" s="37" t="s">
        <v>21</v>
      </c>
      <c r="I22" s="5" t="s">
        <v>58</v>
      </c>
      <c r="J22" s="5"/>
      <c r="K22" s="14">
        <v>-33</v>
      </c>
      <c r="L22" s="14">
        <v>-27</v>
      </c>
      <c r="M22" s="36">
        <f t="shared" si="2"/>
        <v>-6</v>
      </c>
    </row>
    <row r="23" spans="2:25" x14ac:dyDescent="0.25">
      <c r="G23" s="37" t="s">
        <v>21</v>
      </c>
      <c r="I23" s="5" t="s">
        <v>59</v>
      </c>
      <c r="J23" s="5"/>
      <c r="K23" s="9">
        <f>SUM(K18:K22)</f>
        <v>774</v>
      </c>
      <c r="L23" s="9">
        <f>SUM(L18:L22)</f>
        <v>730</v>
      </c>
      <c r="M23" s="33"/>
      <c r="N23" s="37"/>
      <c r="W23" s="37"/>
    </row>
    <row r="24" spans="2:25" x14ac:dyDescent="0.25">
      <c r="W24" s="37"/>
    </row>
    <row r="25" spans="2:25" x14ac:dyDescent="0.25">
      <c r="I25" s="25" t="s">
        <v>60</v>
      </c>
      <c r="J25" s="25"/>
      <c r="K25" s="44">
        <f>+K23+K16+K11</f>
        <v>2045</v>
      </c>
      <c r="L25" s="44">
        <f>+L23+L16+L11</f>
        <v>1803</v>
      </c>
      <c r="M25" s="37"/>
      <c r="W25" s="37"/>
    </row>
    <row r="27" spans="2:25" x14ac:dyDescent="0.25">
      <c r="K27" s="37" t="s">
        <v>21</v>
      </c>
    </row>
    <row r="28" spans="2:25" x14ac:dyDescent="0.25">
      <c r="H28" s="37" t="s">
        <v>21</v>
      </c>
    </row>
    <row r="29" spans="2:25" ht="15.75" thickBot="1" x14ac:dyDescent="0.3">
      <c r="D29" s="26" t="s">
        <v>9</v>
      </c>
      <c r="E29" s="26"/>
      <c r="F29" s="26"/>
      <c r="G29" s="26"/>
      <c r="T29" s="26" t="s">
        <v>9</v>
      </c>
    </row>
    <row r="30" spans="2:25" x14ac:dyDescent="0.25">
      <c r="B30" s="5"/>
      <c r="C30" s="5"/>
      <c r="D30" s="7" t="s">
        <v>61</v>
      </c>
      <c r="E30" s="7"/>
      <c r="F30" s="7"/>
      <c r="G30" s="7"/>
      <c r="J30" s="27" t="s">
        <v>62</v>
      </c>
      <c r="Q30" t="s">
        <v>21</v>
      </c>
      <c r="S30" s="15" t="s">
        <v>63</v>
      </c>
    </row>
    <row r="31" spans="2:25" ht="15.75" thickBot="1" x14ac:dyDescent="0.3">
      <c r="B31" s="5"/>
      <c r="C31" s="5"/>
      <c r="D31" s="7" t="s">
        <v>64</v>
      </c>
      <c r="E31" s="7"/>
      <c r="F31" s="7"/>
      <c r="G31" s="7"/>
      <c r="J31" s="30" t="s">
        <v>14</v>
      </c>
      <c r="S31" s="5"/>
      <c r="T31" s="7" t="s">
        <v>64</v>
      </c>
    </row>
    <row r="32" spans="2:25" ht="15.75" thickBot="1" x14ac:dyDescent="0.3">
      <c r="B32" s="5"/>
      <c r="C32" s="5"/>
      <c r="D32" s="7" t="s">
        <v>19</v>
      </c>
      <c r="E32" s="7"/>
      <c r="F32" s="7"/>
      <c r="G32" s="7"/>
      <c r="Q32" t="s">
        <v>21</v>
      </c>
      <c r="S32" s="5"/>
      <c r="T32" s="7" t="s">
        <v>19</v>
      </c>
    </row>
    <row r="33" spans="2:24" ht="15.75" thickBot="1" x14ac:dyDescent="0.3">
      <c r="B33" s="5"/>
      <c r="C33" s="5"/>
      <c r="D33" s="10"/>
      <c r="E33" s="10"/>
      <c r="F33" s="10"/>
      <c r="G33" s="10"/>
      <c r="J33" s="45" t="s">
        <v>65</v>
      </c>
      <c r="K33" s="46"/>
      <c r="L33" s="47"/>
      <c r="Q33" t="s">
        <v>21</v>
      </c>
    </row>
    <row r="34" spans="2:24" x14ac:dyDescent="0.25">
      <c r="B34" s="5" t="s">
        <v>54</v>
      </c>
      <c r="C34" s="5"/>
      <c r="D34" s="10"/>
      <c r="E34" s="10" t="s">
        <v>21</v>
      </c>
      <c r="F34" s="10"/>
      <c r="G34" s="16">
        <f>W19</f>
        <v>250.9</v>
      </c>
      <c r="Q34" s="8" t="s">
        <v>66</v>
      </c>
      <c r="R34" s="8"/>
      <c r="S34" s="8"/>
      <c r="T34" s="8"/>
      <c r="U34" s="8" t="s">
        <v>67</v>
      </c>
      <c r="V34" s="8"/>
      <c r="W34" s="8"/>
    </row>
    <row r="35" spans="2:24" ht="15.75" thickBot="1" x14ac:dyDescent="0.3">
      <c r="B35" s="5" t="s">
        <v>34</v>
      </c>
      <c r="C35" s="5"/>
      <c r="D35" s="10"/>
      <c r="E35" s="10" t="s">
        <v>21</v>
      </c>
      <c r="F35" s="10"/>
      <c r="G35" s="10">
        <f>W11</f>
        <v>106</v>
      </c>
      <c r="Q35" s="5"/>
      <c r="R35" s="5"/>
      <c r="S35" s="5"/>
      <c r="T35" s="5"/>
      <c r="U35" s="5"/>
      <c r="V35" s="5"/>
      <c r="W35" s="5"/>
    </row>
    <row r="36" spans="2:24" x14ac:dyDescent="0.25">
      <c r="B36" s="48" t="str">
        <f>CONCATENATE( IF(M14 &gt;= 0, "Increase ", "Decrease"), " in Deferred taxes" )</f>
        <v>Increase  in Deferred taxes</v>
      </c>
      <c r="C36" s="5"/>
      <c r="D36" s="10"/>
      <c r="E36" s="10"/>
      <c r="F36" s="10"/>
      <c r="G36" s="49">
        <f>M14</f>
        <v>14</v>
      </c>
      <c r="J36" s="50" t="s">
        <v>68</v>
      </c>
      <c r="K36" s="51" t="s">
        <v>15</v>
      </c>
      <c r="L36" s="52" t="s">
        <v>69</v>
      </c>
      <c r="Q36" s="5" t="s">
        <v>70</v>
      </c>
      <c r="R36" s="5"/>
      <c r="S36" s="79"/>
      <c r="T36" s="5"/>
      <c r="U36" s="5" t="s">
        <v>71</v>
      </c>
      <c r="V36" s="5"/>
      <c r="W36" s="5"/>
    </row>
    <row r="37" spans="2:24" x14ac:dyDescent="0.25">
      <c r="B37" s="5"/>
      <c r="C37" s="5"/>
      <c r="D37" s="10"/>
      <c r="E37" s="10"/>
      <c r="F37" s="10"/>
      <c r="G37" s="10"/>
      <c r="J37" s="53" t="s">
        <v>72</v>
      </c>
      <c r="K37" s="54" t="s">
        <v>73</v>
      </c>
      <c r="L37" s="55" t="s">
        <v>74</v>
      </c>
      <c r="Q37" s="5" t="s">
        <v>75</v>
      </c>
      <c r="R37" s="5"/>
      <c r="S37" s="49">
        <f>W14</f>
        <v>449</v>
      </c>
      <c r="T37" s="5"/>
      <c r="U37" s="5" t="s">
        <v>76</v>
      </c>
      <c r="V37" s="5"/>
      <c r="W37" s="56">
        <f>W15</f>
        <v>63</v>
      </c>
      <c r="X37" t="s">
        <v>21</v>
      </c>
    </row>
    <row r="38" spans="2:24" ht="17.25" thickBot="1" x14ac:dyDescent="0.4">
      <c r="B38" s="6" t="s">
        <v>77</v>
      </c>
      <c r="C38" s="5"/>
      <c r="D38" s="10" t="s">
        <v>21</v>
      </c>
      <c r="E38" s="10"/>
      <c r="F38" s="10"/>
      <c r="G38" s="10"/>
      <c r="J38" s="57" t="s">
        <v>78</v>
      </c>
      <c r="K38" s="58" t="s">
        <v>74</v>
      </c>
      <c r="L38" s="59" t="s">
        <v>73</v>
      </c>
      <c r="Q38" s="17" t="s">
        <v>79</v>
      </c>
      <c r="R38" s="5"/>
      <c r="S38" s="56">
        <f>W11</f>
        <v>106</v>
      </c>
      <c r="T38" s="5"/>
      <c r="U38" s="18" t="s">
        <v>80</v>
      </c>
      <c r="V38" s="5"/>
      <c r="W38" s="60">
        <f>M15</f>
        <v>99</v>
      </c>
      <c r="X38" t="s">
        <v>21</v>
      </c>
    </row>
    <row r="39" spans="2:24" ht="16.5" x14ac:dyDescent="0.35">
      <c r="B39" s="61" t="str">
        <f xml:space="preserve"> CONCATENATE( IF(G9 &gt;= 0, "Increase ", "Decrease"), " in A/R" )</f>
        <v>Decrease in A/R</v>
      </c>
      <c r="C39" s="5"/>
      <c r="D39" s="10"/>
      <c r="E39" s="10" t="s">
        <v>21</v>
      </c>
      <c r="F39" s="10"/>
      <c r="G39" s="62">
        <f>-G9</f>
        <v>27</v>
      </c>
      <c r="I39" s="38" t="s">
        <v>21</v>
      </c>
      <c r="Q39" s="17" t="s">
        <v>81</v>
      </c>
      <c r="R39" s="5"/>
      <c r="S39" s="60">
        <f>W17-M14</f>
        <v>121.1</v>
      </c>
      <c r="T39" s="5"/>
      <c r="U39" s="5" t="s">
        <v>82</v>
      </c>
      <c r="V39" s="5"/>
      <c r="W39" s="56">
        <f>W37-W38</f>
        <v>-36</v>
      </c>
    </row>
    <row r="40" spans="2:24" x14ac:dyDescent="0.25">
      <c r="B40" s="61" t="str">
        <f xml:space="preserve"> CONCATENATE( IF(G10 &gt;= 0, "Increase ", "Decrease"), " in Inventories" )</f>
        <v>Increase  in Inventories</v>
      </c>
      <c r="C40" s="5"/>
      <c r="D40" s="10"/>
      <c r="E40" s="20" t="s">
        <v>21</v>
      </c>
      <c r="F40" s="12"/>
      <c r="G40" s="62">
        <f>-G10</f>
        <v>-50</v>
      </c>
      <c r="J40" s="63" t="s">
        <v>83</v>
      </c>
      <c r="K40" s="63"/>
      <c r="L40" s="63"/>
      <c r="Q40" s="5" t="s">
        <v>84</v>
      </c>
      <c r="R40" s="5"/>
      <c r="S40" s="56">
        <f>S37+S38-S39</f>
        <v>433.9</v>
      </c>
      <c r="T40" s="5"/>
      <c r="U40" s="5"/>
      <c r="V40" s="5"/>
      <c r="W40" s="5"/>
    </row>
    <row r="41" spans="2:24" x14ac:dyDescent="0.25">
      <c r="B41" s="61" t="str">
        <f xml:space="preserve"> CONCATENATE( IF(G11 &gt;= 0, "Increase ", "Decrease"), " in other current assets" )</f>
        <v>Increase  in other current assets</v>
      </c>
      <c r="C41" s="5"/>
      <c r="D41" s="10"/>
      <c r="E41" s="10" t="s">
        <v>21</v>
      </c>
      <c r="F41" s="10"/>
      <c r="G41" s="62">
        <f>-G11</f>
        <v>-2</v>
      </c>
      <c r="Q41" s="5"/>
      <c r="R41" s="5"/>
      <c r="S41" s="5"/>
      <c r="T41" s="5"/>
      <c r="U41" s="5" t="s">
        <v>85</v>
      </c>
      <c r="V41" s="5"/>
      <c r="W41" s="5"/>
    </row>
    <row r="42" spans="2:24" x14ac:dyDescent="0.25">
      <c r="B42" s="61" t="str">
        <f xml:space="preserve"> CONCATENATE( IF(M8 &gt;= 0, "Increase ", "Decrease"), " in A/P" )</f>
        <v>Increase  in A/P</v>
      </c>
      <c r="C42" s="5"/>
      <c r="D42" s="10"/>
      <c r="E42" s="10" t="s">
        <v>21</v>
      </c>
      <c r="F42" s="10"/>
      <c r="G42" s="62">
        <f>M8</f>
        <v>20</v>
      </c>
      <c r="I42" s="38" t="s">
        <v>21</v>
      </c>
      <c r="Q42" s="13" t="s">
        <v>86</v>
      </c>
      <c r="R42" s="5"/>
      <c r="S42" s="5"/>
      <c r="T42" s="5"/>
      <c r="U42" s="5" t="s">
        <v>87</v>
      </c>
      <c r="V42" s="5"/>
      <c r="W42" s="56">
        <f>W19 - M21</f>
        <v>230.9</v>
      </c>
      <c r="X42" t="s">
        <v>21</v>
      </c>
    </row>
    <row r="43" spans="2:24" ht="17.25" thickBot="1" x14ac:dyDescent="0.4">
      <c r="B43" s="61" t="str">
        <f xml:space="preserve"> CONCATENATE( IF(M10 &gt;= 0, "Increase ", "Decrease"), " in Accrued Expense" )</f>
        <v>Increase  in Accrued Expense</v>
      </c>
      <c r="C43" s="5"/>
      <c r="D43" s="10"/>
      <c r="E43" s="10" t="s">
        <v>21</v>
      </c>
      <c r="F43" s="10"/>
      <c r="G43" s="62">
        <f>M10</f>
        <v>55</v>
      </c>
      <c r="I43" s="38" t="s">
        <v>21</v>
      </c>
      <c r="Q43" s="13" t="s">
        <v>88</v>
      </c>
      <c r="R43" s="5"/>
      <c r="S43" s="56">
        <f>E17</f>
        <v>1266</v>
      </c>
      <c r="T43" s="5"/>
      <c r="U43" s="17" t="s">
        <v>89</v>
      </c>
      <c r="V43" s="5"/>
      <c r="W43" s="60">
        <f>M19+M20+M22</f>
        <v>24</v>
      </c>
      <c r="X43" t="s">
        <v>21</v>
      </c>
    </row>
    <row r="44" spans="2:24" ht="15.75" thickBot="1" x14ac:dyDescent="0.3">
      <c r="B44" s="5" t="s">
        <v>90</v>
      </c>
      <c r="C44" s="5"/>
      <c r="D44" s="10"/>
      <c r="E44" s="12"/>
      <c r="F44" s="12"/>
      <c r="H44" s="21">
        <f xml:space="preserve"> SUM(G34:G44)</f>
        <v>420.9</v>
      </c>
      <c r="I44" s="38" t="s">
        <v>21</v>
      </c>
      <c r="Q44" s="18" t="s">
        <v>91</v>
      </c>
      <c r="R44" s="5"/>
      <c r="S44" s="56">
        <f>F17</f>
        <v>1104</v>
      </c>
      <c r="T44" s="5"/>
      <c r="U44" s="5" t="s">
        <v>92</v>
      </c>
      <c r="V44" s="5"/>
      <c r="W44" s="56">
        <f>W42-W43</f>
        <v>206.9</v>
      </c>
    </row>
    <row r="45" spans="2:24" ht="16.5" x14ac:dyDescent="0.35">
      <c r="Q45" s="17" t="s">
        <v>93</v>
      </c>
      <c r="R45" s="5"/>
      <c r="S45" s="60">
        <f>W11</f>
        <v>106</v>
      </c>
      <c r="T45" s="5"/>
      <c r="U45" s="5"/>
      <c r="V45" s="5"/>
      <c r="W45" s="5"/>
    </row>
    <row r="46" spans="2:24" x14ac:dyDescent="0.25">
      <c r="B46" s="64" t="s">
        <v>94</v>
      </c>
      <c r="D46" s="38"/>
      <c r="E46" s="38"/>
      <c r="F46" s="38"/>
      <c r="G46" s="38"/>
      <c r="Q46" s="13" t="s">
        <v>95</v>
      </c>
      <c r="R46" s="5"/>
      <c r="S46" s="56">
        <f>S43-S44+S45</f>
        <v>268</v>
      </c>
      <c r="T46" s="5" t="s">
        <v>21</v>
      </c>
      <c r="U46" s="5"/>
      <c r="V46" s="5"/>
      <c r="W46" s="5"/>
      <c r="X46" t="s">
        <v>21</v>
      </c>
    </row>
    <row r="47" spans="2:24" ht="17.25" thickBot="1" x14ac:dyDescent="0.4">
      <c r="B47" s="61" t="str">
        <f>CONCATENATE( IF(G15 &gt;= 0, "Purchase","Sale"), " of Fixed Assets")</f>
        <v>Purchase of Fixed Assets</v>
      </c>
      <c r="D47" s="38"/>
      <c r="E47" s="38"/>
      <c r="F47" s="10"/>
      <c r="G47" s="65">
        <f>-G15</f>
        <v>-268</v>
      </c>
      <c r="Q47" s="5"/>
      <c r="R47" s="5"/>
      <c r="S47" s="5"/>
      <c r="T47" s="5"/>
      <c r="U47" s="5"/>
      <c r="V47" s="5"/>
      <c r="W47" s="5"/>
    </row>
    <row r="48" spans="2:24" ht="15.75" thickBot="1" x14ac:dyDescent="0.3">
      <c r="B48" t="s">
        <v>96</v>
      </c>
      <c r="F48" s="5"/>
      <c r="H48" s="21">
        <f>SUM(G47:G48)</f>
        <v>-268</v>
      </c>
      <c r="Q48" s="5" t="s">
        <v>97</v>
      </c>
      <c r="R48" s="5"/>
      <c r="S48" s="5"/>
      <c r="T48" s="5"/>
      <c r="U48" s="5"/>
      <c r="V48" s="5"/>
      <c r="W48" s="5"/>
    </row>
    <row r="49" spans="2:23" x14ac:dyDescent="0.25">
      <c r="Q49" s="5" t="s">
        <v>98</v>
      </c>
      <c r="R49" s="5"/>
      <c r="S49" s="22">
        <f>R61</f>
        <v>220</v>
      </c>
      <c r="T49" s="5"/>
      <c r="U49" s="5"/>
      <c r="V49" s="5"/>
      <c r="W49" s="5"/>
    </row>
    <row r="50" spans="2:23" ht="16.5" x14ac:dyDescent="0.35">
      <c r="B50" s="64" t="s">
        <v>99</v>
      </c>
      <c r="D50" s="38"/>
      <c r="E50" s="41"/>
      <c r="F50" s="12"/>
      <c r="G50" s="10"/>
      <c r="Q50" s="5" t="s">
        <v>100</v>
      </c>
      <c r="R50" s="5"/>
      <c r="S50" s="19">
        <f>T61</f>
        <v>225</v>
      </c>
      <c r="T50" s="5"/>
      <c r="U50" s="5"/>
      <c r="V50" s="5"/>
      <c r="W50" s="5"/>
    </row>
    <row r="51" spans="2:23" x14ac:dyDescent="0.25">
      <c r="B51" s="61" t="str">
        <f>CONCATENATE( IF(M9&gt;= 0, "Increase","Decrease"), " in Notes Payable")</f>
        <v>Increase in Notes Payable</v>
      </c>
      <c r="D51" s="38"/>
      <c r="E51" s="38" t="s">
        <v>21</v>
      </c>
      <c r="F51" s="10"/>
      <c r="G51" s="66">
        <f>M9</f>
        <v>10</v>
      </c>
      <c r="Q51" s="5" t="s">
        <v>101</v>
      </c>
      <c r="R51" s="5"/>
      <c r="S51" s="22">
        <f>S49-S50</f>
        <v>-5</v>
      </c>
      <c r="T51" s="5"/>
      <c r="U51" s="5" t="s">
        <v>102</v>
      </c>
      <c r="V51" s="5"/>
      <c r="W51" s="5"/>
    </row>
    <row r="52" spans="2:23" x14ac:dyDescent="0.25">
      <c r="B52" s="61" t="str">
        <f>CONCATENATE( IF(M15&gt;= 0, "Increase","Decrease"), " in Long Term Debt")</f>
        <v>Increase in Long Term Debt</v>
      </c>
      <c r="D52" s="38"/>
      <c r="E52" s="38"/>
      <c r="F52" s="10"/>
      <c r="G52" s="66">
        <f>M15</f>
        <v>99</v>
      </c>
      <c r="Q52" s="5"/>
      <c r="R52" s="5"/>
      <c r="S52" s="5"/>
      <c r="T52" s="5" t="s">
        <v>21</v>
      </c>
      <c r="U52" s="5" t="s">
        <v>103</v>
      </c>
      <c r="V52" s="5"/>
      <c r="W52" s="10" t="s">
        <v>21</v>
      </c>
    </row>
    <row r="53" spans="2:23" x14ac:dyDescent="0.25">
      <c r="B53" t="s">
        <v>104</v>
      </c>
      <c r="D53" s="38"/>
      <c r="E53" s="38"/>
      <c r="F53" s="10"/>
      <c r="G53" s="66">
        <f>-(W19 - (M21))</f>
        <v>-230.9</v>
      </c>
      <c r="H53" s="37" t="s">
        <v>21</v>
      </c>
      <c r="Q53" s="5" t="s">
        <v>105</v>
      </c>
      <c r="R53" s="5"/>
      <c r="S53" s="5"/>
      <c r="T53" s="5"/>
      <c r="U53" s="5"/>
      <c r="V53" s="5"/>
      <c r="W53" s="5"/>
    </row>
    <row r="54" spans="2:23" ht="15.75" thickBot="1" x14ac:dyDescent="0.3">
      <c r="B54" t="s">
        <v>106</v>
      </c>
      <c r="D54" s="38"/>
      <c r="E54" s="38"/>
      <c r="F54" s="10"/>
      <c r="G54" s="67">
        <f>M22</f>
        <v>-6</v>
      </c>
      <c r="J54" s="68"/>
      <c r="Q54" s="5"/>
      <c r="R54" s="5"/>
      <c r="S54" s="5"/>
      <c r="T54" s="5"/>
      <c r="U54" s="5"/>
      <c r="V54" s="5"/>
      <c r="W54" s="5"/>
    </row>
    <row r="55" spans="2:23" ht="17.25" thickBot="1" x14ac:dyDescent="0.4">
      <c r="B55" t="s">
        <v>107</v>
      </c>
      <c r="D55" s="38"/>
      <c r="E55" s="38"/>
      <c r="F55" s="10"/>
      <c r="G55" s="65">
        <f>M19+M20</f>
        <v>30</v>
      </c>
      <c r="Q55" s="13" t="s">
        <v>108</v>
      </c>
      <c r="R55" s="5"/>
      <c r="S55" s="23">
        <f>S40-S46-S51</f>
        <v>170.89999999999998</v>
      </c>
      <c r="T55" s="5"/>
      <c r="U55" s="13" t="s">
        <v>109</v>
      </c>
      <c r="V55" s="5"/>
      <c r="W55" s="23">
        <f>W44+W39</f>
        <v>170.9</v>
      </c>
    </row>
    <row r="56" spans="2:23" ht="15.75" thickBot="1" x14ac:dyDescent="0.3">
      <c r="B56" t="s">
        <v>110</v>
      </c>
      <c r="F56" s="5"/>
      <c r="H56" s="21">
        <f>SUM(G51:G56)</f>
        <v>-97.9</v>
      </c>
      <c r="Q56" s="5"/>
      <c r="R56" s="5"/>
      <c r="S56" s="5"/>
      <c r="T56" s="10" t="s">
        <v>21</v>
      </c>
      <c r="U56" s="10" t="s">
        <v>21</v>
      </c>
      <c r="V56" s="5"/>
      <c r="W56" s="5"/>
    </row>
    <row r="57" spans="2:23" ht="15.75" thickBot="1" x14ac:dyDescent="0.3">
      <c r="F57" s="5"/>
      <c r="H57" s="5"/>
    </row>
    <row r="58" spans="2:23" ht="15.75" thickBot="1" x14ac:dyDescent="0.3">
      <c r="B58" s="24" t="s">
        <v>111</v>
      </c>
      <c r="C58" s="24"/>
      <c r="D58" s="24"/>
      <c r="E58" s="24"/>
      <c r="F58" s="24"/>
      <c r="G58" s="69"/>
      <c r="H58" s="70">
        <f>H44+H48+H56</f>
        <v>54.999999999999972</v>
      </c>
      <c r="Q58" s="81" t="s">
        <v>112</v>
      </c>
      <c r="R58" s="82"/>
      <c r="S58" s="81" t="s">
        <v>113</v>
      </c>
      <c r="T58" s="82"/>
    </row>
    <row r="59" spans="2:23" ht="15.75" thickBot="1" x14ac:dyDescent="0.3">
      <c r="Q59" s="71" t="s">
        <v>114</v>
      </c>
      <c r="R59" s="72">
        <f>E12</f>
        <v>779</v>
      </c>
      <c r="S59" s="73" t="s">
        <v>114</v>
      </c>
      <c r="T59" s="72">
        <f>F12</f>
        <v>699</v>
      </c>
    </row>
    <row r="60" spans="2:23" ht="15.75" thickBot="1" x14ac:dyDescent="0.3">
      <c r="B60" s="69" t="s">
        <v>115</v>
      </c>
      <c r="C60" s="69"/>
      <c r="D60" s="69"/>
      <c r="E60" s="69"/>
      <c r="F60" s="73"/>
      <c r="G60" s="73"/>
      <c r="H60" s="74" t="str">
        <f xml:space="preserve"> IF(H58 = G8, "YES","NO")</f>
        <v>YES</v>
      </c>
      <c r="Q60" s="71" t="s">
        <v>116</v>
      </c>
      <c r="R60" s="48">
        <f>K11</f>
        <v>559</v>
      </c>
      <c r="S60" s="73" t="s">
        <v>116</v>
      </c>
      <c r="T60" s="48">
        <f>L11</f>
        <v>474</v>
      </c>
    </row>
    <row r="61" spans="2:23" ht="15.75" thickBot="1" x14ac:dyDescent="0.3">
      <c r="Q61" s="75" t="s">
        <v>117</v>
      </c>
      <c r="R61" s="72">
        <f>R59-R60</f>
        <v>220</v>
      </c>
      <c r="S61" s="76" t="s">
        <v>117</v>
      </c>
      <c r="T61" s="72">
        <f>T59-T60</f>
        <v>225</v>
      </c>
    </row>
    <row r="62" spans="2:23" x14ac:dyDescent="0.25">
      <c r="F62" s="5"/>
      <c r="G62" s="5"/>
    </row>
  </sheetData>
  <mergeCells count="4">
    <mergeCell ref="B5:F5"/>
    <mergeCell ref="I5:L5"/>
    <mergeCell ref="Q58:R58"/>
    <mergeCell ref="S58:T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D11"/>
  <sheetViews>
    <sheetView workbookViewId="0">
      <selection activeCell="D6" sqref="D6"/>
    </sheetView>
  </sheetViews>
  <sheetFormatPr defaultRowHeight="15" x14ac:dyDescent="0.25"/>
  <cols>
    <col min="1" max="1" width="26.85546875" customWidth="1"/>
    <col min="2" max="2" width="25.5703125" customWidth="1"/>
    <col min="3" max="3" width="26" customWidth="1"/>
    <col min="4" max="4" width="25.42578125" customWidth="1"/>
  </cols>
  <sheetData>
    <row r="1" spans="1:4" x14ac:dyDescent="0.25">
      <c r="A1" t="s">
        <v>2</v>
      </c>
      <c r="B1" t="s">
        <v>3</v>
      </c>
      <c r="C1" t="s">
        <v>4</v>
      </c>
      <c r="D1" t="s">
        <v>5</v>
      </c>
    </row>
    <row r="2" spans="1:4" x14ac:dyDescent="0.25">
      <c r="A2" s="1">
        <v>43329</v>
      </c>
      <c r="B2" s="2">
        <v>0.64672453703703703</v>
      </c>
      <c r="C2" t="s">
        <v>7</v>
      </c>
      <c r="D2" t="s">
        <v>8</v>
      </c>
    </row>
    <row r="3" spans="1:4" x14ac:dyDescent="0.25">
      <c r="A3" s="1">
        <v>43966</v>
      </c>
      <c r="B3" s="2">
        <v>0.64565972222222223</v>
      </c>
      <c r="C3" t="s">
        <v>7</v>
      </c>
      <c r="D3" t="s">
        <v>8</v>
      </c>
    </row>
    <row r="4" spans="1:4" x14ac:dyDescent="0.25">
      <c r="A4" s="1"/>
      <c r="B4" s="2"/>
    </row>
    <row r="5" spans="1:4" x14ac:dyDescent="0.25">
      <c r="A5" s="1"/>
      <c r="B5" s="2"/>
    </row>
    <row r="6" spans="1:4" x14ac:dyDescent="0.25">
      <c r="A6" s="1"/>
      <c r="B6" s="2"/>
    </row>
    <row r="7" spans="1:4" x14ac:dyDescent="0.25">
      <c r="A7" s="1"/>
      <c r="B7" s="2"/>
    </row>
    <row r="8" spans="1:4" x14ac:dyDescent="0.25">
      <c r="A8" s="1"/>
      <c r="B8" s="2"/>
    </row>
    <row r="9" spans="1:4" x14ac:dyDescent="0.25">
      <c r="A9" s="1"/>
      <c r="B9" s="2"/>
    </row>
    <row r="10" spans="1:4" x14ac:dyDescent="0.25">
      <c r="A10" s="1"/>
      <c r="B10" s="2"/>
    </row>
    <row r="11" spans="1:4" x14ac:dyDescent="0.25">
      <c r="A11" s="1"/>
      <c r="B1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Inc_Bal_CF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Shrikanth Mahale</dc:creator>
  <cp:lastModifiedBy>Shrikanth Mahale</cp:lastModifiedBy>
  <dcterms:created xsi:type="dcterms:W3CDTF">2018-07-30T15:58:40Z</dcterms:created>
  <dcterms:modified xsi:type="dcterms:W3CDTF">2021-01-20T15:38:41Z</dcterms:modified>
</cp:coreProperties>
</file>