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darshan\Downloads\"/>
    </mc:Choice>
  </mc:AlternateContent>
  <xr:revisionPtr revIDLastSave="0" documentId="13_ncr:1_{E5FA2E24-F72A-4A18-9D06-836AB1549A6A}" xr6:coauthVersionLast="45" xr6:coauthVersionMax="45" xr10:uidLastSave="{00000000-0000-0000-0000-000000000000}"/>
  <bookViews>
    <workbookView xWindow="-110" yWindow="-110" windowWidth="19420" windowHeight="1042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_xlnm._FilterDatabase" localSheetId="0" hidden="1">Sheet1!$A$1:$T$4115</definedName>
  </definedNames>
  <calcPr calcId="191029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G3" i="5"/>
  <c r="G4" i="5"/>
  <c r="G5" i="5"/>
  <c r="G6" i="5"/>
  <c r="G7" i="5"/>
  <c r="G8" i="5"/>
  <c r="G9" i="5"/>
  <c r="G10" i="5"/>
  <c r="G11" i="5"/>
  <c r="G12" i="5"/>
  <c r="G13" i="5"/>
  <c r="F3" i="5"/>
  <c r="F4" i="5"/>
  <c r="F5" i="5"/>
  <c r="F6" i="5"/>
  <c r="F7" i="5"/>
  <c r="F8" i="5"/>
  <c r="F9" i="5"/>
  <c r="F10" i="5"/>
  <c r="F11" i="5"/>
  <c r="F12" i="5"/>
  <c r="F13" i="5"/>
  <c r="H2" i="5"/>
  <c r="G2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<sst xmlns="http://schemas.openxmlformats.org/spreadsheetml/2006/main" count="24820" uniqueCount="8401">
  <si>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</si>
  <si>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</si>
  <si>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</si>
  <si>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</si>
  <si>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</si>
  <si>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</si>
  <si>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</si>
  <si>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</si>
  <si>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</si>
  <si>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</si>
  <si>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</si>
  <si>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</si>
  <si>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</si>
  <si>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</si>
  <si>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</si>
  <si>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</si>
  <si>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</si>
  <si>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</si>
  <si>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</si>
  <si>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</si>
  <si>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</si>
  <si>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</si>
  <si>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</si>
  <si>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</si>
  <si>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</si>
  <si>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</si>
  <si>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</si>
  <si>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</si>
  <si>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</si>
  <si>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</si>
  <si>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</si>
  <si>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</si>
  <si>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</si>
  <si>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</si>
  <si>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</si>
  <si>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</si>
  <si>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</si>
  <si>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</si>
  <si>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</si>
  <si>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</si>
  <si>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</si>
  <si>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</si>
  <si>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</si>
  <si>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</si>
  <si>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</si>
  <si>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</si>
  <si>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</si>
  <si>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</si>
  <si>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</si>
  <si>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</si>
  <si>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</si>
  <si>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</si>
  <si>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</si>
  <si>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</si>
  <si>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</si>
  <si>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</si>
  <si>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</si>
  <si>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</si>
  <si>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</si>
  <si>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</si>
  <si>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</si>
  <si>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</si>
  <si>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</si>
  <si>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</si>
  <si>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</si>
  <si>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</si>
  <si>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</si>
  <si>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</si>
  <si>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</si>
  <si>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</si>
  <si>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</si>
  <si>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</si>
  <si>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</si>
  <si>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</si>
  <si>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</si>
  <si>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</si>
  <si>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</si>
  <si>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</si>
  <si>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</si>
  <si>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</si>
  <si>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</si>
  <si>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</si>
  <si>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</si>
  <si>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</si>
  <si>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</si>
  <si>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</si>
  <si>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</si>
  <si>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</si>
  <si>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</si>
  <si>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</si>
  <si>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</si>
  <si>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</si>
  <si>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</si>
  <si>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</si>
  <si>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</si>
  <si>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</si>
  <si>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</si>
  <si>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</si>
  <si>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</si>
  <si>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</si>
  <si>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</si>
  <si>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</si>
  <si>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</si>
  <si>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</si>
  <si>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</si>
  <si>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</si>
  <si>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</si>
  <si>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</si>
  <si>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</si>
  <si>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</si>
  <si>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</si>
  <si>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</si>
  <si>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</si>
  <si>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</si>
  <si>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</si>
  <si>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</si>
  <si>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</si>
  <si>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</si>
  <si>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</si>
  <si>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</si>
  <si>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</si>
  <si>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</si>
  <si>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</si>
  <si>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</si>
  <si>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</si>
  <si>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</si>
  <si>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</si>
  <si>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</si>
  <si>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</si>
  <si>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</si>
  <si>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</si>
  <si>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</si>
  <si>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</si>
  <si>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</si>
  <si>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</si>
  <si>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</si>
  <si>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</si>
  <si>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</si>
  <si>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</si>
  <si>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</si>
  <si>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</si>
  <si>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</si>
  <si>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</si>
  <si>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</si>
  <si>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</si>
  <si>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</si>
  <si>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</si>
  <si>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</si>
  <si>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</si>
  <si>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</si>
  <si>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</si>
  <si>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</si>
  <si>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</si>
  <si>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</si>
  <si>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</si>
  <si>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</si>
  <si>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</si>
  <si>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</si>
  <si>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</si>
  <si>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</si>
  <si>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</si>
  <si>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</si>
  <si>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</si>
  <si>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</si>
  <si>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</si>
  <si>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</si>
  <si>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</si>
  <si>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</si>
  <si>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</si>
  <si>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</si>
  <si>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</si>
  <si>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</si>
  <si>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</si>
  <si>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</si>
  <si>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</si>
  <si>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</si>
  <si>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</si>
  <si>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</si>
  <si>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</si>
  <si>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</si>
  <si>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</si>
  <si>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</si>
  <si>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</si>
  <si>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</si>
  <si>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</si>
  <si>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</si>
  <si>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</si>
  <si>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</si>
  <si>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</si>
  <si>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</si>
  <si>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</si>
  <si>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</si>
  <si>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</si>
  <si>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</si>
  <si>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</si>
  <si>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</si>
  <si>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</si>
  <si>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</si>
  <si>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</si>
  <si>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</si>
  <si>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</si>
  <si>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</si>
  <si>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</si>
  <si>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</si>
  <si>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</si>
  <si>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</si>
  <si>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</si>
  <si>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</si>
  <si>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</si>
  <si>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</si>
  <si>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</si>
  <si>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</si>
  <si>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</si>
  <si>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</si>
  <si>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</si>
  <si>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</si>
  <si>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</si>
  <si>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</si>
  <si>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</si>
  <si>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</si>
  <si>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</si>
  <si>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</si>
  <si>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</si>
  <si>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</si>
  <si>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</si>
  <si>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</si>
  <si>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</si>
  <si>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</si>
  <si>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</si>
  <si>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</si>
  <si>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</si>
  <si>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</si>
  <si>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</si>
  <si>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</si>
  <si>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</si>
  <si>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</si>
  <si>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</si>
  <si>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</si>
  <si>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</si>
  <si>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</si>
  <si>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</si>
  <si>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</si>
  <si>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</si>
  <si>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</si>
  <si>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</si>
  <si>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</si>
  <si>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</si>
  <si>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</si>
  <si>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</si>
  <si>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</si>
  <si>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</si>
  <si>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</si>
  <si>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</si>
  <si>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</si>
  <si>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</si>
  <si>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</si>
  <si>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</si>
  <si>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</si>
  <si>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</si>
  <si>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</si>
  <si>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</si>
  <si>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</si>
  <si>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</si>
  <si>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</si>
  <si>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</si>
  <si>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</si>
  <si>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</si>
  <si>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</si>
  <si>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</si>
  <si>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</si>
  <si>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</si>
  <si>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</si>
  <si>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</si>
  <si>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</si>
  <si>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</si>
  <si>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</si>
  <si>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</si>
  <si>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</si>
  <si>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</si>
  <si>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</si>
  <si>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</si>
  <si>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</si>
  <si>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</si>
  <si>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</si>
  <si>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</si>
  <si>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</si>
  <si>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</si>
  <si>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</si>
  <si>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</si>
  <si>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</si>
  <si>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</si>
  <si>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</si>
  <si>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</si>
  <si>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</si>
  <si>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</si>
  <si>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</si>
  <si>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</si>
  <si>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</si>
  <si>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</si>
  <si>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</si>
  <si>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</si>
  <si>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</si>
  <si>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</si>
  <si>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</si>
  <si>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</si>
  <si>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</si>
  <si>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</si>
  <si>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</si>
  <si>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</si>
  <si>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</si>
  <si>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</si>
  <si>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</si>
  <si>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</si>
  <si>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</si>
  <si>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</si>
  <si>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</si>
  <si>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</si>
  <si>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</si>
  <si>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</si>
  <si>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</si>
  <si>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</si>
  <si>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</si>
  <si>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</si>
  <si>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</si>
  <si>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</si>
  <si>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</si>
  <si>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</si>
  <si>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</si>
  <si>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</si>
  <si>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</si>
  <si>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</si>
  <si>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</si>
  <si>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</si>
  <si>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</si>
  <si>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</si>
  <si>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</si>
  <si>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</si>
  <si>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</si>
  <si>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</si>
  <si>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</si>
  <si>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</si>
  <si>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</si>
  <si>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</si>
  <si>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</si>
  <si>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</si>
  <si>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</si>
  <si>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</si>
  <si>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</si>
  <si>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</si>
  <si>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</si>
  <si>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</si>
  <si>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</si>
  <si>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</si>
  <si>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</si>
  <si>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</si>
  <si>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</si>
  <si>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</si>
  <si>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</si>
  <si>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</si>
  <si>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</si>
  <si>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</si>
  <si>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</si>
  <si>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</si>
  <si>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</si>
  <si>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</si>
  <si>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</si>
  <si>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</si>
  <si>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</si>
  <si>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</si>
  <si>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</si>
  <si>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</si>
  <si>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</si>
  <si>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</si>
  <si>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</si>
  <si>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</si>
  <si>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</si>
  <si>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</si>
  <si>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</si>
  <si>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</si>
  <si>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</si>
  <si>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</si>
  <si>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</si>
  <si>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</si>
  <si>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</si>
  <si>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</si>
  <si>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</si>
  <si>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</si>
  <si>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</si>
  <si>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</si>
  <si>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</si>
  <si>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</si>
  <si>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</si>
  <si>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</si>
  <si>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</si>
  <si>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</si>
  <si>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</si>
  <si>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</si>
  <si>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</si>
  <si>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</si>
  <si>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</si>
  <si>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</si>
  <si>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</si>
  <si>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</si>
  <si>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</si>
  <si>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</si>
  <si>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</si>
  <si>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</si>
  <si>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</si>
  <si>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</si>
  <si>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</si>
  <si>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</si>
  <si>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</si>
  <si>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</si>
  <si>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</si>
  <si>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</si>
  <si>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</si>
  <si>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</si>
  <si>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</si>
  <si>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</si>
  <si>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</si>
  <si>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</si>
  <si>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</si>
  <si>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</si>
  <si>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</si>
  <si>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</si>
  <si>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</si>
  <si>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</si>
  <si>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</si>
  <si>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</si>
  <si>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</si>
  <si>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</si>
  <si>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</si>
  <si>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</si>
  <si>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</si>
  <si>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</si>
  <si>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</si>
  <si>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</si>
  <si>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</si>
  <si>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</si>
  <si>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</si>
  <si>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</si>
  <si>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</si>
  <si>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</si>
  <si>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</si>
  <si>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</si>
  <si>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</si>
  <si>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</si>
  <si>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</si>
  <si>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</si>
  <si>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</si>
  <si>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</si>
  <si>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</si>
  <si>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</si>
  <si>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</si>
  <si>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</si>
  <si>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</si>
  <si>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</si>
  <si>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</si>
  <si>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</si>
  <si>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</si>
  <si>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</si>
  <si>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</si>
  <si>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</si>
  <si>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</si>
  <si>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</si>
  <si>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</si>
  <si>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</si>
  <si>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</si>
  <si>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</si>
  <si>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</si>
  <si>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</si>
  <si>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</si>
  <si>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</si>
  <si>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</si>
  <si>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</si>
  <si>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</si>
  <si>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</si>
  <si>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</si>
  <si>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</si>
  <si>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</si>
  <si>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</si>
  <si>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</si>
  <si>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</si>
  <si>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</si>
  <si>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</si>
  <si>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</si>
  <si>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</si>
  <si>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</si>
  <si>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</si>
  <si>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</si>
  <si>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</si>
  <si>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</si>
  <si>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</si>
  <si>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</si>
  <si>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</si>
  <si>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</si>
  <si>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</si>
  <si>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</si>
  <si>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</si>
  <si>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</si>
  <si>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</si>
  <si>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</si>
  <si>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</si>
  <si>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</si>
  <si>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</si>
  <si>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</si>
  <si>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</si>
  <si>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</si>
  <si>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</si>
  <si>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</si>
  <si>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</si>
  <si>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</si>
  <si>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</si>
  <si>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</si>
  <si>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</si>
  <si>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</si>
  <si>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</si>
  <si>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</si>
  <si>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</si>
  <si>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</si>
  <si>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</si>
  <si>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</si>
  <si>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</si>
  <si>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</si>
  <si>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</si>
  <si>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</si>
  <si>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</si>
  <si>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</si>
  <si>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</si>
  <si>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</si>
  <si>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</si>
  <si>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</si>
  <si>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</si>
  <si>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</si>
  <si>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</si>
  <si>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</si>
  <si>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</si>
  <si>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</si>
  <si>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</si>
  <si>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</si>
  <si>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</si>
  <si>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</si>
  <si>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</si>
  <si>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</si>
  <si>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</si>
  <si>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</si>
  <si>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</si>
  <si>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</si>
  <si>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</si>
  <si>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</si>
  <si>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</si>
  <si>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</si>
  <si>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</si>
  <si>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</si>
  <si>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</si>
  <si>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</si>
  <si>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</si>
  <si>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</si>
  <si>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</si>
  <si>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</si>
  <si>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</si>
  <si>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</si>
  <si>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</si>
  <si>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</si>
  <si>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</si>
  <si>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</si>
  <si>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</si>
  <si>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</si>
  <si>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</si>
  <si>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</si>
  <si>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</si>
  <si>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</si>
  <si>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</si>
  <si>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</si>
  <si>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</si>
  <si>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</si>
  <si>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</si>
  <si>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</si>
  <si>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</si>
  <si>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</si>
  <si>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</si>
  <si>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</si>
  <si>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</si>
  <si>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</si>
  <si>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</si>
  <si>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</si>
  <si>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</si>
  <si>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</si>
  <si>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</si>
  <si>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</si>
  <si>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</si>
  <si>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</si>
  <si>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</si>
  <si>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</si>
  <si>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</si>
  <si>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</si>
  <si>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</si>
  <si>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</si>
  <si>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</si>
  <si>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</si>
  <si>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</si>
  <si>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</si>
  <si>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</si>
  <si>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</si>
  <si>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</si>
  <si>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</si>
  <si>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</si>
  <si>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</si>
  <si>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</si>
  <si>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</si>
  <si>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</si>
  <si>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</si>
  <si>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</si>
  <si>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</si>
  <si>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</si>
  <si>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</si>
  <si>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</si>
  <si>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</si>
  <si>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</si>
  <si>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</si>
  <si>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</si>
  <si>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</si>
  <si>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</si>
  <si>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</si>
  <si>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</si>
  <si>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</si>
  <si>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</si>
  <si>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</si>
  <si>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</si>
  <si>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</si>
  <si>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</si>
  <si>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</si>
  <si>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</si>
  <si>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</si>
  <si>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</si>
  <si>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</si>
  <si>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</si>
  <si>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</si>
  <si>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</si>
  <si>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</si>
  <si>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</si>
  <si>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</si>
  <si>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</si>
  <si>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</si>
  <si>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</si>
  <si>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</si>
  <si>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</si>
  <si>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</si>
  <si>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</si>
  <si>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</si>
  <si>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</si>
  <si>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</si>
  <si>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</si>
  <si>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</si>
  <si>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</si>
  <si>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</si>
  <si>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</si>
  <si>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</si>
  <si>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</si>
  <si>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</si>
  <si>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</si>
  <si>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</si>
  <si>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</si>
  <si>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</si>
  <si>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</si>
  <si>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</si>
  <si>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</si>
  <si>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</si>
  <si>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</si>
  <si>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</si>
  <si>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</si>
  <si>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</si>
  <si>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</si>
  <si>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</si>
  <si>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</si>
  <si>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</si>
  <si>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</si>
  <si>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</si>
  <si>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</si>
  <si>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</si>
  <si>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</si>
  <si>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</si>
  <si>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</si>
  <si>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</si>
  <si>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</si>
  <si>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</si>
  <si>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</si>
  <si>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</si>
  <si>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</si>
  <si>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</si>
  <si>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</si>
  <si>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</si>
  <si>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</si>
  <si>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</si>
  <si>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</si>
  <si>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</si>
  <si>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</si>
  <si>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</si>
  <si>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</si>
  <si>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</si>
  <si>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</si>
  <si>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</si>
  <si>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</si>
  <si>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</si>
  <si>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</si>
  <si>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</si>
  <si>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</si>
  <si>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</si>
  <si>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</si>
  <si>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</si>
  <si>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</si>
  <si>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</si>
  <si>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</si>
  <si>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</si>
  <si>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</si>
  <si>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</si>
  <si>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</si>
  <si>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</si>
  <si>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</si>
  <si>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</si>
  <si>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</si>
  <si>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</si>
  <si>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</si>
  <si>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</si>
  <si>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</si>
  <si>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</si>
  <si>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</si>
  <si>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</si>
  <si>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</si>
  <si>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</si>
  <si>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</si>
  <si>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</si>
  <si>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</si>
  <si>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</si>
  <si>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</si>
  <si>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</si>
  <si>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</si>
  <si>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</si>
  <si>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</si>
  <si>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</si>
  <si>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</si>
  <si>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</si>
  <si>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</si>
  <si>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</si>
  <si>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</si>
  <si>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</si>
  <si>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</si>
  <si>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</si>
  <si>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</si>
  <si>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</si>
  <si>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</si>
  <si>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</si>
  <si>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</si>
  <si>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</si>
  <si>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</si>
  <si>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</si>
  <si>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</si>
  <si>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</si>
  <si>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</si>
  <si>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</si>
  <si>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</si>
  <si>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</si>
  <si>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</si>
  <si>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</si>
  <si>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</si>
  <si>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</si>
  <si>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</si>
  <si>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</si>
  <si>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</si>
  <si>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</si>
  <si>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</si>
  <si>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</si>
  <si>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</si>
  <si>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</si>
  <si>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</si>
  <si>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</si>
  <si>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</si>
  <si>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</si>
  <si>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</si>
  <si>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</si>
  <si>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</si>
  <si>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</si>
  <si>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</si>
  <si>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</si>
  <si>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</si>
  <si>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</si>
  <si>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</si>
  <si>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</si>
  <si>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</si>
  <si>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</si>
  <si>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</si>
  <si>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</si>
  <si>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</si>
  <si>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</si>
  <si>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</si>
  <si>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</si>
  <si>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</si>
  <si>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</si>
  <si>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</si>
  <si>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</si>
  <si>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</si>
  <si>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</si>
  <si>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</si>
  <si>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</si>
  <si>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</si>
  <si>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</si>
  <si>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</si>
  <si>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</si>
  <si>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</si>
  <si>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</si>
  <si>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</si>
  <si>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</si>
  <si>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</si>
  <si>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</si>
  <si>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</si>
  <si>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</si>
  <si>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</si>
  <si>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</si>
  <si>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</si>
  <si>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</si>
  <si>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</si>
  <si>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</si>
  <si>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</si>
  <si>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</si>
  <si>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</si>
  <si>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</si>
  <si>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</si>
  <si>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</si>
  <si>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</si>
  <si>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</si>
  <si>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</si>
  <si>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</si>
  <si>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</si>
  <si>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</si>
  <si>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</si>
  <si>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</si>
  <si>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</si>
  <si>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</si>
  <si>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</si>
  <si>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</si>
  <si>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</si>
  <si>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</si>
  <si>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</si>
  <si>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</si>
  <si>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</si>
  <si>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</si>
  <si>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</si>
  <si>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</si>
  <si>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</si>
  <si>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</si>
  <si>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</si>
  <si>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</si>
  <si>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</si>
  <si>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</si>
  <si>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</si>
  <si>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</si>
  <si>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</si>
  <si>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</si>
  <si>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</si>
  <si>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</si>
  <si>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</si>
  <si>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</si>
  <si>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</si>
  <si>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</si>
  <si>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</si>
  <si>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</si>
  <si>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</si>
  <si>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</si>
  <si>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</si>
  <si>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</si>
  <si>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</si>
  <si>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</si>
  <si>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</si>
  <si>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</si>
  <si>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</si>
  <si>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</si>
  <si>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</si>
  <si>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</si>
  <si>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</si>
  <si>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</si>
  <si>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</si>
  <si>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</si>
  <si>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</si>
  <si>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</si>
  <si>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</si>
  <si>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</si>
  <si>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</si>
  <si>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</si>
  <si>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</si>
  <si>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</si>
  <si>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</si>
  <si>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</si>
  <si>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</si>
  <si>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</si>
  <si>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</si>
  <si>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</si>
  <si>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</si>
  <si>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</si>
  <si>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</si>
  <si>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</si>
  <si>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</si>
  <si>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</si>
  <si>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</si>
  <si>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</si>
  <si>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</si>
  <si>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</si>
  <si>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</si>
  <si>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</si>
  <si>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</si>
  <si>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</si>
  <si>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</si>
  <si>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</si>
  <si>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</si>
  <si>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</si>
  <si>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</si>
  <si>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</si>
  <si>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</si>
  <si>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</si>
  <si>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</si>
  <si>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</si>
  <si>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</si>
  <si>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</si>
  <si>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</si>
  <si>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</si>
  <si>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</si>
  <si>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</si>
  <si>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</si>
  <si>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</si>
  <si>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</si>
  <si>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</si>
  <si>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</si>
  <si>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</si>
  <si>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</si>
  <si>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</si>
  <si>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</si>
  <si>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</si>
  <si>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</si>
  <si>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</si>
  <si>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</si>
  <si>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</si>
  <si>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</si>
  <si>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</si>
  <si>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</si>
  <si>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</si>
  <si>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</si>
  <si>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</si>
  <si>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</si>
  <si>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</si>
  <si>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</si>
  <si>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</si>
  <si>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</si>
  <si>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</si>
  <si>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</si>
  <si>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</si>
  <si>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</si>
  <si>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</si>
  <si>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</si>
  <si>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</si>
  <si>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</si>
  <si>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</si>
  <si>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</si>
  <si>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</si>
  <si>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</si>
  <si>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</si>
  <si>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</si>
  <si>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</si>
  <si>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</si>
  <si>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</si>
  <si>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</si>
  <si>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</si>
  <si>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</si>
  <si>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</si>
  <si>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</si>
  <si>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</si>
  <si>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</si>
  <si>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</si>
  <si>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</si>
  <si>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</si>
  <si>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</si>
  <si>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</si>
  <si>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</si>
  <si>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</si>
  <si>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</si>
  <si>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</si>
  <si>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</si>
  <si>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</si>
  <si>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</si>
  <si>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</si>
  <si>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</si>
  <si>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</si>
  <si>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</si>
  <si>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</si>
  <si>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</si>
  <si>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</si>
  <si>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</si>
  <si>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</si>
  <si>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</si>
  <si>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</si>
  <si>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</si>
  <si>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</si>
  <si>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</si>
  <si>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</si>
  <si>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</si>
  <si>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</si>
  <si>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</si>
  <si>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</si>
  <si>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</si>
  <si>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</si>
  <si>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</si>
  <si>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</si>
  <si>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</si>
  <si>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</si>
  <si>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</si>
  <si>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</si>
  <si>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</si>
  <si>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</si>
  <si>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</si>
  <si>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</si>
  <si>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</si>
  <si>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</si>
  <si>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</si>
  <si>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</si>
  <si>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</si>
  <si>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</si>
  <si>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</si>
  <si>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</si>
  <si>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</si>
  <si>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</si>
  <si>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</si>
  <si>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</si>
  <si>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</si>
  <si>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</si>
  <si>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</si>
  <si>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</si>
  <si>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</si>
  <si>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</si>
  <si>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</si>
  <si>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</si>
  <si>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</si>
  <si>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</si>
  <si>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</si>
  <si>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</si>
  <si>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</si>
  <si>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</si>
  <si>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</si>
  <si>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</si>
  <si>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</si>
  <si>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</si>
  <si>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</si>
  <si>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</si>
  <si>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</si>
  <si>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</si>
  <si>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</si>
  <si>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</si>
  <si>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</si>
  <si>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</si>
  <si>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</si>
  <si>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</si>
  <si>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</si>
  <si>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</si>
  <si>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</si>
  <si>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</si>
  <si>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</si>
  <si>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</si>
  <si>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</si>
  <si>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</si>
  <si>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</si>
  <si>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</si>
  <si>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</si>
  <si>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</si>
  <si>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</si>
  <si>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</si>
  <si>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</si>
  <si>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</si>
  <si>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</si>
  <si>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</si>
  <si>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</si>
  <si>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</si>
  <si>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</si>
  <si>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</si>
  <si>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</si>
  <si>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</si>
  <si>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</si>
  <si>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</si>
  <si>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</si>
  <si>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</si>
  <si>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</si>
  <si>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</si>
  <si>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</si>
  <si>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</si>
  <si>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</si>
  <si>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</si>
  <si>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</si>
  <si>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</si>
  <si>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</si>
  <si>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</si>
  <si>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</si>
  <si>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</si>
  <si>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</si>
  <si>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</si>
  <si>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</si>
  <si>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</si>
  <si>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</si>
  <si>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</si>
  <si>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</si>
  <si>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</si>
  <si>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</si>
  <si>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</si>
  <si>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</si>
  <si>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</si>
  <si>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</si>
  <si>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</si>
  <si>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</si>
  <si>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</si>
  <si>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</si>
  <si>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</si>
  <si>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</si>
  <si>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</si>
  <si>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</si>
  <si>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</si>
  <si>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</si>
  <si>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</si>
  <si>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</si>
  <si>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</si>
  <si>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</si>
  <si>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</si>
  <si>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</si>
  <si>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</si>
  <si>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</si>
  <si>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</si>
  <si>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</si>
  <si>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</si>
  <si>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</si>
  <si>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</si>
  <si>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</si>
  <si>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</si>
  <si>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</si>
  <si>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</si>
  <si>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</si>
  <si>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</si>
  <si>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</si>
  <si>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</si>
  <si>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</si>
  <si>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</si>
  <si>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</si>
  <si>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</si>
  <si>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</si>
  <si>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</si>
  <si>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</si>
  <si>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</si>
  <si>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</si>
  <si>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</si>
  <si>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</si>
  <si>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</si>
  <si>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</si>
  <si>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</si>
  <si>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</si>
  <si>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</si>
  <si>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</si>
  <si>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</si>
  <si>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</si>
  <si>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</si>
  <si>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</si>
  <si>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</si>
  <si>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</si>
  <si>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</si>
  <si>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</si>
  <si>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</si>
  <si>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</si>
  <si>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</si>
  <si>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</si>
  <si>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</si>
  <si>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</si>
  <si>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</si>
  <si>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</si>
  <si>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</si>
  <si>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</si>
  <si>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</si>
  <si>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</si>
  <si>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</si>
  <si>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</si>
  <si>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</si>
  <si>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</si>
  <si>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</si>
  <si>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</si>
  <si>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</si>
  <si>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</si>
  <si>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</si>
  <si>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</si>
  <si>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</si>
  <si>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</si>
  <si>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</si>
  <si>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</si>
  <si>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</si>
  <si>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</si>
  <si>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</si>
  <si>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</si>
  <si>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</si>
  <si>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</si>
  <si>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</si>
  <si>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</si>
  <si>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</si>
  <si>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</si>
  <si>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</si>
  <si>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</si>
  <si>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</si>
  <si>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</si>
  <si>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</si>
  <si>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</si>
  <si>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</si>
  <si>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</si>
  <si>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</si>
  <si>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</si>
  <si>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</si>
  <si>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</si>
  <si>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</si>
  <si>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</si>
  <si>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</si>
  <si>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</si>
  <si>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</si>
  <si>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</si>
  <si>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</si>
  <si>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</si>
  <si>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</si>
  <si>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</si>
  <si>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</si>
  <si>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</si>
  <si>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</si>
  <si>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</si>
  <si>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</si>
  <si>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</si>
  <si>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</si>
  <si>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</si>
  <si>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</si>
  <si>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</si>
  <si>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</si>
  <si>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</si>
  <si>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</si>
  <si>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</si>
  <si>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</si>
  <si>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</si>
  <si>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</si>
  <si>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</si>
  <si>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</si>
  <si>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</si>
  <si>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</si>
  <si>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</si>
  <si>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</si>
  <si>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</si>
  <si>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</si>
  <si>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</si>
  <si>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</si>
  <si>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</si>
  <si>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</si>
  <si>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</si>
  <si>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</si>
  <si>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</si>
  <si>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</si>
  <si>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</si>
  <si>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</si>
  <si>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</si>
  <si>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</si>
  <si>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</si>
  <si>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</si>
  <si>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</si>
  <si>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</si>
  <si>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</si>
  <si>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</si>
  <si>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</si>
  <si>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</si>
  <si>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</si>
  <si>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</si>
  <si>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</si>
  <si>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</si>
  <si>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</si>
  <si>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</si>
  <si>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</si>
  <si>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</si>
  <si>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</si>
  <si>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</si>
  <si>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</si>
  <si>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</si>
  <si>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</si>
  <si>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</si>
  <si>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</si>
  <si>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</si>
  <si>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</si>
  <si>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</si>
  <si>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</si>
  <si>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</si>
  <si>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</si>
  <si>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</si>
  <si>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</si>
  <si>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</si>
  <si>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</si>
  <si>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</si>
  <si>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</si>
  <si>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</si>
  <si>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</si>
  <si>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</si>
  <si>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</si>
  <si>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</si>
  <si>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</si>
  <si>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</si>
  <si>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</si>
  <si>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</si>
  <si>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</si>
  <si>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</si>
  <si>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</si>
  <si>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</si>
  <si>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</si>
  <si>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</si>
  <si>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</si>
  <si>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</si>
  <si>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</si>
  <si>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</si>
  <si>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</si>
  <si>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</si>
  <si>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</si>
  <si>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</si>
  <si>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</si>
  <si>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</si>
  <si>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</si>
  <si>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</si>
  <si>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</si>
  <si>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</si>
  <si>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</si>
  <si>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</si>
  <si>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</si>
  <si>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</si>
  <si>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</si>
  <si>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</si>
  <si>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</si>
  <si>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</si>
  <si>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</si>
  <si>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</si>
  <si>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</si>
  <si>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</si>
  <si>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</si>
  <si>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</si>
  <si>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</si>
  <si>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</si>
  <si>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</si>
  <si>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</si>
  <si>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</si>
  <si>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</si>
  <si>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</si>
  <si>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</si>
  <si>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</si>
  <si>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</si>
  <si>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</si>
  <si>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</si>
  <si>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</si>
  <si>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</si>
  <si>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</si>
  <si>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</si>
  <si>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</si>
  <si>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</si>
  <si>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</si>
  <si>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</si>
  <si>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</si>
  <si>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</si>
  <si>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</si>
  <si>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</si>
  <si>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</si>
  <si>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</si>
  <si>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</si>
  <si>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</si>
  <si>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</si>
  <si>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</si>
  <si>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</si>
  <si>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</si>
  <si>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</si>
  <si>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</si>
  <si>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</si>
  <si>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</si>
  <si>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</si>
  <si>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</si>
  <si>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</si>
  <si>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</si>
  <si>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</si>
  <si>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</si>
  <si>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</si>
  <si>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</si>
  <si>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</si>
  <si>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</si>
  <si>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</si>
  <si>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</si>
  <si>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</si>
  <si>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</si>
  <si>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</si>
  <si>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</si>
  <si>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</si>
  <si>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</si>
  <si>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</si>
  <si>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</si>
  <si>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</si>
  <si>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</si>
  <si>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</si>
  <si>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</si>
  <si>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</si>
  <si>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</si>
  <si>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</si>
  <si>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</si>
  <si>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</si>
  <si>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</si>
  <si>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</si>
  <si>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</si>
  <si>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</si>
  <si>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</si>
  <si>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</si>
  <si>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</si>
  <si>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</si>
  <si>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</si>
  <si>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</si>
  <si>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</si>
  <si>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</si>
  <si>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</si>
  <si>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</si>
  <si>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</si>
  <si>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</si>
  <si>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</si>
  <si>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</si>
  <si>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</si>
  <si>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</si>
  <si>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</si>
  <si>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</si>
  <si>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</si>
  <si>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</si>
  <si>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</si>
  <si>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</si>
  <si>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</si>
  <si>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</si>
  <si>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</si>
  <si>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</si>
  <si>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</si>
  <si>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</si>
  <si>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</si>
  <si>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</si>
  <si>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</si>
  <si>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</si>
  <si>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</si>
  <si>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</si>
  <si>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</si>
  <si>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</si>
  <si>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</si>
  <si>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</si>
  <si>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</si>
  <si>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</si>
  <si>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</si>
  <si>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</si>
  <si>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</si>
  <si>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</si>
  <si>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</si>
  <si>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</si>
  <si>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</si>
  <si>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</si>
  <si>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</si>
  <si>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</si>
  <si>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</si>
  <si>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</si>
  <si>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</si>
  <si>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</si>
  <si>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</si>
  <si>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</si>
  <si>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</si>
  <si>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</si>
  <si>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</si>
  <si>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</si>
  <si>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</si>
  <si>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</si>
  <si>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</si>
  <si>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</si>
  <si>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</si>
  <si>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</si>
  <si>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</si>
  <si>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</si>
  <si>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</si>
  <si>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</si>
  <si>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</si>
  <si>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</si>
  <si>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</si>
  <si>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</si>
  <si>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</si>
  <si>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</si>
  <si>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</si>
  <si>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</si>
  <si>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</si>
  <si>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</si>
  <si>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</si>
  <si>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</si>
  <si>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</si>
  <si>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</si>
  <si>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</si>
  <si>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</si>
  <si>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</si>
  <si>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</si>
  <si>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</si>
  <si>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</si>
  <si>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</si>
  <si>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</si>
  <si>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</si>
  <si>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</si>
  <si>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</si>
  <si>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</si>
  <si>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</si>
  <si>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</si>
  <si>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</si>
  <si>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</si>
  <si>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</si>
  <si>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</si>
  <si>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</si>
  <si>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</si>
  <si>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</si>
  <si>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</si>
  <si>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</si>
  <si>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</si>
  <si>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</si>
  <si>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</si>
  <si>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</si>
  <si>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</si>
  <si>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</si>
  <si>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</si>
  <si>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</si>
  <si>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</si>
  <si>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</si>
  <si>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</si>
  <si>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</si>
  <si>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</si>
  <si>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</si>
  <si>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</si>
  <si>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</si>
  <si>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</si>
  <si>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</si>
  <si>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</si>
  <si>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</si>
  <si>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</si>
  <si>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</si>
  <si>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</si>
  <si>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</si>
  <si>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</si>
  <si>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</si>
  <si>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</si>
  <si>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</si>
  <si>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</si>
  <si>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</si>
  <si>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</si>
  <si>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</si>
  <si>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</si>
  <si>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</si>
  <si>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</si>
  <si>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</si>
  <si>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</si>
  <si>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</si>
  <si>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</si>
  <si>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</si>
  <si>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</si>
  <si>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</si>
  <si>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</si>
  <si>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</si>
  <si>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</si>
  <si>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</si>
  <si>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</si>
  <si>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</si>
  <si>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</si>
  <si>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</si>
  <si>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</si>
  <si>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</si>
  <si>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</si>
  <si>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</si>
  <si>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</si>
  <si>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</si>
  <si>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</si>
  <si>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</si>
  <si>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</si>
  <si>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</si>
  <si>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</si>
  <si>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</si>
  <si>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</si>
  <si>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</si>
  <si>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</si>
  <si>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</si>
  <si>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</si>
  <si>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</si>
  <si>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</si>
  <si>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</si>
  <si>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</si>
  <si>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</si>
  <si>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</si>
  <si>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</si>
  <si>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</si>
  <si>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</si>
  <si>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</si>
  <si>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</si>
  <si>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</si>
  <si>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</si>
  <si>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</si>
  <si>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</si>
  <si>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</si>
  <si>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</si>
  <si>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</si>
  <si>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</si>
  <si>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</si>
  <si>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</si>
  <si>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</si>
  <si>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</si>
  <si>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</si>
  <si>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</si>
  <si>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</si>
  <si>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</si>
  <si>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</si>
  <si>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</si>
  <si>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</si>
  <si>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</si>
  <si>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</si>
  <si>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</si>
  <si>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</si>
  <si>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</si>
  <si>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</si>
  <si>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</si>
  <si>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</si>
  <si>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</si>
  <si>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</si>
  <si>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</si>
  <si>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</si>
  <si>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</si>
  <si>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</si>
  <si>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</si>
  <si>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</si>
  <si>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</si>
  <si>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</si>
  <si>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</si>
  <si>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</si>
  <si>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</si>
  <si>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</si>
  <si>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</si>
  <si>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</si>
  <si>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</si>
  <si>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</si>
  <si>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</si>
  <si>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</si>
  <si>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</si>
  <si>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</si>
  <si>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</si>
  <si>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</si>
  <si>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</si>
  <si>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</si>
  <si>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</si>
  <si>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</si>
  <si>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</si>
  <si>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</si>
  <si>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</si>
  <si>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</si>
  <si>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</si>
  <si>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</si>
  <si>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</si>
  <si>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</si>
  <si>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</si>
  <si>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</si>
  <si>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</si>
  <si>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</si>
  <si>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</si>
  <si>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</si>
  <si>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</si>
  <si>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</si>
  <si>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</si>
  <si>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</si>
  <si>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</si>
  <si>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</si>
  <si>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</si>
  <si>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</si>
  <si>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</si>
  <si>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</si>
  <si>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</si>
  <si>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</si>
  <si>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</si>
  <si>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</si>
  <si>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</si>
  <si>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</si>
  <si>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</si>
  <si>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</si>
  <si>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</si>
  <si>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</si>
  <si>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</si>
  <si>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</si>
  <si>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</si>
  <si>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</si>
  <si>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</si>
  <si>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</si>
  <si>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</si>
  <si>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</si>
  <si>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</si>
  <si>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</si>
  <si>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</si>
  <si>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</si>
  <si>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</si>
  <si>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</si>
  <si>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</si>
  <si>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</si>
  <si>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</si>
  <si>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</si>
  <si>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</si>
  <si>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</si>
  <si>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</si>
  <si>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</si>
  <si>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</si>
  <si>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</si>
  <si>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</si>
  <si>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</si>
  <si>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</si>
  <si>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</si>
  <si>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</si>
  <si>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</si>
  <si>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</si>
  <si>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</si>
  <si>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</si>
  <si>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</si>
  <si>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</si>
  <si>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</si>
  <si>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</si>
  <si>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</si>
  <si>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</si>
  <si>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</si>
  <si>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</si>
  <si>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</si>
  <si>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</si>
  <si>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</si>
  <si>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</si>
  <si>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</si>
  <si>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</si>
  <si>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</si>
  <si>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</si>
  <si>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</si>
  <si>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</si>
  <si>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</si>
  <si>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</si>
  <si>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</si>
  <si>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</si>
  <si>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</si>
  <si>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</si>
  <si>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</si>
  <si>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</si>
  <si>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</si>
  <si>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</si>
  <si>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</si>
  <si>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</si>
  <si>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</si>
  <si>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</si>
  <si>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</si>
  <si>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</si>
  <si>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</si>
  <si>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</si>
  <si>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</si>
  <si>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</si>
  <si>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</si>
  <si>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</si>
  <si>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</si>
  <si>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</si>
  <si>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</si>
  <si>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</si>
  <si>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</si>
  <si>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</si>
  <si>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</si>
  <si>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</si>
  <si>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</si>
  <si>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</si>
  <si>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</si>
  <si>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</si>
  <si>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</si>
  <si>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</si>
  <si>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</si>
  <si>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</si>
  <si>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</si>
  <si>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</si>
  <si>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</si>
  <si>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</si>
  <si>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</si>
  <si>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</si>
  <si>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</si>
  <si>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</si>
  <si>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</si>
  <si>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</si>
  <si>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</si>
  <si>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</si>
  <si>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</si>
  <si>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</si>
  <si>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</si>
  <si>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</si>
  <si>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</si>
  <si>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</si>
  <si>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</si>
  <si>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</si>
  <si>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</si>
  <si>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</si>
  <si>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</si>
  <si>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</si>
  <si>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</si>
  <si>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</si>
  <si>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</si>
  <si>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</si>
  <si>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</si>
  <si>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</si>
  <si>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</si>
  <si>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</si>
  <si>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</si>
  <si>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</si>
  <si>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</si>
  <si>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</si>
  <si>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</si>
  <si>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</si>
  <si>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</si>
  <si>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</si>
  <si>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</si>
  <si>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</si>
  <si>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</si>
  <si>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</si>
  <si>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</si>
  <si>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</si>
  <si>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</si>
  <si>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</si>
  <si>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</si>
  <si>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</si>
  <si>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</si>
  <si>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</si>
  <si>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</si>
  <si>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</si>
  <si>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</si>
  <si>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</si>
  <si>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</si>
  <si>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</si>
  <si>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</si>
  <si>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</si>
  <si>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</si>
  <si>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</si>
  <si>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</si>
  <si>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</si>
  <si>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</si>
  <si>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</si>
  <si>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</si>
  <si>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</si>
  <si>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</si>
  <si>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</si>
  <si>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</si>
  <si>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</si>
  <si>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</si>
  <si>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</si>
  <si>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</si>
  <si>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</si>
  <si>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</si>
  <si>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</si>
  <si>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</si>
  <si>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</si>
  <si>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</si>
  <si>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</si>
  <si>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</si>
  <si>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</si>
  <si>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</si>
  <si>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</si>
  <si>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</si>
  <si>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</si>
  <si>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</si>
  <si>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</si>
  <si>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</si>
  <si>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</si>
  <si>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</si>
  <si>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</si>
  <si>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</si>
  <si>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</si>
  <si>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</si>
  <si>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</si>
  <si>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</si>
  <si>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</si>
  <si>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</si>
  <si>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</si>
  <si>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</si>
  <si>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</si>
  <si>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</si>
  <si>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</si>
  <si>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</si>
  <si>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</si>
  <si>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</si>
  <si>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</si>
  <si>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</si>
  <si>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</si>
  <si>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</si>
  <si>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</si>
  <si>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</si>
  <si>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</si>
  <si>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</si>
  <si>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</si>
  <si>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</si>
  <si>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</si>
  <si>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</si>
  <si>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</si>
  <si>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</si>
  <si>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</si>
  <si>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</si>
  <si>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</si>
  <si>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</si>
  <si>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</si>
  <si>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</si>
  <si>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</si>
  <si>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</si>
  <si>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</si>
  <si>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</si>
  <si>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</si>
  <si>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</si>
  <si>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</si>
  <si>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</si>
  <si>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</si>
  <si>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</si>
  <si>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</si>
  <si>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</si>
  <si>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</si>
  <si>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</si>
  <si>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</si>
  <si>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</si>
  <si>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</si>
  <si>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</si>
  <si>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</si>
  <si>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</si>
  <si>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</si>
  <si>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</si>
  <si>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</si>
  <si>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</si>
  <si>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</si>
  <si>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</si>
  <si>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</si>
  <si>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</si>
  <si>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</si>
  <si>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</si>
  <si>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</si>
  <si>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</si>
  <si>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</si>
  <si>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</si>
  <si>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</si>
  <si>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</si>
  <si>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</si>
  <si>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</si>
  <si>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</si>
  <si>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</si>
  <si>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</si>
  <si>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</si>
  <si>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</si>
  <si>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</si>
  <si>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</si>
  <si>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</si>
  <si>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</si>
  <si>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</si>
  <si>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</si>
  <si>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</si>
  <si>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</si>
  <si>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</si>
  <si>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</si>
  <si>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</si>
  <si>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</si>
  <si>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</si>
  <si>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</si>
  <si>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</si>
  <si>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</si>
  <si>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</si>
  <si>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</si>
  <si>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</si>
  <si>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</si>
  <si>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</si>
  <si>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</si>
  <si>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</si>
  <si>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</si>
  <si>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</si>
  <si>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</si>
  <si>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</si>
  <si>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</si>
  <si>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</si>
  <si>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</si>
  <si>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</si>
  <si>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</si>
  <si>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</si>
  <si>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</si>
  <si>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</si>
  <si>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</si>
  <si>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</si>
  <si>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</si>
  <si>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</si>
  <si>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</si>
  <si>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</si>
  <si>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</si>
  <si>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</si>
  <si>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</si>
  <si>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</si>
  <si>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</si>
  <si>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</si>
  <si>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</si>
  <si>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</si>
  <si>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</si>
  <si>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</si>
  <si>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</si>
  <si>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</si>
  <si>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</si>
  <si>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</si>
  <si>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</si>
  <si>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</si>
  <si>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</si>
  <si>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</si>
  <si>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</si>
  <si>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</si>
  <si>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</si>
  <si>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</si>
  <si>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</si>
  <si>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</si>
  <si>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</si>
  <si>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</si>
  <si>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</si>
  <si>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</si>
  <si>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</si>
  <si>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</si>
  <si>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</si>
  <si>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</si>
  <si>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</si>
  <si>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</si>
  <si>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</si>
  <si>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</si>
  <si>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</si>
  <si>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</si>
  <si>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</si>
  <si>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</si>
  <si>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</si>
  <si>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</si>
  <si>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</si>
  <si>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</si>
  <si>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</si>
  <si>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</si>
  <si>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</si>
  <si>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</si>
  <si>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</si>
  <si>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</si>
  <si>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</si>
  <si>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</si>
  <si>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</si>
  <si>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</si>
  <si>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</si>
  <si>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</si>
  <si>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</si>
  <si>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</si>
  <si>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</si>
  <si>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</si>
  <si>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</si>
  <si>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</si>
  <si>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</si>
  <si>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</si>
  <si>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</si>
  <si>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</si>
  <si>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</si>
  <si>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</si>
  <si>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</si>
  <si>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</si>
  <si>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</si>
  <si>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</si>
  <si>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</si>
  <si>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</si>
  <si>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</si>
  <si>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</si>
  <si>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</si>
  <si>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</si>
  <si>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</si>
  <si>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</si>
  <si>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</si>
  <si>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</si>
  <si>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</si>
  <si>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</si>
  <si>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</si>
  <si>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</si>
  <si>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</si>
  <si>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</si>
  <si>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</si>
  <si>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</si>
  <si>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</si>
  <si>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</si>
  <si>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</si>
  <si>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</si>
  <si>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</si>
  <si>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</si>
  <si>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</si>
  <si>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</si>
  <si>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</si>
  <si>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</si>
  <si>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</si>
  <si>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</si>
  <si>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</si>
  <si>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</si>
  <si>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</si>
  <si>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</si>
  <si>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</si>
  <si>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</si>
  <si>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</si>
  <si>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</si>
  <si>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</si>
  <si>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</si>
  <si>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</si>
  <si>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</si>
  <si>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</si>
  <si>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</si>
  <si>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</si>
  <si>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</si>
  <si>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</si>
  <si>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</si>
  <si>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</si>
  <si>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</si>
  <si>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</si>
  <si>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</si>
  <si>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</si>
  <si>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</si>
  <si>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</si>
  <si>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</si>
  <si>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</si>
  <si>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</si>
  <si>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</si>
  <si>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</si>
  <si>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</si>
  <si>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</si>
  <si>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</si>
  <si>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</si>
  <si>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</si>
  <si>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</si>
  <si>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</si>
  <si>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</si>
  <si>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</si>
  <si>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</si>
  <si>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</si>
  <si>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</si>
  <si>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</si>
  <si>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</si>
  <si>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</si>
  <si>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</si>
  <si>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</si>
  <si>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</si>
  <si>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</si>
  <si>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</si>
  <si>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</si>
  <si>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</si>
  <si>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</si>
  <si>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</si>
  <si>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</si>
  <si>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</si>
  <si>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</si>
  <si>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</si>
  <si>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</si>
  <si>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</si>
  <si>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</si>
  <si>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</si>
  <si>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</si>
  <si>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</si>
  <si>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</si>
  <si>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</si>
  <si>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</si>
  <si>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</si>
  <si>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</si>
  <si>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</si>
  <si>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</si>
  <si>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</si>
  <si>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</si>
  <si>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</si>
  <si>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</si>
  <si>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</si>
  <si>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</si>
  <si>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</si>
  <si>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</si>
  <si>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</si>
  <si>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</si>
  <si>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</si>
  <si>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</si>
  <si>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</si>
  <si>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</si>
  <si>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</si>
  <si>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</si>
  <si>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</si>
  <si>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</si>
  <si>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</si>
  <si>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</si>
  <si>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</si>
  <si>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</si>
  <si>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</si>
  <si>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</si>
  <si>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</si>
  <si>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</si>
  <si>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</si>
  <si>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</si>
  <si>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</si>
  <si>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</si>
  <si>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</si>
  <si>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</si>
  <si>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</si>
  <si>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</si>
  <si>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</si>
  <si>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</si>
  <si>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</si>
  <si>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</si>
  <si>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</si>
  <si>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</si>
  <si>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</si>
  <si>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</si>
  <si>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</si>
  <si>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</si>
  <si>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</si>
  <si>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</si>
  <si>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</si>
  <si>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</si>
  <si>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</si>
  <si>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</si>
  <si>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</si>
  <si>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</si>
  <si>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</si>
  <si>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</si>
  <si>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</si>
  <si>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</si>
  <si>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</si>
  <si>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</si>
  <si>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</si>
  <si>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</si>
  <si>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</si>
  <si>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</si>
  <si>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</si>
  <si>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</si>
  <si>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</si>
  <si>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</si>
  <si>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</si>
  <si>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</si>
  <si>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</si>
  <si>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</si>
  <si>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</si>
  <si>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</si>
  <si>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</si>
  <si>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</si>
  <si>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</si>
  <si>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</si>
  <si>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</si>
  <si>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</si>
  <si>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</si>
  <si>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</si>
  <si>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</si>
  <si>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</si>
  <si>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</si>
  <si>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</si>
  <si>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</si>
  <si>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</si>
  <si>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</si>
  <si>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</si>
  <si>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</si>
  <si>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</si>
  <si>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</si>
  <si>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</si>
  <si>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</si>
  <si>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</si>
  <si>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</si>
  <si>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</si>
  <si>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</si>
  <si>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</si>
  <si>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</si>
  <si>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</si>
  <si>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</si>
  <si>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</si>
  <si>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</si>
  <si>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</si>
  <si>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</si>
  <si>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</si>
  <si>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</si>
  <si>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</si>
  <si>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</si>
  <si>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</si>
  <si>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</si>
  <si>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</si>
  <si>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</si>
  <si>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</si>
  <si>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</si>
  <si>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</si>
  <si>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</si>
  <si>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</si>
  <si>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</si>
  <si>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</si>
  <si>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</si>
  <si>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</si>
  <si>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</si>
  <si>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</si>
  <si>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</si>
  <si>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</si>
  <si>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</si>
  <si>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</si>
  <si>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</si>
  <si>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</si>
  <si>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</si>
  <si>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</si>
  <si>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</si>
  <si>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</si>
  <si>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</si>
  <si>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</si>
  <si>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</si>
  <si>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</si>
  <si>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</si>
  <si>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</si>
  <si>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</si>
  <si>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</si>
  <si>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</si>
  <si>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</si>
  <si>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</si>
  <si>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</si>
  <si>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</si>
  <si>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</si>
  <si>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</si>
  <si>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</si>
  <si>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</si>
  <si>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</si>
  <si>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</si>
  <si>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</si>
  <si>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</si>
  <si>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</si>
  <si>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</si>
  <si>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</si>
  <si>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</si>
  <si>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</si>
  <si>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</si>
  <si>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</si>
  <si>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</si>
  <si>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</si>
  <si>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</si>
  <si>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</si>
  <si>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</si>
  <si>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</si>
  <si>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</si>
  <si>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</si>
  <si>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</si>
  <si>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</si>
  <si>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</si>
  <si>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</si>
  <si>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</si>
  <si>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</si>
  <si>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</si>
  <si>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</si>
  <si>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</si>
  <si>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</si>
  <si>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</si>
  <si>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</si>
  <si>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</si>
  <si>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</si>
  <si>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</si>
  <si>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</si>
  <si>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</si>
  <si>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</si>
  <si>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</si>
  <si>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</si>
  <si>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</si>
  <si>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</si>
  <si>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</si>
  <si>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</si>
  <si>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</si>
  <si>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</si>
  <si>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</si>
  <si>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</si>
  <si>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</si>
  <si>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</si>
  <si>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</si>
  <si>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</si>
  <si>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</si>
  <si>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</si>
  <si>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</si>
  <si>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</si>
  <si>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</si>
  <si>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</si>
  <si>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</si>
  <si>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</si>
  <si>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</si>
  <si>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</si>
  <si>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</si>
  <si>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</si>
  <si>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</si>
  <si>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</si>
  <si>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</si>
  <si>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</si>
  <si>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</si>
  <si>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</si>
  <si>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</si>
  <si>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</si>
  <si>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</si>
  <si>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</si>
  <si>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</si>
  <si>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</si>
  <si>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</si>
  <si>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</si>
  <si>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</si>
  <si>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</si>
  <si>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</si>
  <si>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</si>
  <si>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</si>
  <si>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</si>
  <si>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</si>
  <si>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</si>
  <si>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</si>
  <si>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</si>
  <si>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</si>
  <si>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</si>
  <si>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</si>
  <si>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</si>
  <si>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</si>
  <si>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</si>
  <si>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</si>
  <si>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</si>
  <si>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</si>
  <si>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</si>
  <si>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</si>
  <si>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</si>
  <si>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</si>
  <si>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</si>
  <si>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</si>
  <si>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</si>
  <si>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</si>
  <si>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</si>
  <si>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</si>
  <si>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</si>
  <si>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</si>
  <si>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</si>
  <si>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</si>
  <si>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</si>
  <si>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</si>
  <si>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</si>
  <si>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</si>
  <si>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</si>
  <si>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</si>
  <si>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</si>
  <si>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</si>
  <si>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</si>
  <si>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</si>
  <si>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</si>
  <si>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</si>
  <si>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</si>
  <si>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</si>
  <si>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</si>
  <si>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</si>
  <si>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</si>
  <si>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</si>
  <si>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</si>
  <si>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</si>
  <si>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</si>
  <si>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</si>
  <si>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</si>
  <si>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</si>
  <si>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</si>
  <si>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</si>
  <si>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</si>
  <si>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</si>
  <si>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</si>
  <si>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</si>
  <si>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</si>
  <si>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</si>
  <si>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</si>
  <si>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</si>
  <si>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</si>
  <si>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</si>
  <si>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</si>
  <si>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</si>
  <si>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</si>
  <si>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</si>
  <si>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</si>
  <si>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</si>
  <si>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</si>
  <si>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</si>
  <si>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</si>
  <si>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</si>
  <si>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</si>
  <si>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</si>
  <si>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</si>
  <si>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</si>
  <si>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</si>
  <si>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</si>
  <si>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</si>
  <si>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</si>
  <si>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</si>
  <si>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</si>
  <si>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</si>
  <si>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</si>
  <si>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</si>
  <si>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</si>
  <si>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</si>
  <si>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</si>
  <si>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</si>
  <si>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</si>
  <si>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</si>
  <si>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</si>
  <si>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</si>
  <si>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</si>
  <si>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</si>
  <si>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</si>
  <si>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</si>
  <si>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</si>
  <si>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</si>
  <si>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</si>
  <si>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</si>
  <si>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</si>
  <si>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</si>
  <si>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</si>
  <si>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</si>
  <si>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</si>
  <si>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</si>
  <si>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</si>
  <si>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</si>
  <si>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</si>
  <si>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</si>
  <si>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</si>
  <si>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</si>
  <si>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</si>
  <si>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</si>
  <si>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</si>
  <si>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</si>
  <si>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</si>
  <si>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</si>
  <si>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</si>
  <si>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</si>
  <si>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</si>
  <si>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</si>
  <si>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</si>
  <si>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</si>
  <si>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</si>
  <si>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</si>
  <si>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</si>
  <si>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</si>
  <si>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</si>
  <si>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</si>
  <si>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</si>
  <si>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</si>
  <si>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</si>
  <si>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</si>
  <si>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</si>
  <si>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</si>
  <si>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</si>
  <si>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</si>
  <si>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</si>
  <si>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</si>
  <si>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</si>
  <si>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</si>
  <si>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</si>
  <si>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</si>
  <si>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</si>
  <si>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</si>
  <si>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</si>
  <si>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</si>
  <si>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</si>
  <si>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</si>
  <si>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</si>
  <si>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</si>
  <si>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</si>
  <si>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</si>
  <si>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</si>
  <si>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</si>
  <si>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</si>
  <si>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</si>
  <si>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</si>
  <si>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</si>
  <si>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</si>
  <si>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</si>
  <si>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</si>
  <si>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</si>
  <si>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</si>
  <si>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</si>
  <si>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</si>
  <si>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</si>
  <si>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</si>
  <si>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</si>
  <si>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</si>
  <si>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</si>
  <si>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</si>
  <si>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</si>
  <si>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</si>
  <si>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</si>
  <si>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</si>
  <si>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</si>
  <si>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</si>
  <si>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</si>
  <si>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</si>
  <si>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</si>
  <si>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</si>
  <si>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</si>
  <si>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</si>
  <si>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</si>
  <si>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</si>
  <si>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</si>
  <si>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</si>
  <si>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</si>
  <si>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</si>
  <si>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</si>
  <si>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</si>
  <si>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</si>
  <si>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</si>
  <si>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</si>
  <si>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</si>
  <si>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</si>
  <si>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</si>
  <si>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</si>
  <si>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</si>
  <si>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</si>
  <si>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</si>
  <si>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</si>
  <si>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</si>
  <si>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</si>
  <si>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</si>
  <si>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</si>
  <si>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</si>
  <si>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</si>
  <si>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</si>
  <si>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</si>
  <si>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</si>
  <si>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</si>
  <si>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</si>
  <si>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</si>
  <si>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</si>
  <si>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</si>
  <si>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</si>
  <si>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</si>
  <si>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</si>
  <si>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</si>
  <si>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</si>
  <si>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</si>
  <si>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</si>
  <si>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</si>
  <si>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</si>
  <si>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</si>
  <si>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</si>
  <si>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</si>
  <si>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</si>
  <si>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</si>
  <si>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</si>
  <si>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</si>
  <si>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</si>
  <si>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</si>
  <si>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</si>
  <si>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</si>
  <si>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</si>
  <si>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</si>
  <si>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</si>
  <si>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</si>
  <si>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</si>
  <si>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</si>
  <si>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</si>
  <si>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</si>
  <si>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</si>
  <si>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</si>
  <si>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</si>
  <si>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</si>
  <si>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</si>
  <si>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</si>
  <si>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</si>
  <si>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</si>
  <si>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</si>
  <si>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</si>
  <si>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</si>
  <si>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</si>
  <si>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</si>
  <si>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</si>
  <si>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</si>
  <si>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</si>
  <si>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</si>
  <si>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</si>
  <si>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</si>
  <si>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</si>
  <si>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</si>
  <si>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</si>
  <si>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</si>
  <si>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</si>
  <si>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</si>
  <si>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</si>
  <si>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</si>
  <si>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</si>
  <si>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</si>
  <si>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</si>
  <si>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</si>
  <si>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</si>
  <si>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</si>
  <si>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</si>
  <si>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</si>
  <si>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</si>
  <si>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</si>
  <si>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</si>
  <si>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</si>
  <si>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</si>
  <si>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</si>
  <si>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</si>
  <si>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</si>
  <si>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</si>
  <si>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</si>
  <si>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</si>
  <si>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</si>
  <si>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</si>
  <si>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</si>
  <si>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</si>
  <si>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</si>
  <si>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</si>
  <si>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</si>
  <si>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</si>
  <si>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</si>
  <si>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</si>
  <si>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</si>
  <si>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</si>
  <si>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</si>
  <si>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</si>
  <si>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</si>
  <si>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</si>
  <si>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</si>
  <si>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</si>
  <si>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</si>
  <si>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</si>
  <si>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</si>
  <si>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</si>
  <si>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</si>
  <si>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</si>
  <si>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</si>
  <si>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</si>
  <si>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</si>
  <si>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</si>
  <si>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</si>
  <si>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</si>
  <si>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</si>
  <si>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</si>
  <si>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</si>
  <si>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</si>
  <si>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</si>
  <si>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</si>
  <si>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</si>
  <si>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</si>
  <si>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</si>
  <si>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</si>
  <si>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</si>
  <si>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</si>
  <si>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</si>
  <si>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</si>
  <si>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</si>
  <si>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</si>
  <si>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</si>
  <si>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</si>
  <si>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</si>
  <si>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</si>
  <si>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</si>
  <si>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</si>
  <si>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</si>
  <si>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</si>
  <si>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</si>
  <si>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</si>
  <si>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</si>
  <si>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</si>
  <si>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</si>
  <si>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</si>
  <si>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</si>
  <si>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</si>
  <si>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</si>
  <si>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</si>
  <si>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</si>
  <si>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</si>
  <si>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</si>
  <si>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</si>
  <si>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</si>
  <si>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</si>
  <si>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</si>
  <si>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</si>
  <si>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</si>
  <si>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</si>
  <si>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</si>
  <si>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</si>
  <si>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</si>
  <si>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</si>
  <si>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</si>
  <si>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</si>
  <si>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</si>
  <si>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</si>
  <si>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</si>
  <si>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</si>
  <si>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</si>
  <si>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</si>
  <si>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</si>
  <si>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</si>
  <si>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</si>
  <si>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</si>
  <si>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</si>
  <si>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</si>
  <si>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</si>
  <si>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</si>
  <si>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</si>
  <si>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</si>
  <si>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</si>
  <si>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</si>
  <si>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</si>
  <si>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</si>
  <si>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</si>
  <si>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</si>
  <si>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</si>
  <si>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</si>
  <si>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</si>
  <si>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</si>
  <si>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</si>
  <si>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</si>
  <si>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</si>
  <si>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</si>
  <si>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</si>
  <si>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</si>
  <si>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</si>
  <si>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</si>
  <si>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</si>
  <si>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</si>
  <si>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</si>
  <si>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</si>
  <si>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</si>
  <si>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</si>
  <si>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</si>
  <si>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</si>
  <si>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</si>
  <si>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</si>
  <si>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</si>
  <si>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</si>
  <si>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</si>
  <si>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</si>
  <si>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</si>
  <si>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</si>
  <si>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</si>
  <si>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</si>
  <si>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</si>
  <si>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</si>
  <si>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</si>
  <si>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</si>
  <si>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</si>
  <si>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</si>
  <si>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</si>
  <si>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</si>
  <si>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</si>
  <si>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</si>
  <si>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</si>
  <si>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</si>
  <si>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</si>
  <si>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</si>
  <si>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</si>
  <si>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</si>
  <si>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</si>
  <si>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</si>
  <si>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</si>
  <si>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</si>
  <si>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</si>
  <si>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</si>
  <si>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</si>
  <si>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</si>
  <si>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</si>
  <si>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</si>
  <si>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</si>
  <si>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</si>
  <si>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</si>
  <si>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</si>
  <si>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</si>
  <si>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</si>
  <si>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</si>
  <si>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</si>
  <si>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</si>
  <si>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</si>
  <si>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</si>
  <si>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</si>
  <si>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</si>
  <si>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</si>
  <si>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</si>
  <si>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</si>
  <si>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</si>
  <si>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</si>
  <si>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</si>
  <si>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</si>
  <si>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</si>
  <si>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</si>
  <si>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</si>
  <si>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</si>
  <si>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</si>
  <si>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</si>
  <si>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</si>
  <si>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</si>
  <si>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</si>
  <si>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</si>
  <si>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</si>
  <si>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</si>
  <si>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</si>
  <si>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</si>
  <si>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</si>
  <si>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</si>
  <si>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</si>
  <si>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</si>
  <si>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</si>
  <si>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</si>
  <si>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</si>
  <si>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</si>
  <si>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</si>
  <si>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</si>
  <si>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</si>
  <si>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</si>
  <si>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</si>
  <si>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</si>
  <si>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</si>
  <si>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</si>
  <si>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</si>
  <si>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</si>
  <si>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</si>
  <si>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</si>
  <si>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</si>
  <si>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</si>
  <si>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</si>
  <si>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</si>
  <si>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</si>
  <si>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</si>
  <si>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</si>
  <si>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</si>
  <si>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</si>
  <si>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</si>
  <si>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</si>
  <si>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</si>
  <si>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</si>
  <si>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</si>
  <si>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</si>
  <si>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</si>
  <si>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</si>
  <si>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</si>
  <si>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</si>
  <si>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</si>
  <si>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</si>
  <si>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</si>
  <si>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</si>
  <si>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</si>
  <si>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</si>
  <si>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</si>
  <si>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</si>
  <si>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</si>
  <si>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</si>
  <si>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</si>
  <si>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</si>
  <si>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</si>
  <si>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</si>
  <si>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</si>
  <si>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</si>
  <si>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</si>
  <si>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</si>
  <si>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</si>
  <si>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</si>
  <si>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</si>
  <si>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</si>
  <si>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</si>
  <si>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</si>
  <si>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</si>
  <si>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</si>
  <si>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</si>
  <si>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</si>
  <si>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</si>
  <si>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</si>
  <si>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</si>
  <si>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</si>
  <si>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</si>
  <si>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</si>
  <si>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</si>
  <si>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</si>
  <si>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</si>
  <si>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</si>
  <si>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</si>
  <si>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</si>
  <si>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</si>
  <si>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</si>
  <si>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</si>
  <si>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</si>
  <si>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</si>
  <si>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</si>
  <si>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</si>
  <si>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</si>
  <si>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</si>
  <si>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</si>
  <si>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</si>
  <si>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</si>
  <si>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</si>
  <si>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</si>
  <si>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</si>
  <si>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</si>
  <si>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</si>
  <si>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</si>
  <si>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</si>
  <si>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</si>
  <si>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</si>
  <si>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</si>
  <si>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</si>
  <si>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</si>
  <si>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</si>
  <si>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</si>
  <si>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</si>
  <si>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</si>
  <si>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</si>
  <si>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</si>
  <si>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</si>
  <si>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</si>
  <si>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</si>
  <si>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</si>
  <si>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</si>
  <si>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</si>
  <si>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</si>
  <si>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</si>
  <si>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</si>
  <si>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</si>
  <si>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</si>
  <si>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</si>
  <si>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</si>
  <si>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</si>
  <si>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</si>
  <si>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</si>
  <si>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</si>
  <si>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</si>
  <si>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</si>
  <si>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</si>
  <si>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</si>
  <si>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</si>
  <si>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</si>
  <si>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</si>
  <si>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</si>
  <si>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</si>
  <si>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</si>
  <si>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</si>
  <si>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</si>
  <si>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</si>
  <si>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</si>
  <si>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</si>
  <si>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</si>
  <si>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</si>
  <si>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</si>
  <si>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</si>
  <si>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</si>
  <si>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</si>
  <si>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</si>
  <si>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</si>
  <si>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</si>
  <si>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</si>
  <si>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</si>
  <si>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</si>
  <si>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</si>
  <si>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</si>
  <si>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</si>
  <si>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</si>
  <si>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</si>
  <si>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</si>
  <si>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</si>
  <si>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</si>
  <si>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</si>
  <si>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</si>
  <si>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</si>
  <si>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</si>
  <si>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</si>
  <si>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</si>
  <si>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</si>
  <si>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</si>
  <si>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</si>
  <si>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</si>
  <si>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</si>
  <si>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</si>
  <si>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</si>
  <si>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</si>
  <si>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</si>
  <si>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</si>
  <si>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</si>
  <si>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</si>
  <si>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</si>
  <si>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</si>
  <si>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</si>
  <si>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</si>
  <si>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</si>
  <si>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</si>
  <si>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</si>
  <si>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</si>
  <si>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</si>
  <si>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</si>
  <si>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</si>
  <si>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</si>
  <si>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</si>
  <si>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</si>
  <si>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</si>
  <si>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</si>
  <si>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</si>
  <si>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</si>
  <si>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</si>
  <si>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</si>
  <si>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</si>
  <si>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</si>
  <si>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</si>
  <si>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</si>
  <si>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</si>
  <si>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</si>
  <si>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</si>
  <si>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</si>
  <si>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</si>
  <si>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</si>
  <si>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</si>
  <si>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</si>
  <si>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</si>
  <si>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</si>
  <si>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</si>
  <si>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</si>
  <si>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</si>
  <si>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</si>
  <si>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</si>
  <si>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</si>
  <si>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</si>
  <si>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</si>
  <si>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</si>
  <si>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</si>
  <si>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</si>
  <si>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</si>
  <si>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</si>
  <si>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</si>
  <si>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</si>
  <si>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</si>
  <si>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</si>
  <si>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</si>
  <si>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</si>
  <si>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</si>
  <si>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</si>
  <si>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</si>
  <si>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</si>
  <si>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</si>
  <si>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</si>
  <si>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</si>
  <si>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</si>
  <si>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</si>
  <si>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</si>
  <si>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</si>
  <si>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</si>
  <si>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</si>
  <si>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</si>
  <si>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</si>
  <si>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</si>
  <si>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</si>
  <si>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</si>
  <si>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</si>
  <si>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</si>
  <si>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</si>
  <si>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</si>
  <si>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</si>
  <si>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</si>
  <si>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</si>
  <si>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</si>
  <si>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</si>
  <si>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</si>
  <si>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</si>
  <si>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</si>
  <si>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</si>
  <si>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</si>
  <si>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</si>
  <si>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</si>
  <si>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</si>
  <si>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</si>
  <si>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</si>
  <si>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</si>
  <si>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</si>
  <si>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</si>
  <si>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</si>
  <si>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</si>
  <si>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</si>
  <si>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</si>
  <si>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</si>
  <si>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</si>
  <si>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</si>
  <si>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</si>
  <si>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</si>
  <si>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</si>
  <si>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</si>
  <si>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</si>
  <si>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</si>
  <si>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</si>
  <si>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</si>
  <si>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</si>
  <si>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</si>
  <si>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</si>
  <si>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</si>
  <si>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</si>
  <si>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</si>
  <si>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</si>
  <si>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</si>
  <si>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</si>
  <si>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</si>
  <si>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</si>
  <si>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</si>
  <si>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</si>
  <si>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</si>
  <si>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</si>
  <si>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</si>
  <si>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</si>
  <si>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</si>
  <si>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</si>
  <si>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</si>
  <si>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</si>
  <si>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</si>
  <si>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</si>
  <si>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</si>
  <si>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</si>
  <si>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</si>
  <si>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</si>
  <si>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</si>
  <si>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</si>
  <si>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</si>
  <si>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</si>
  <si>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</si>
  <si>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</si>
  <si>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</si>
  <si>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</si>
  <si>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</si>
  <si>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</si>
  <si>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</si>
  <si>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</si>
  <si>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</si>
  <si>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</si>
  <si>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</si>
  <si>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</si>
  <si>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</si>
  <si>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</si>
  <si>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</si>
  <si>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</si>
  <si>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</si>
  <si>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</si>
  <si>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</si>
  <si>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</si>
  <si>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</si>
  <si>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</si>
  <si>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</si>
  <si>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</si>
  <si>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</si>
  <si>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</si>
  <si>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</si>
  <si>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</si>
  <si>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</si>
  <si>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</si>
  <si>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</si>
  <si>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</si>
  <si>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</si>
  <si>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</si>
  <si>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</si>
  <si>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</si>
  <si>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</si>
  <si>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</si>
  <si>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</si>
  <si>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</si>
  <si>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</si>
  <si>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</si>
  <si>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</si>
  <si>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</si>
  <si>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</si>
  <si>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</si>
  <si>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</si>
  <si>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</si>
  <si>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</si>
  <si>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</si>
  <si>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</si>
  <si>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</si>
  <si>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</si>
  <si>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</si>
  <si>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</si>
  <si>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</si>
  <si>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</si>
  <si>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</si>
  <si>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</si>
  <si>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</si>
  <si>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</si>
  <si>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</si>
  <si>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</si>
  <si>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</si>
  <si>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</si>
  <si>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</si>
  <si>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</si>
  <si>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</si>
  <si>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</si>
  <si>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</si>
  <si>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</si>
  <si>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</si>
  <si>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</si>
  <si>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</si>
  <si>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</si>
  <si>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</si>
  <si>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</si>
  <si>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</si>
  <si>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</si>
  <si>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</si>
  <si>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</si>
  <si>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</si>
  <si>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</si>
  <si>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</si>
  <si>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</si>
  <si>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</si>
  <si>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</si>
  <si>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</si>
  <si>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</si>
  <si>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</si>
  <si>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</si>
  <si>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</si>
  <si>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</si>
  <si>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</si>
  <si>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</si>
  <si>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</si>
  <si>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</si>
  <si>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</si>
  <si>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</si>
  <si>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</si>
  <si>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</si>
  <si>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</si>
  <si>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</si>
  <si>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</si>
  <si>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</si>
  <si>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</si>
  <si>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</si>
  <si>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</si>
  <si>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</si>
  <si>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</si>
  <si>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</si>
  <si>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</si>
  <si>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</si>
  <si>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</si>
  <si>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</si>
  <si>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</si>
  <si>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</si>
  <si>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</si>
  <si>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</si>
  <si>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</si>
  <si>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</si>
  <si>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</si>
  <si>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</si>
  <si>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</si>
  <si>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</si>
  <si>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</si>
  <si>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</si>
  <si>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</si>
  <si>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</si>
  <si>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</si>
  <si>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</si>
  <si>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</si>
  <si>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</si>
  <si>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</si>
  <si>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</si>
  <si>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</si>
  <si>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</si>
  <si>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</si>
  <si>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</si>
  <si>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</si>
  <si>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</si>
  <si>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</si>
  <si>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</si>
  <si>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</si>
  <si>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</si>
  <si>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</si>
  <si>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</si>
  <si>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</si>
  <si>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</si>
  <si>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</si>
  <si>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</si>
  <si>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</si>
  <si>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</si>
  <si>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</si>
  <si>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</si>
  <si>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</si>
  <si>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</si>
  <si>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</si>
  <si>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</si>
  <si>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</si>
  <si>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</si>
  <si>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</si>
  <si>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</si>
  <si>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</si>
  <si>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</si>
  <si>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</si>
  <si>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</si>
  <si>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</si>
  <si>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</si>
  <si>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</si>
  <si>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</si>
  <si>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</si>
  <si>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</si>
  <si>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</si>
  <si>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</si>
  <si>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</si>
  <si>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</si>
  <si>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</si>
  <si>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</si>
  <si>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</si>
  <si>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</si>
  <si>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</si>
  <si>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</si>
  <si>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</si>
  <si>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</si>
  <si>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</si>
  <si>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</si>
  <si>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</si>
  <si>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</si>
  <si>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</si>
  <si>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</si>
  <si>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</si>
  <si>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</si>
  <si>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</si>
  <si>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</si>
  <si>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</si>
  <si>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</si>
  <si>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</si>
  <si>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</si>
  <si>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</si>
  <si>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</si>
  <si>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</si>
  <si>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</si>
  <si>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</si>
  <si>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</si>
  <si>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</si>
  <si>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</si>
  <si>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</si>
  <si>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</si>
  <si>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</si>
  <si>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</si>
  <si>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</si>
  <si>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</si>
  <si>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</si>
  <si>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</si>
  <si>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</si>
  <si>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</si>
  <si>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</si>
  <si>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</si>
  <si>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</si>
  <si>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</si>
  <si>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</si>
  <si>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</si>
  <si>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</si>
  <si>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</si>
  <si>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</si>
  <si>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</si>
  <si>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</si>
  <si>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</si>
  <si>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</si>
  <si>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</si>
  <si>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</si>
  <si>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</si>
  <si>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</si>
  <si>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</si>
  <si>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</si>
  <si>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</si>
  <si>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</si>
  <si>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</si>
  <si>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</si>
  <si>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</si>
  <si>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</si>
  <si>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</si>
  <si>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</si>
  <si>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</si>
  <si>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</si>
  <si>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</si>
  <si>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</si>
  <si>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</si>
  <si>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</si>
  <si>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</si>
  <si>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</si>
  <si>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</si>
  <si>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</si>
  <si>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</si>
  <si>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</si>
  <si>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</si>
  <si>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</si>
  <si>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</si>
  <si>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</si>
  <si>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</si>
  <si>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</si>
  <si>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</si>
  <si>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</si>
  <si>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</si>
  <si>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</si>
  <si>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</si>
  <si>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</si>
  <si>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</si>
  <si>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</si>
  <si>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</si>
  <si>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</si>
  <si>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</si>
  <si>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</si>
  <si>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</si>
  <si>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</si>
  <si>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</si>
  <si>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</si>
  <si>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</si>
  <si>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</si>
  <si>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</si>
  <si>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</si>
  <si>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</si>
  <si>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</si>
  <si>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</si>
  <si>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</si>
  <si>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</si>
  <si>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</si>
  <si>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</si>
  <si>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</si>
  <si>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</si>
  <si>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</si>
  <si>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</si>
  <si>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</si>
  <si>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</si>
  <si>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</si>
  <si>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</si>
  <si>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</si>
  <si>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</si>
  <si>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</si>
  <si>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</si>
  <si>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</si>
  <si>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</si>
  <si>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</si>
  <si>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</si>
  <si>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</si>
  <si>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</si>
  <si>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</si>
  <si>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</si>
  <si>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</si>
  <si>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</si>
  <si>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</si>
  <si>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</si>
  <si>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</si>
  <si>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</si>
  <si>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</si>
  <si>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</si>
  <si>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</si>
  <si>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</si>
  <si>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</si>
  <si>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</si>
  <si>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</si>
  <si>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</si>
  <si>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</si>
  <si>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</si>
  <si>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</si>
  <si>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</si>
  <si>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</si>
  <si>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</si>
  <si>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</si>
  <si>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</si>
  <si>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</si>
  <si>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</si>
  <si>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</si>
  <si>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</si>
  <si>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</si>
  <si>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</si>
  <si>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</si>
  <si>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</si>
  <si>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</si>
  <si>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</si>
  <si>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</si>
  <si>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</si>
  <si>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</si>
  <si>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</si>
  <si>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</si>
  <si>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</si>
  <si>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</si>
  <si>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</si>
  <si>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</si>
  <si>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</si>
  <si>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</si>
  <si>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</si>
  <si>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</si>
  <si>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</si>
  <si>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</si>
  <si>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</si>
  <si>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</si>
  <si>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</si>
  <si>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</si>
  <si>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</si>
  <si>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</si>
  <si>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</si>
  <si>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</si>
  <si>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</si>
  <si>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</si>
  <si>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</si>
  <si>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</si>
  <si>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</si>
  <si>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</si>
  <si>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</si>
  <si>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</si>
  <si>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</si>
  <si>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</si>
  <si>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</si>
  <si>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</si>
  <si>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</si>
  <si>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</si>
  <si>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</si>
  <si>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</si>
  <si>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</si>
  <si>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</si>
  <si>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</si>
  <si>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</si>
  <si>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</si>
  <si>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</si>
  <si>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</si>
  <si>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</si>
  <si>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</si>
  <si>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</si>
  <si>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</si>
  <si>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</si>
  <si>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</si>
  <si>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</si>
  <si>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</si>
  <si>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</si>
  <si>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</si>
  <si>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</si>
  <si>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</si>
  <si>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</si>
  <si>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</si>
  <si>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</si>
  <si>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</si>
  <si>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</si>
  <si>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</si>
  <si>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</si>
  <si>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</si>
  <si>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</si>
  <si>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</si>
  <si>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</si>
  <si>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</si>
  <si>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</si>
  <si>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</si>
  <si>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</si>
  <si>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</si>
  <si>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</si>
  <si>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</si>
  <si>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</si>
  <si>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</si>
  <si>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</si>
  <si>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</si>
  <si>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</si>
  <si>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</si>
  <si>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</si>
  <si>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</si>
  <si>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</si>
  <si>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</si>
  <si>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</si>
  <si>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</si>
  <si>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</si>
  <si>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</si>
  <si>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</si>
  <si>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</si>
  <si>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</si>
  <si>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</si>
  <si>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</si>
  <si>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</si>
  <si>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</si>
  <si>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</si>
  <si>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</si>
  <si>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</si>
  <si>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</si>
  <si>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</si>
  <si>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</si>
  <si>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</si>
  <si>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</si>
  <si>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</si>
  <si>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</si>
  <si>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</si>
  <si>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</si>
  <si>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</si>
  <si>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</si>
  <si>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</si>
  <si>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</si>
  <si>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</si>
  <si>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</si>
  <si>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</si>
  <si>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</si>
  <si>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</si>
  <si>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</si>
  <si>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</si>
  <si>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</si>
  <si>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</si>
  <si>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</si>
  <si>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</si>
  <si>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</si>
  <si>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</si>
  <si>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</si>
  <si>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</si>
  <si>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</si>
  <si>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</si>
  <si>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</si>
  <si>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</si>
  <si>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</si>
  <si>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</si>
  <si>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</si>
  <si>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</si>
  <si>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</si>
  <si>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</si>
  <si>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</si>
  <si>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</si>
  <si>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</si>
  <si>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</si>
  <si>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</si>
  <si>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</si>
  <si>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</si>
  <si>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</si>
  <si>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</si>
  <si>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</si>
  <si>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</si>
  <si>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</si>
  <si>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</si>
  <si>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</si>
  <si>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</si>
  <si>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</si>
  <si>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</si>
  <si>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</si>
  <si>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</si>
  <si>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</si>
  <si>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</si>
  <si>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</si>
  <si>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</si>
  <si>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</si>
  <si>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</si>
  <si>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</si>
  <si>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</si>
  <si>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</si>
  <si>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</si>
  <si>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</si>
  <si>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</si>
  <si>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</si>
  <si>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</si>
  <si>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</si>
  <si>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</si>
  <si>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</si>
  <si>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</si>
  <si>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</si>
  <si>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</si>
  <si>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</si>
  <si>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</si>
  <si>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</si>
  <si>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</si>
  <si>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</si>
  <si>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</si>
  <si>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</si>
  <si>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</si>
  <si>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</si>
  <si>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</si>
  <si>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</si>
  <si>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</si>
  <si>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</si>
  <si>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</si>
  <si>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</si>
  <si>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</si>
  <si>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</si>
  <si>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</si>
  <si>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</si>
  <si>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</si>
  <si>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</si>
  <si>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</si>
  <si>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</si>
  <si>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</si>
  <si>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</si>
  <si>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</si>
  <si>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</si>
  <si>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</si>
  <si>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</si>
  <si>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</si>
  <si>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</si>
  <si>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</si>
  <si>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</si>
  <si>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</si>
  <si>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</si>
  <si>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</si>
  <si>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</si>
  <si>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</si>
  <si>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</si>
  <si>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</si>
  <si>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</si>
  <si>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</si>
  <si>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</si>
  <si>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</si>
  <si>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</si>
  <si>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</si>
  <si>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</si>
  <si>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</si>
  <si>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</si>
  <si>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</si>
  <si>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</si>
  <si>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</si>
  <si>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</si>
  <si>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</si>
  <si>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</si>
  <si>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</si>
  <si>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</si>
  <si>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</si>
  <si>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</si>
  <si>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</si>
  <si>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</si>
  <si>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</si>
  <si>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</si>
  <si>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</si>
  <si>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</si>
  <si>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</si>
  <si>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</si>
  <si>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</si>
  <si>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</si>
  <si>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</si>
  <si>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</si>
  <si>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</si>
  <si>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</si>
  <si>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</si>
  <si>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</si>
  <si>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</si>
  <si>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</si>
  <si>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</si>
  <si>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</si>
  <si>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</si>
  <si>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</si>
  <si>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</si>
  <si>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</si>
  <si>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</si>
  <si>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</si>
  <si>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</si>
  <si>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</si>
  <si>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</si>
  <si>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</si>
  <si>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</si>
  <si>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</si>
  <si>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</si>
  <si>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</si>
  <si>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</si>
  <si>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</si>
  <si>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</si>
  <si>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</si>
  <si>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</si>
  <si>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</si>
  <si>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</si>
  <si>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</si>
  <si>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</si>
  <si>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</si>
  <si>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</si>
  <si>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</si>
  <si>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</si>
  <si>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</si>
  <si>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</si>
  <si>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</si>
  <si>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</si>
  <si>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</si>
  <si>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</si>
  <si>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</si>
  <si>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</si>
  <si>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</si>
  <si>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</si>
  <si>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</si>
  <si>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</si>
  <si>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</si>
  <si>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</si>
  <si>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</si>
  <si>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</si>
  <si>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</si>
  <si>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</si>
  <si>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</si>
  <si>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</si>
  <si>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</si>
  <si>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</si>
  <si>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</si>
  <si>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</si>
  <si>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</si>
  <si>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</si>
  <si>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</si>
  <si>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</si>
  <si>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</si>
  <si>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</si>
  <si>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</si>
  <si>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</si>
  <si>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</si>
  <si>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</si>
  <si>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</si>
  <si>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</si>
  <si>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</si>
  <si>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</si>
  <si>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</si>
  <si>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</si>
  <si>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</si>
  <si>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</si>
  <si>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</si>
  <si>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</si>
  <si>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</si>
  <si>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</si>
  <si>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</si>
  <si>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</si>
  <si>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</si>
  <si>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</si>
  <si>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</si>
  <si>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</si>
  <si>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</si>
  <si>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</si>
  <si>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</si>
  <si>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</si>
  <si>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</si>
  <si>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</si>
  <si>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</si>
  <si>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</si>
  <si>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</si>
  <si>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</si>
  <si>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</si>
  <si>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</si>
  <si>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</si>
  <si>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</si>
  <si>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</si>
  <si>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</si>
  <si>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</si>
  <si>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</si>
  <si>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</si>
  <si>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</si>
  <si>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</si>
  <si>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</si>
  <si>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</si>
  <si>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</si>
  <si>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</si>
  <si>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</si>
  <si>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</si>
  <si>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</si>
  <si>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</si>
  <si>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</si>
  <si>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</si>
  <si>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</si>
  <si>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</si>
  <si>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</si>
  <si>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</si>
  <si>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</si>
  <si>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</si>
  <si>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</si>
  <si>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</si>
  <si>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</si>
  <si>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</si>
  <si>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</si>
  <si>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</si>
  <si>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</si>
  <si>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</si>
  <si>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</si>
  <si>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</si>
  <si>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</si>
  <si>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</si>
  <si>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</si>
  <si>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</si>
  <si>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</si>
  <si>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</si>
  <si>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</si>
  <si>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</si>
  <si>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</si>
  <si>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</si>
  <si>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</si>
  <si>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</si>
  <si>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</si>
  <si>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</si>
  <si>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</si>
  <si>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</si>
  <si>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</si>
  <si>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</si>
  <si>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</si>
  <si>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</si>
  <si>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</si>
  <si>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</si>
  <si>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</si>
  <si>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</si>
  <si>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</si>
  <si>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</si>
  <si>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</si>
  <si>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</si>
  <si>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</si>
  <si>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</si>
  <si>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</si>
  <si>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</si>
  <si>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</si>
  <si>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</si>
  <si>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</si>
  <si>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</si>
  <si>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</si>
  <si>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</si>
  <si>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</si>
  <si>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</si>
  <si>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</si>
  <si>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</si>
  <si>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</si>
  <si>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</si>
  <si>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</si>
  <si>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</si>
  <si>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</si>
  <si>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</si>
  <si>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</si>
  <si>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</si>
  <si>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</si>
  <si>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</si>
  <si>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</si>
  <si>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</si>
  <si>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</si>
  <si>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</si>
  <si>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</si>
  <si>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</si>
  <si>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</si>
  <si>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</si>
  <si>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</si>
  <si>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</si>
  <si>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</si>
  <si>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</si>
  <si>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</si>
  <si>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</si>
  <si>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</si>
  <si>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</si>
  <si>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</si>
  <si>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</si>
  <si>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</si>
  <si>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</si>
  <si>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</si>
  <si>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</si>
  <si>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</si>
  <si>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</si>
  <si>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</si>
  <si>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</si>
  <si>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</si>
  <si>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</si>
  <si>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</si>
  <si>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</si>
  <si>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</si>
  <si>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</si>
  <si>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</si>
  <si>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</si>
  <si>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</si>
  <si>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</si>
  <si>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</si>
  <si>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</si>
  <si>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</si>
  <si>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</si>
  <si>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</si>
  <si>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</si>
  <si>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</si>
  <si>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</si>
  <si>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</si>
  <si>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</si>
  <si>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</si>
  <si>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</si>
  <si>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</si>
  <si>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</si>
  <si>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</si>
  <si>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</si>
  <si>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</si>
  <si>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</si>
  <si>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</si>
  <si>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</si>
  <si>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</si>
  <si>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</si>
  <si>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</si>
  <si>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</si>
  <si>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</si>
  <si>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</si>
  <si>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</si>
  <si>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</si>
  <si>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</si>
  <si>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</si>
  <si>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</si>
  <si>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</si>
  <si>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</si>
  <si>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</si>
  <si>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</si>
  <si>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</si>
  <si>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</si>
  <si>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</si>
  <si>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</si>
  <si>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</si>
  <si>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</si>
  <si>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</si>
  <si>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</si>
  <si>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</si>
  <si>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</si>
  <si>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</si>
  <si>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</si>
  <si>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</si>
  <si>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</si>
  <si>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</si>
  <si>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</si>
  <si>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</si>
  <si>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</si>
  <si>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</si>
  <si>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</si>
  <si>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</si>
  <si>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</si>
  <si>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</si>
  <si>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</si>
  <si>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</si>
  <si>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</si>
  <si>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</si>
  <si>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</si>
  <si>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</si>
  <si>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</si>
  <si>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</si>
  <si>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</si>
  <si>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</si>
  <si>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</si>
  <si>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</si>
  <si>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</si>
  <si>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</si>
  <si>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</si>
  <si>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</si>
  <si>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</si>
  <si>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</si>
  <si>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</si>
  <si>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</si>
  <si>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</si>
  <si>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</si>
  <si>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</si>
  <si>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</si>
  <si>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</si>
  <si>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</si>
  <si>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</si>
  <si>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</si>
  <si>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</si>
  <si>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</si>
  <si>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</si>
  <si>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</si>
  <si>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</si>
  <si>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</si>
  <si>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</si>
  <si>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</si>
  <si>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</si>
  <si>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</si>
  <si>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</si>
  <si>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</si>
  <si>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</si>
  <si>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</si>
  <si>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</si>
  <si>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</si>
  <si>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</si>
  <si>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</si>
  <si>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</si>
  <si>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</si>
  <si>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</si>
  <si>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</si>
  <si>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</si>
  <si>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</si>
  <si>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</si>
  <si>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</si>
  <si>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</si>
  <si>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</si>
  <si>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</si>
  <si>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</si>
  <si>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</si>
  <si>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</si>
  <si>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</si>
  <si>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</si>
  <si>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</si>
  <si>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</si>
  <si>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</si>
  <si>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</si>
  <si>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</si>
  <si>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</si>
  <si>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</si>
  <si>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</si>
  <si>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</si>
  <si>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</si>
  <si>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</si>
  <si>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</si>
  <si>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</si>
  <si>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</si>
  <si>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</si>
  <si>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</si>
  <si>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</si>
  <si>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</si>
  <si>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</si>
  <si>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</si>
  <si>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</si>
  <si>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</si>
  <si>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</si>
  <si>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</si>
  <si>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</si>
  <si>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</si>
  <si>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</si>
  <si>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</si>
  <si>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</si>
  <si>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</si>
  <si>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</si>
  <si>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</si>
  <si>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</si>
  <si>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</si>
  <si>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</si>
  <si>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</si>
  <si>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</si>
  <si>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</si>
  <si>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</si>
  <si>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</si>
  <si>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</si>
  <si>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</si>
  <si>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</si>
  <si>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</si>
  <si>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</si>
  <si>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</si>
  <si>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</si>
  <si>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</si>
  <si>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</si>
  <si>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</si>
  <si>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</si>
  <si>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</si>
  <si>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</si>
  <si>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</si>
  <si>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</si>
  <si>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</si>
  <si>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</si>
  <si>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</si>
  <si>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</si>
  <si>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</si>
  <si>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</si>
  <si>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</si>
  <si>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</si>
  <si>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</si>
  <si>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</si>
  <si>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</si>
  <si>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</si>
  <si>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</si>
  <si>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</si>
  <si>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</si>
  <si>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</si>
  <si>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</si>
  <si>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</si>
  <si>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</si>
  <si>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</si>
  <si>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</si>
  <si>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</si>
  <si>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</si>
  <si>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</si>
  <si>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</si>
  <si>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</si>
  <si>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</si>
  <si>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</si>
  <si>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</si>
  <si>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</si>
  <si>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</si>
  <si>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</si>
  <si>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</si>
  <si>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</si>
  <si>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</si>
  <si>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</si>
  <si>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</si>
  <si>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</si>
  <si>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</si>
  <si>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</si>
  <si>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</si>
  <si>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</si>
  <si>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</si>
  <si>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</si>
  <si>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</si>
  <si>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</si>
  <si>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</si>
  <si>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</si>
  <si>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</si>
  <si>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</si>
  <si>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</si>
  <si>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</si>
  <si>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</si>
  <si>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</si>
  <si>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</si>
  <si>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</si>
  <si>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</si>
  <si>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</si>
  <si>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</si>
  <si>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</si>
  <si>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</si>
  <si>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</si>
  <si>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</si>
  <si>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</si>
  <si>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</si>
  <si>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</si>
  <si>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</si>
  <si>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</si>
  <si>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</si>
  <si>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</si>
  <si>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</si>
  <si>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</si>
  <si>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</si>
  <si>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</si>
  <si>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</si>
  <si>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</si>
  <si>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</si>
  <si>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</si>
  <si>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</si>
  <si>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</si>
  <si>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</si>
  <si>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</si>
  <si>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</si>
  <si>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</si>
  <si>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</si>
  <si>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</si>
  <si>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</si>
  <si>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</si>
  <si>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</si>
  <si>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</si>
  <si>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</si>
  <si>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</si>
  <si>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</si>
  <si>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</si>
  <si>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</si>
  <si>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</si>
  <si>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</si>
  <si>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</si>
  <si>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</si>
  <si>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</si>
  <si>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</si>
  <si>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</si>
  <si>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</si>
  <si>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</si>
  <si>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</si>
  <si>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</si>
  <si>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</si>
  <si>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</si>
  <si>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</si>
  <si>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</si>
  <si>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</si>
  <si>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</si>
  <si>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</si>
  <si>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</si>
  <si>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</si>
  <si>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</si>
  <si>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</si>
  <si>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</si>
  <si>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</si>
  <si>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</si>
  <si>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</si>
  <si>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</si>
  <si>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</si>
  <si>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</si>
  <si>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</si>
  <si>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</si>
  <si>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</si>
  <si>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</si>
  <si>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</si>
  <si>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</si>
  <si>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</si>
  <si>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</si>
  <si>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</si>
  <si>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</si>
  <si>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</si>
  <si>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</si>
  <si>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</si>
  <si>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</si>
  <si>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</si>
  <si>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</si>
  <si>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</si>
  <si>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</si>
  <si>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</si>
  <si>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</si>
  <si>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</si>
  <si>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</si>
  <si>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</si>
  <si>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</si>
  <si>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</si>
  <si>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</si>
  <si>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</si>
  <si>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</si>
  <si>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</si>
  <si>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</si>
  <si>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</si>
  <si>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</si>
  <si>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</si>
  <si>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</si>
  <si>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</si>
  <si>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</si>
  <si>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</si>
  <si>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</si>
  <si>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</si>
  <si>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</si>
  <si>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</si>
  <si>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</si>
  <si>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</si>
  <si>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</si>
  <si>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</si>
  <si>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</si>
  <si>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</si>
  <si>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</si>
  <si>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</si>
  <si>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</si>
  <si>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</si>
  <si>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</si>
  <si>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</si>
  <si>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</si>
  <si>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</si>
  <si>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</si>
  <si>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</si>
  <si>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</si>
  <si>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</si>
  <si>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</si>
  <si>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</si>
  <si>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</si>
  <si>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</si>
  <si>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</si>
  <si>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</si>
  <si>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</si>
  <si>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</si>
  <si>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</si>
  <si>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</si>
  <si>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</si>
  <si>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</si>
  <si>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</si>
  <si>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</si>
  <si>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</si>
  <si>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</si>
  <si>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</si>
  <si>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</si>
  <si>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</si>
  <si>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</si>
  <si>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</si>
  <si>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</si>
  <si>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</si>
  <si>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</si>
  <si>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</si>
  <si>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</si>
  <si>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</si>
  <si>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</si>
  <si>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</si>
  <si>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</si>
  <si>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</si>
  <si>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</si>
  <si>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</si>
  <si>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</si>
  <si>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</si>
  <si>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</si>
  <si>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</si>
  <si>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</si>
  <si>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</si>
  <si>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</si>
  <si>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</si>
  <si>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</si>
  <si>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</si>
  <si>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</si>
  <si>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</si>
  <si>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</si>
  <si>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</si>
  <si>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</si>
  <si>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</si>
  <si>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</si>
  <si>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</si>
  <si>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</si>
  <si>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</si>
  <si>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</si>
  <si>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</si>
  <si>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</si>
  <si>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</si>
  <si>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</si>
  <si>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</si>
  <si>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</si>
  <si>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</si>
  <si>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</si>
  <si>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</si>
  <si>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</si>
  <si>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</si>
  <si>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</si>
  <si>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</si>
  <si>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</si>
  <si>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</si>
  <si>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</si>
  <si>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</si>
  <si>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</si>
  <si>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</si>
  <si>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</si>
  <si>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</si>
  <si>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</si>
  <si>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</si>
  <si>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</si>
  <si>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</si>
  <si>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</si>
  <si>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</si>
  <si>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</si>
  <si>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</si>
  <si>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</si>
  <si>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</si>
  <si>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</si>
  <si>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</si>
  <si>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</si>
  <si>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</si>
  <si>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</si>
  <si>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</si>
  <si>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</si>
  <si>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</si>
  <si>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</si>
  <si>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</si>
  <si>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</si>
  <si>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</si>
  <si>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</si>
  <si>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</si>
  <si>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</si>
  <si>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</si>
  <si>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</si>
  <si>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</si>
  <si>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</si>
  <si>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</si>
  <si>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</si>
  <si>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</si>
  <si>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</si>
  <si>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</si>
  <si>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</si>
  <si>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</si>
  <si>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</si>
  <si>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</si>
  <si>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</si>
  <si>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</si>
  <si>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</si>
  <si>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</si>
  <si>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</si>
  <si>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</si>
  <si>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</si>
  <si>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</si>
  <si>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</si>
  <si>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</si>
  <si>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</si>
  <si>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</si>
  <si>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</si>
  <si>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</si>
  <si>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</si>
  <si>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</si>
  <si>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</si>
  <si>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</si>
  <si>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</si>
  <si>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</si>
  <si>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</si>
  <si>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</si>
  <si>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</si>
  <si>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</si>
  <si>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</si>
  <si>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</si>
  <si>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</si>
  <si>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</si>
  <si>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</si>
  <si>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</si>
  <si>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</si>
  <si>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</si>
  <si>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</si>
  <si>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</si>
  <si>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</si>
  <si>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</si>
  <si>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</si>
  <si>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</si>
  <si>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</si>
  <si>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</si>
  <si>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</si>
  <si>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</si>
  <si>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</si>
  <si>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</si>
  <si>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</si>
  <si>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</si>
  <si>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</si>
  <si>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</si>
  <si>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</si>
  <si>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</si>
  <si>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</si>
  <si>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</si>
  <si>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</si>
  <si>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</si>
  <si>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</si>
  <si>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</si>
  <si>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</si>
  <si>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</si>
  <si>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</si>
  <si>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</si>
  <si>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</si>
  <si>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</si>
  <si>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</si>
  <si>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</si>
  <si>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</si>
  <si>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</si>
  <si>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</si>
  <si>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</si>
  <si>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</si>
  <si>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</si>
  <si>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</si>
  <si>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</si>
  <si>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</si>
  <si>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</si>
  <si>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</si>
  <si>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</si>
  <si>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</si>
  <si>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</si>
  <si>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</si>
  <si>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</si>
  <si>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</si>
  <si>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</si>
  <si>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</si>
  <si>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</si>
  <si>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</si>
  <si>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</si>
  <si>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</si>
  <si>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</si>
  <si>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</si>
  <si>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</si>
  <si>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</si>
  <si>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</si>
  <si>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</si>
  <si>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</si>
  <si>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</si>
  <si>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</si>
  <si>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</si>
  <si>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</si>
  <si>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</si>
  <si>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</si>
  <si>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</si>
  <si>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</si>
  <si>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</si>
  <si>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</si>
  <si>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</si>
  <si>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</si>
  <si>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</si>
  <si>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</si>
  <si>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</si>
  <si>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</si>
  <si>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</si>
  <si>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</si>
  <si>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</si>
  <si>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</si>
  <si>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</si>
  <si>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</si>
  <si>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</si>
  <si>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</si>
  <si>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</si>
  <si>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</si>
  <si>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</si>
  <si>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</si>
  <si>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</si>
  <si>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</si>
  <si>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</si>
  <si>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</si>
  <si>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</si>
  <si>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</si>
  <si>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</si>
  <si>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</si>
  <si>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</si>
  <si>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</si>
  <si>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</si>
  <si>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</si>
  <si>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</si>
  <si>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</si>
  <si>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</si>
  <si>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</si>
  <si>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</si>
  <si>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</si>
  <si>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</si>
  <si>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</si>
  <si>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</si>
  <si>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</si>
  <si>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</si>
  <si>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</si>
  <si>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</si>
  <si>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</si>
  <si>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</si>
  <si>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</si>
  <si>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</si>
  <si>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</si>
  <si>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</si>
  <si>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</si>
  <si>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</si>
  <si>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</si>
  <si>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</si>
  <si>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</si>
  <si>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</si>
  <si>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</si>
  <si>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</si>
  <si>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</si>
  <si>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</si>
  <si>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</si>
  <si>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</si>
  <si>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</si>
  <si>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</si>
  <si>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</si>
  <si>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</si>
  <si>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</si>
  <si>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</si>
  <si>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</si>
  <si>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</si>
  <si>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</si>
  <si>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</si>
  <si>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</si>
  <si>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</si>
  <si>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</si>
  <si>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</si>
  <si>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</si>
  <si>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</si>
  <si>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</si>
  <si>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</si>
  <si>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</si>
  <si>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</si>
  <si>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</si>
  <si>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</si>
  <si>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</si>
  <si>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</si>
  <si>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</si>
  <si>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</si>
  <si>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</si>
  <si>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</si>
  <si>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</si>
  <si>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</si>
  <si>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</si>
  <si>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</si>
  <si>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</si>
  <si>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</si>
  <si>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</si>
  <si>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</si>
  <si>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</si>
  <si>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</si>
  <si>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</si>
  <si>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</si>
  <si>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</si>
  <si>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</si>
  <si>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</si>
  <si>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</si>
  <si>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</si>
  <si>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</si>
  <si>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</si>
  <si>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</si>
  <si>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</si>
  <si>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</si>
  <si>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</si>
  <si>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</si>
  <si>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</si>
  <si>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</si>
  <si>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</si>
  <si>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</si>
  <si>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</si>
  <si>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</si>
  <si>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</si>
  <si>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</si>
  <si>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</si>
  <si>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</si>
  <si>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</si>
  <si>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</si>
  <si>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</si>
  <si>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</si>
  <si>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</si>
  <si>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</si>
  <si>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</si>
  <si>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</si>
  <si>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</si>
  <si>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</si>
  <si>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</si>
  <si>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</si>
  <si>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</si>
  <si>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</si>
  <si>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</si>
  <si>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</si>
  <si>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</si>
  <si>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</si>
  <si>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</si>
  <si>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</si>
  <si>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</si>
  <si>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</si>
  <si>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</si>
  <si>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</si>
  <si>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</si>
  <si>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</si>
  <si>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</si>
  <si>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</si>
  <si>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</si>
  <si>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</si>
  <si>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</si>
  <si>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</si>
  <si>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</si>
  <si>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</si>
  <si>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</si>
  <si>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</si>
  <si>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</si>
  <si>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</si>
  <si>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</si>
  <si>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</si>
  <si>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</si>
  <si>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</si>
  <si>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</si>
  <si>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</si>
  <si>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</si>
  <si>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</si>
  <si>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</si>
  <si>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</si>
  <si>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</si>
  <si>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</si>
  <si>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</si>
  <si>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</si>
  <si>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</si>
  <si>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</si>
  <si>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</si>
  <si>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</si>
  <si>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</si>
  <si>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</si>
  <si>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</si>
  <si>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</si>
  <si>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</si>
  <si>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</si>
  <si>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</si>
  <si>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</si>
  <si>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</si>
  <si>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</si>
  <si>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</si>
  <si>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</si>
  <si>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</si>
  <si>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</si>
  <si>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</si>
  <si>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</si>
  <si>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</si>
  <si>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</si>
  <si>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</si>
  <si>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</si>
  <si>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</si>
  <si>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</si>
  <si>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</si>
  <si>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</si>
  <si>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</si>
  <si>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</si>
  <si>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</si>
  <si>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</si>
  <si>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</si>
  <si>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</si>
  <si>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</si>
  <si>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</si>
  <si>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</si>
  <si>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</si>
  <si>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</si>
  <si>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</si>
  <si>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</si>
  <si>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</si>
  <si>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</si>
  <si>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</si>
  <si>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</si>
  <si>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</si>
  <si>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</si>
  <si>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</si>
  <si>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</si>
  <si>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</si>
  <si>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</si>
  <si>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</si>
  <si>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</si>
  <si>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</si>
  <si>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</si>
  <si>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</si>
  <si>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</si>
  <si>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</si>
  <si>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</si>
  <si>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</si>
  <si>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</si>
  <si>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</si>
  <si>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</si>
  <si>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</si>
  <si>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</si>
  <si>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</si>
  <si>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</si>
  <si>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</si>
  <si>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</si>
  <si>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</si>
  <si>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</si>
  <si>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</si>
  <si>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</si>
  <si>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</si>
  <si>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</si>
  <si>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</si>
  <si>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</si>
  <si>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</si>
  <si>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</si>
  <si>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</si>
  <si>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</si>
  <si>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</si>
  <si>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</si>
  <si>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</si>
  <si>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</si>
  <si>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</si>
  <si>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</si>
  <si>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</si>
  <si>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</si>
  <si>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</si>
  <si>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</si>
  <si>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</si>
  <si>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</si>
  <si>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</si>
  <si>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</si>
  <si>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</si>
  <si>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</si>
  <si>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</si>
  <si>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</si>
  <si>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</si>
  <si>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</si>
  <si>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</si>
  <si>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</si>
  <si>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</si>
  <si>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</si>
  <si>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</si>
  <si>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</si>
  <si>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</si>
  <si>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</si>
  <si>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</si>
  <si>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</si>
  <si>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</si>
  <si>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</si>
  <si>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</si>
  <si>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</si>
  <si>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</si>
  <si>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</si>
  <si>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</si>
  <si>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</si>
  <si>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</si>
  <si>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</si>
  <si>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</si>
  <si>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</si>
  <si>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</si>
  <si>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</si>
  <si>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</si>
  <si>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</si>
  <si>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</si>
  <si>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</si>
  <si>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</si>
  <si>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</si>
  <si>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</si>
  <si>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</si>
  <si>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</si>
  <si>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</si>
  <si>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</si>
  <si>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</si>
  <si>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</si>
  <si>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</si>
  <si>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</si>
  <si>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</si>
  <si>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</si>
  <si>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</si>
  <si>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</si>
  <si>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</si>
  <si>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</si>
  <si>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</si>
  <si>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</si>
  <si>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</si>
  <si>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</si>
  <si>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</si>
  <si>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</si>
  <si>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</si>
  <si>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</si>
  <si>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</si>
  <si>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</si>
  <si>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</si>
  <si>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</si>
  <si>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</si>
  <si>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</si>
  <si>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</si>
  <si>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</si>
  <si>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</si>
  <si>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</si>
  <si>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</si>
  <si>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</si>
  <si>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</si>
  <si>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</si>
  <si>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</si>
  <si>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</si>
  <si>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</si>
  <si>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</si>
  <si>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</si>
  <si>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</si>
  <si>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</si>
  <si>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</si>
  <si>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</si>
  <si>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</si>
  <si>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</si>
  <si>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</si>
  <si>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</si>
  <si>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</si>
  <si>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</si>
  <si>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</si>
  <si>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</si>
  <si>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</si>
  <si>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</si>
  <si>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</si>
  <si>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</si>
  <si>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</si>
  <si>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</si>
  <si>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</si>
  <si>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</si>
  <si>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</si>
  <si>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</si>
  <si>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</si>
  <si>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</si>
  <si>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</si>
  <si>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</si>
  <si>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</si>
  <si>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</si>
  <si>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</si>
  <si>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</si>
  <si>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</si>
  <si>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</si>
  <si>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</si>
  <si>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</si>
  <si>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</si>
  <si>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</si>
  <si>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</si>
  <si>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</si>
  <si>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</si>
  <si>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</si>
  <si>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</si>
  <si>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</si>
  <si>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</si>
  <si>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</si>
  <si>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</si>
  <si>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</si>
  <si>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</si>
  <si>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</si>
  <si>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</si>
  <si>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</si>
  <si>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</si>
  <si>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</si>
  <si>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</si>
  <si>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</si>
  <si>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</si>
  <si>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</si>
  <si>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</si>
  <si>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</si>
  <si>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</si>
  <si>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</si>
  <si>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</si>
  <si>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</si>
  <si>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</si>
  <si>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</si>
  <si>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</si>
  <si>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</si>
  <si>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</si>
  <si>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</si>
  <si>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</si>
  <si>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</si>
  <si>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</si>
  <si>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</si>
  <si>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</si>
  <si>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</si>
  <si>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</si>
  <si>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</si>
  <si>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</si>
  <si>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</si>
  <si>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</si>
  <si>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</si>
  <si>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</si>
  <si>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</si>
  <si>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</si>
  <si>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</si>
  <si>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</si>
  <si>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</si>
  <si>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</si>
  <si>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</si>
  <si>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</si>
  <si>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</si>
  <si>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</si>
  <si>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</si>
  <si>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</si>
  <si>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</si>
  <si>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</si>
  <si>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</si>
  <si>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</si>
  <si>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</si>
  <si>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</si>
  <si>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</si>
  <si>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</si>
  <si>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</si>
  <si>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</si>
  <si>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</si>
  <si>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</si>
  <si>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</si>
  <si>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</si>
  <si>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</si>
  <si>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</si>
  <si>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</si>
  <si>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</si>
  <si>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</si>
  <si>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</si>
  <si>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</si>
  <si>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</si>
  <si>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</si>
  <si>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</si>
  <si>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</si>
  <si>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</si>
  <si>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</si>
  <si>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</si>
  <si>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</si>
  <si>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</si>
  <si>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</si>
  <si>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</si>
  <si>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</si>
  <si>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</si>
  <si>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</si>
  <si>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</si>
  <si>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</si>
  <si>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</si>
  <si>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</si>
  <si>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</si>
  <si>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</si>
  <si>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</si>
  <si>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</si>
  <si>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</si>
  <si>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</si>
  <si>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</si>
  <si>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</si>
  <si>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</si>
  <si>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</si>
  <si>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</si>
  <si>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</si>
  <si>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</si>
  <si>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</si>
  <si>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</si>
  <si>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</si>
  <si>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</si>
  <si>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</si>
  <si>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</si>
  <si>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</si>
  <si>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</si>
  <si>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</si>
  <si>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</si>
  <si>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</si>
  <si>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</si>
  <si>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</si>
  <si>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</si>
  <si>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</si>
  <si>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</si>
  <si>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</si>
  <si>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</si>
  <si>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</si>
  <si>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</si>
  <si>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</si>
  <si>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</si>
  <si>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</si>
  <si>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</si>
  <si>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</si>
  <si>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</si>
  <si>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</si>
  <si>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</si>
  <si>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</si>
  <si>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</si>
  <si>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</si>
  <si>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</si>
  <si>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</si>
  <si>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</si>
  <si>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</si>
  <si>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</si>
  <si>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</si>
  <si>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</si>
  <si>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</si>
  <si>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</si>
  <si>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</si>
  <si>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</si>
  <si>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</si>
  <si>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</si>
  <si>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</si>
  <si>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</si>
  <si>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</si>
  <si>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</si>
  <si>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</si>
  <si>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</si>
  <si>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</si>
  <si>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</si>
  <si>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</si>
  <si>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</si>
  <si>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</si>
  <si>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</si>
  <si>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</si>
  <si>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</si>
  <si>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</si>
  <si>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</si>
  <si>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</si>
  <si>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</si>
  <si>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</si>
  <si>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</si>
  <si>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</si>
  <si>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</si>
  <si>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</si>
  <si>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</si>
  <si>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</si>
  <si>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</si>
  <si>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</si>
  <si>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</si>
  <si>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</si>
  <si>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</si>
  <si>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</si>
  <si>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</si>
  <si>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</si>
  <si>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</si>
  <si>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</si>
  <si>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</si>
  <si>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</si>
  <si>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</si>
  <si>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</si>
  <si>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</si>
  <si>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</si>
  <si>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</si>
  <si>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</si>
  <si>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</si>
  <si>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</si>
  <si>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</si>
  <si>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</si>
  <si>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</si>
  <si>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</si>
  <si>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</si>
  <si>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</si>
  <si>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</si>
  <si>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</si>
  <si>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</si>
  <si>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</si>
  <si>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</si>
  <si>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</si>
  <si>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</si>
  <si>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</si>
  <si>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</si>
  <si>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</si>
  <si>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</si>
  <si>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</si>
  <si>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</si>
  <si>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</si>
  <si>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</si>
  <si>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</si>
  <si>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</si>
  <si>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</si>
  <si>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</si>
  <si>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</si>
  <si>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</si>
  <si>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</si>
  <si>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</si>
  <si>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</si>
  <si>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</si>
  <si>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</si>
  <si>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</si>
  <si>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</si>
  <si>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</si>
  <si>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</si>
  <si>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</si>
  <si>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</si>
  <si>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</si>
  <si>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</si>
  <si>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</si>
  <si>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</si>
  <si>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</si>
  <si>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</si>
  <si>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</si>
  <si>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</si>
  <si>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</si>
  <si>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</si>
  <si>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</si>
  <si>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</si>
  <si>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</si>
  <si>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</si>
  <si>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</si>
  <si>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</si>
  <si>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</si>
  <si>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</si>
  <si>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</si>
  <si>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</si>
  <si>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</si>
  <si>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</si>
  <si>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</si>
  <si>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</si>
  <si>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</si>
  <si>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</si>
  <si>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</si>
  <si>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</si>
  <si>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</si>
  <si>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</si>
  <si>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</si>
  <si>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</si>
  <si>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</si>
  <si>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</si>
  <si>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</si>
  <si>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</si>
  <si>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</si>
  <si>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</si>
  <si>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</si>
  <si>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</si>
  <si>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</si>
  <si>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</si>
  <si>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</si>
  <si>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</si>
  <si>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</si>
  <si>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</si>
  <si>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</si>
  <si>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</si>
  <si>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</si>
  <si>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</si>
  <si>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</si>
  <si>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</si>
  <si>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</si>
  <si>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</si>
  <si>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</si>
  <si>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</si>
  <si>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</si>
  <si>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</si>
  <si>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</si>
  <si>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</si>
  <si>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</si>
  <si>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</si>
  <si>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</si>
  <si>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</si>
  <si>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</si>
  <si>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</si>
  <si>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</si>
  <si>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</si>
  <si>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</si>
  <si>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</si>
  <si>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</si>
  <si>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</si>
  <si>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</si>
  <si>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</si>
  <si>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</si>
  <si>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</si>
  <si>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</si>
  <si>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</si>
  <si>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</si>
  <si>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</si>
  <si>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</si>
  <si>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</si>
  <si>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</si>
  <si>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</si>
  <si>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</si>
  <si>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</si>
  <si>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</si>
  <si>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</si>
  <si>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</si>
  <si>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</si>
  <si>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</si>
  <si>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</si>
  <si>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</si>
  <si>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</si>
  <si>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</si>
  <si>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</si>
  <si>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</si>
  <si>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</si>
  <si>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</si>
  <si>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</si>
  <si>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</si>
  <si>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</si>
  <si>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</si>
  <si>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</si>
  <si>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</si>
  <si>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</si>
  <si>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</si>
  <si>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</si>
  <si>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</si>
  <si>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</si>
  <si>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</si>
  <si>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</si>
  <si>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</si>
  <si>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</si>
  <si>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</si>
  <si>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</si>
  <si>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</si>
  <si>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</si>
  <si>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</si>
  <si>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</si>
  <si>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</si>
  <si>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</si>
  <si>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</si>
  <si>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</si>
  <si>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</si>
  <si>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</si>
  <si>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</si>
  <si>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</si>
  <si>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</si>
  <si>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</si>
  <si>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</si>
  <si>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</si>
  <si>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</si>
  <si>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</si>
  <si>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</si>
  <si>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</si>
  <si>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</si>
  <si>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</si>
  <si>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</si>
  <si>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</si>
  <si>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</si>
  <si>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</si>
  <si>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</si>
  <si>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</si>
  <si>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</si>
  <si>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</si>
  <si>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</si>
  <si>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</si>
  <si>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</si>
  <si>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</si>
  <si>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</si>
  <si>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</si>
  <si>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</si>
  <si>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</si>
  <si>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</si>
  <si>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</si>
  <si>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</si>
  <si>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</si>
  <si>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</si>
  <si>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</si>
  <si>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</si>
  <si>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</si>
  <si>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</si>
  <si>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</si>
  <si>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</si>
  <si>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</si>
  <si>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</si>
  <si>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</si>
  <si>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</si>
  <si>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</si>
  <si>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</si>
  <si>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</si>
  <si>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</si>
  <si>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</si>
  <si>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</si>
  <si>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</si>
  <si>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</si>
  <si>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</si>
  <si>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</si>
  <si>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</si>
  <si>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</si>
  <si>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</si>
  <si>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</si>
  <si>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</si>
  <si>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</si>
  <si>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</si>
  <si>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</si>
  <si>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</si>
  <si>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</si>
  <si>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</si>
  <si>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</si>
  <si>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</si>
  <si>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</si>
  <si>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</si>
  <si>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</si>
  <si>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</si>
  <si>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</si>
  <si>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</si>
  <si>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</si>
  <si>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</si>
  <si>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</si>
  <si>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</si>
  <si>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</si>
  <si>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</si>
  <si>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</si>
  <si>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</si>
  <si>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</si>
  <si>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</si>
  <si>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</si>
  <si>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</si>
  <si>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</si>
  <si>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</si>
  <si>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</si>
  <si>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</si>
  <si>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</si>
  <si>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</si>
  <si>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</si>
  <si>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</si>
  <si>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</si>
  <si>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</si>
  <si>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</si>
  <si>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</si>
  <si>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</si>
  <si>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</si>
  <si>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</si>
  <si>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</si>
  <si>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</si>
  <si>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</si>
  <si>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</si>
  <si>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</si>
  <si>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</si>
  <si>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</si>
  <si>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</si>
  <si>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</si>
  <si>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</si>
  <si>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</si>
  <si>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</si>
  <si>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</si>
  <si>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</si>
  <si>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</si>
  <si>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</si>
  <si>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</si>
  <si>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</si>
  <si>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</si>
  <si>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</si>
  <si>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</si>
  <si>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</si>
  <si>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</si>
  <si>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</si>
  <si>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</si>
  <si>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</si>
  <si>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</si>
  <si>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</si>
  <si>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</si>
  <si>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</si>
  <si>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</si>
  <si>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</si>
  <si>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</si>
  <si>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</si>
  <si>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</si>
  <si>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</si>
  <si>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</si>
  <si>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</si>
  <si>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</si>
  <si>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</si>
  <si>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</si>
  <si>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</si>
  <si>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</si>
  <si>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</si>
  <si>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</si>
  <si>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</si>
  <si>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</si>
  <si>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</si>
  <si>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</si>
  <si>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</si>
  <si>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</si>
  <si>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</si>
  <si>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</si>
  <si>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</si>
  <si>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</si>
  <si>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</si>
  <si>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</si>
  <si>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</si>
  <si>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</si>
  <si>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</si>
  <si>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</si>
  <si>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</si>
  <si>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</si>
  <si>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</si>
  <si>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</si>
  <si>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</si>
  <si>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</si>
  <si>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</si>
  <si>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</si>
  <si>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</si>
  <si>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</si>
  <si>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</si>
  <si>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</si>
  <si>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</si>
  <si>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</si>
  <si>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</si>
  <si>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</si>
  <si>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</si>
  <si>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</si>
  <si>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</si>
  <si>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</si>
  <si>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</si>
  <si>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</si>
  <si>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</si>
  <si>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</si>
  <si>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</si>
  <si>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</si>
  <si>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</si>
  <si>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</si>
  <si>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</si>
  <si>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</si>
  <si>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</si>
  <si>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</si>
  <si>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</si>
  <si>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</si>
  <si>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</si>
  <si>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</si>
  <si>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</si>
  <si>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</si>
  <si>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</si>
  <si>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</si>
  <si>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</si>
  <si>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</si>
  <si>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</si>
  <si>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</si>
  <si>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</si>
  <si>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</si>
  <si>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</si>
  <si>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</si>
  <si>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</si>
  <si>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</si>
  <si>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</si>
  <si>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</si>
  <si>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</si>
  <si>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</si>
  <si>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</si>
  <si>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</si>
  <si>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</si>
  <si>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</si>
  <si>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</si>
  <si>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</si>
  <si>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</si>
  <si>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</si>
  <si>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</si>
  <si>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</si>
  <si>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</si>
  <si>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</si>
  <si>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</si>
  <si>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</si>
  <si>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</si>
  <si>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</si>
  <si>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</si>
  <si>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</si>
  <si>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</si>
  <si>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</si>
  <si>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</si>
  <si>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</si>
  <si>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</si>
  <si>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</si>
  <si>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</si>
  <si>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</si>
  <si>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</si>
  <si>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</si>
  <si>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</si>
  <si>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</si>
  <si>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</si>
  <si>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</si>
  <si>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</si>
  <si>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</si>
  <si>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</si>
  <si>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</si>
  <si>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</si>
  <si>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</si>
  <si>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</si>
  <si>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</si>
  <si>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</si>
  <si>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</si>
  <si>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</si>
  <si>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</si>
  <si>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</si>
  <si>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</si>
  <si>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</si>
  <si>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</si>
  <si>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</si>
  <si>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</si>
  <si>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</si>
  <si>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</si>
  <si>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</si>
  <si>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</si>
  <si>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</si>
  <si>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</si>
  <si>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</si>
  <si>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</si>
  <si>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</si>
  <si>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</si>
  <si>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</si>
  <si>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</si>
  <si>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</si>
  <si>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</si>
  <si>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</si>
  <si>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</si>
  <si>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</si>
  <si>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</si>
  <si>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</si>
  <si>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</si>
  <si>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</si>
  <si>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</si>
  <si>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</si>
  <si>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</si>
  <si>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</si>
  <si>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</si>
  <si>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</si>
  <si>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</si>
  <si>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</si>
  <si>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</si>
  <si>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</si>
  <si>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</si>
  <si>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</si>
  <si>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</si>
  <si>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</si>
  <si>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</si>
  <si>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</si>
  <si>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</si>
  <si>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</si>
  <si>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</si>
  <si>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</si>
  <si>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</si>
  <si>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</si>
  <si>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</si>
  <si>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</si>
  <si>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</si>
  <si>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</si>
  <si>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</si>
  <si>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</si>
  <si>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</si>
  <si>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</si>
  <si>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</si>
  <si>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</si>
  <si>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</si>
  <si>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</si>
  <si>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</si>
  <si>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</si>
  <si>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</si>
  <si>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</si>
  <si>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</si>
  <si>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</si>
  <si>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</si>
  <si>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</si>
  <si>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</si>
  <si>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</si>
  <si>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</si>
  <si>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</si>
  <si>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</si>
  <si>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</si>
  <si>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</si>
  <si>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</si>
  <si>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</si>
  <si>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</si>
  <si>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</si>
  <si>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</si>
  <si>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</si>
  <si>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</si>
  <si>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</si>
  <si>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</si>
  <si>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</si>
  <si>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</si>
  <si>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</si>
  <si>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</si>
  <si>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</si>
  <si>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</si>
  <si>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</si>
  <si>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</si>
  <si>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</si>
  <si>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</si>
  <si>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</si>
  <si>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</si>
  <si>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</si>
  <si>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</si>
  <si>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</si>
  <si>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</si>
  <si>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</si>
  <si>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</si>
  <si>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</si>
  <si>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</si>
  <si>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</si>
  <si>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</si>
  <si>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</si>
  <si>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</si>
  <si>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</si>
  <si>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</si>
  <si>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</si>
  <si>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</si>
  <si>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</si>
  <si>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</si>
  <si>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</si>
  <si>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</si>
  <si>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</si>
  <si>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</si>
  <si>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</si>
  <si>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</si>
  <si>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</si>
  <si>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</si>
  <si>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</si>
  <si>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</si>
  <si>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</si>
  <si>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</si>
  <si>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</si>
  <si>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</si>
  <si>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</si>
  <si>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</si>
  <si>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</si>
  <si>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</si>
  <si>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</si>
  <si>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</si>
  <si>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</si>
  <si>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</si>
  <si>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</si>
  <si>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</si>
  <si>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</si>
  <si>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</si>
  <si>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</si>
  <si>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</si>
  <si>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</si>
  <si>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</si>
  <si>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</si>
  <si>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</si>
  <si>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</si>
  <si>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</si>
  <si>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</si>
  <si>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</si>
  <si>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</si>
  <si>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</si>
  <si>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</si>
  <si>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</si>
  <si>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</si>
  <si>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</si>
  <si>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</si>
  <si>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</si>
  <si>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</si>
  <si>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</si>
  <si>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</si>
  <si>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</si>
  <si>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</si>
  <si>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</si>
  <si>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</si>
  <si>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</si>
  <si>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</si>
  <si>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</si>
  <si>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</si>
  <si>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</si>
  <si>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</si>
  <si>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</si>
  <si>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</si>
  <si>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</si>
  <si>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</si>
  <si>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</si>
  <si>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</si>
  <si>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</si>
  <si>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</si>
  <si>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</si>
  <si>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</si>
  <si>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</si>
  <si>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</si>
  <si>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</si>
  <si>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</si>
  <si>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</si>
  <si>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</si>
  <si>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</si>
  <si>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</si>
  <si>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</si>
  <si>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</si>
  <si>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</si>
  <si>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</si>
  <si>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</si>
  <si>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</si>
  <si>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</si>
  <si>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</si>
  <si>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</si>
  <si>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</si>
  <si>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</si>
  <si>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</si>
  <si>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</si>
  <si>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</si>
  <si>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</si>
  <si>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</si>
  <si>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</si>
  <si>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</si>
  <si>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</si>
  <si>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</si>
  <si>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</si>
  <si>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</si>
  <si>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</si>
  <si>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</si>
  <si>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</si>
  <si>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</si>
  <si>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</si>
  <si>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</si>
  <si>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</si>
  <si>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</si>
  <si>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</si>
  <si>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</si>
  <si>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</si>
  <si>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</si>
  <si>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</si>
  <si>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</si>
  <si>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</si>
  <si>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</si>
  <si>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</si>
  <si>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</si>
  <si>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</si>
  <si>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</si>
  <si>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</si>
  <si>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</si>
  <si>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</si>
  <si>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</si>
  <si>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</si>
  <si>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</si>
  <si>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</si>
  <si>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</si>
  <si>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</si>
  <si>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</si>
  <si>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</si>
  <si>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</si>
  <si>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</si>
  <si>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</si>
  <si>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</si>
  <si>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</si>
  <si>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</si>
  <si>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</si>
  <si>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</si>
  <si>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</si>
  <si>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</si>
  <si>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</si>
  <si>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</si>
  <si>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</si>
  <si>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</si>
  <si>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</si>
  <si>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</si>
  <si>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</si>
  <si>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</si>
  <si>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</si>
  <si>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</si>
  <si>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</si>
  <si>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</si>
  <si>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</si>
  <si>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</si>
  <si>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</si>
  <si>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</si>
  <si>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</si>
  <si>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</si>
  <si>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</si>
  <si>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</si>
  <si>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</si>
  <si>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</si>
  <si>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</si>
  <si>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</si>
  <si>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</si>
  <si>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</si>
  <si>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</si>
  <si>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</si>
  <si>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</si>
  <si>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</si>
  <si>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</si>
  <si>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</si>
  <si>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</si>
  <si>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</si>
  <si>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</si>
  <si>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</si>
  <si>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</si>
  <si>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</si>
  <si>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</si>
  <si>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</si>
  <si>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</si>
  <si>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</si>
  <si>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</si>
  <si>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</si>
  <si>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</si>
  <si>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</si>
  <si>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</si>
  <si>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</si>
  <si>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</si>
  <si>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</si>
  <si>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</si>
  <si>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</si>
  <si>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</si>
  <si>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</si>
  <si>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</si>
  <si>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</si>
  <si>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</si>
  <si>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</si>
  <si>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</si>
  <si>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</si>
  <si>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</si>
  <si>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</si>
  <si>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</si>
  <si>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</si>
  <si>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</si>
  <si>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</si>
  <si>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</si>
  <si>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</si>
  <si>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</si>
  <si>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</si>
  <si>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</si>
  <si>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</si>
  <si>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</si>
  <si>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</si>
  <si>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</si>
  <si>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</si>
  <si>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</si>
  <si>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</si>
  <si>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</si>
  <si>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</si>
  <si>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</si>
  <si>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</si>
  <si>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</si>
  <si>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</si>
  <si>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</si>
  <si>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</si>
  <si>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</si>
  <si>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</si>
  <si>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</si>
  <si>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</si>
  <si>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</si>
  <si>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</si>
  <si>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</si>
  <si>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</si>
  <si>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</si>
  <si>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</si>
  <si>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</si>
  <si>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</si>
  <si>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</si>
  <si>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</si>
  <si>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</si>
  <si>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</si>
  <si>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</si>
  <si>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</si>
  <si>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</si>
  <si>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</si>
  <si>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</si>
  <si>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</si>
  <si>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</si>
  <si>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</si>
  <si>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</si>
  <si>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</si>
  <si>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</si>
  <si>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</si>
  <si>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</si>
  <si>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</si>
  <si>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</si>
  <si>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</si>
  <si>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</si>
  <si>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</si>
  <si>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</si>
  <si>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</si>
  <si>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</si>
  <si>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</si>
  <si>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</si>
  <si>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</si>
  <si>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</si>
  <si>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</si>
  <si>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</si>
  <si>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</si>
  <si>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</si>
  <si>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</si>
  <si>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</si>
  <si>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</si>
  <si>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</si>
  <si>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</si>
  <si>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</si>
  <si>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</si>
  <si>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</si>
  <si>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</si>
  <si>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</si>
  <si>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</si>
  <si>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</si>
  <si>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</si>
  <si>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</si>
  <si>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</si>
  <si>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</si>
  <si>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</si>
  <si>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</si>
  <si>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</si>
  <si>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</si>
  <si>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</si>
  <si>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</si>
  <si>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</si>
  <si>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</si>
  <si>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</si>
  <si>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</si>
  <si>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</si>
  <si>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</si>
  <si>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</si>
  <si>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</si>
  <si>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</si>
  <si>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</si>
  <si>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</si>
  <si>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</si>
  <si>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</si>
  <si>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</si>
  <si>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</si>
  <si>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</si>
  <si>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</si>
  <si>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</si>
  <si>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</si>
  <si>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</si>
  <si>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</si>
  <si>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</si>
  <si>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</si>
  <si>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</si>
  <si>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</si>
  <si>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</si>
  <si>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</si>
  <si>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</si>
  <si>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</si>
  <si>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</si>
  <si>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</si>
  <si>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</si>
  <si>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</si>
  <si>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</si>
  <si>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</si>
  <si>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</si>
  <si>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</si>
  <si>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</si>
  <si>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</si>
  <si>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</si>
  <si>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</si>
  <si>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</si>
  <si>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</si>
  <si>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</si>
  <si>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</si>
  <si>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</si>
  <si>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</si>
  <si>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</si>
  <si>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</si>
  <si>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</si>
  <si>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</si>
  <si>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</si>
  <si>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</si>
  <si>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</si>
  <si>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</si>
  <si>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</si>
  <si>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</si>
  <si>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</si>
  <si>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</si>
  <si>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</si>
  <si>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</si>
  <si>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</si>
  <si>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</si>
  <si>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</si>
  <si>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</si>
  <si>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</si>
  <si>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</si>
  <si>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</si>
  <si>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</si>
  <si>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</si>
  <si>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</si>
  <si>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</si>
  <si>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</si>
  <si>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</si>
  <si>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</si>
  <si>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</si>
  <si>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</si>
  <si>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</si>
  <si>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</si>
  <si>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</si>
  <si>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</si>
  <si>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</si>
  <si>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</si>
  <si>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</si>
  <si>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</si>
  <si>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</si>
  <si>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</si>
  <si>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</si>
  <si>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</si>
  <si>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</si>
  <si>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</si>
  <si>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</si>
  <si>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</si>
  <si>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</si>
  <si>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</si>
  <si>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</si>
  <si>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</si>
  <si>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</si>
  <si>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</si>
  <si>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</si>
  <si>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</si>
  <si>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</si>
  <si>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</si>
  <si>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</si>
  <si>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</si>
  <si>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</si>
  <si>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</si>
  <si>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</si>
  <si>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</si>
  <si>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</si>
  <si>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</si>
  <si>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</si>
  <si>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</si>
  <si>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</si>
  <si>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</si>
  <si>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</si>
  <si>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</si>
  <si>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</si>
  <si>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</si>
  <si>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</si>
  <si>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</si>
  <si>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</si>
  <si>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</si>
  <si>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</si>
  <si>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</si>
  <si>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</si>
  <si>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</si>
  <si>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</si>
  <si>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</si>
  <si>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</si>
  <si>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</si>
  <si>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</si>
  <si>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</si>
  <si>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</si>
  <si>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</si>
  <si>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</si>
  <si>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</si>
  <si>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</si>
  <si>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</si>
  <si>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</si>
  <si>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</si>
  <si>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</si>
  <si>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</si>
  <si>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</si>
  <si>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</si>
  <si>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</si>
  <si>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</si>
  <si>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</si>
  <si>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</si>
  <si>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</si>
  <si>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</si>
  <si>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</si>
  <si>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</si>
  <si>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</si>
  <si>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</si>
  <si>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</si>
  <si>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</si>
  <si>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</si>
  <si>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</si>
  <si>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</si>
  <si>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</si>
  <si>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</si>
  <si>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</si>
  <si>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</si>
  <si>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</si>
  <si>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</si>
  <si>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</si>
  <si>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</si>
  <si>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</si>
  <si>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</si>
  <si>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</si>
  <si>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</si>
  <si>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</si>
  <si>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</si>
  <si>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</si>
  <si>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</si>
  <si>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</si>
  <si>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</si>
  <si>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</si>
  <si>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</si>
  <si>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</si>
  <si>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</si>
  <si>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</si>
  <si>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</si>
  <si>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</si>
  <si>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</si>
  <si>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</si>
  <si>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</si>
  <si>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</si>
  <si>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</si>
  <si>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</si>
  <si>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</si>
  <si>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</si>
  <si>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</si>
  <si>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</si>
  <si>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</si>
  <si>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</si>
  <si>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</si>
  <si>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</si>
  <si>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</si>
  <si>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</si>
  <si>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</si>
  <si>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</si>
  <si>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</si>
  <si>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</si>
  <si>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</si>
  <si>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</si>
  <si>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</si>
  <si>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</si>
  <si>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</si>
  <si>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</si>
  <si>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</si>
  <si>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</si>
  <si>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</si>
  <si>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</si>
  <si>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</si>
  <si>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</si>
  <si>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</si>
  <si>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</si>
  <si>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</si>
  <si>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</si>
  <si>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</si>
  <si>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</si>
  <si>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</si>
  <si>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</si>
  <si>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</si>
  <si>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</si>
  <si>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</si>
  <si>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</si>
  <si>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</si>
  <si>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</si>
  <si>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</si>
  <si>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</si>
  <si>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</si>
  <si>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</si>
  <si>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</si>
  <si>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</si>
  <si>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</si>
  <si>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</si>
  <si>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</si>
  <si>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</si>
  <si>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</si>
  <si>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</si>
  <si>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</si>
  <si>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</si>
  <si>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</si>
  <si>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</si>
  <si>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</si>
  <si>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</si>
  <si>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</si>
  <si>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</si>
  <si>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</si>
  <si>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</si>
  <si>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</si>
  <si>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</si>
  <si>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</si>
  <si>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</si>
  <si>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</si>
  <si>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</si>
  <si>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</si>
  <si>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</si>
  <si>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</si>
  <si>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</si>
  <si>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</si>
  <si>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</si>
  <si>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</si>
  <si>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</si>
  <si>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</si>
  <si>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</si>
  <si>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</si>
  <si>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</si>
  <si>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</si>
  <si>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</si>
  <si>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</si>
  <si>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</si>
  <si>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</si>
  <si>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</si>
  <si>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</si>
  <si>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</si>
  <si>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</si>
  <si>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</si>
  <si>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</si>
  <si>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</si>
  <si>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</si>
  <si>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</si>
  <si>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</si>
  <si>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</si>
  <si>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</si>
  <si>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</si>
  <si>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</si>
  <si>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</si>
  <si>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</si>
  <si>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</si>
  <si>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</si>
  <si>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</si>
  <si>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</si>
  <si>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</si>
  <si>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</si>
  <si>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</si>
  <si>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</si>
  <si>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</si>
  <si>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</si>
  <si>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</si>
  <si>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</si>
  <si>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</si>
  <si>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</si>
  <si>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</si>
  <si>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</si>
  <si>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</si>
  <si>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</si>
  <si>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</si>
  <si>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</si>
  <si>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</si>
  <si>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</si>
  <si>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</si>
  <si>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</si>
  <si>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</si>
  <si>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</si>
  <si>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</si>
  <si>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</si>
  <si>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</si>
  <si>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</si>
  <si>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</si>
  <si>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</si>
  <si>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</si>
  <si>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</si>
  <si>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</si>
  <si>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</si>
  <si>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</si>
  <si>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</si>
  <si>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</si>
  <si>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</si>
  <si>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</si>
  <si>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</si>
  <si>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</si>
  <si>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</si>
  <si>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</si>
  <si>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</si>
  <si>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</si>
  <si>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</si>
  <si>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</si>
  <si>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</si>
  <si>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</si>
  <si>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</si>
  <si>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</si>
  <si>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</si>
  <si>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</si>
  <si>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</si>
  <si>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</si>
  <si>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</si>
  <si>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</si>
  <si>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</si>
  <si>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</si>
  <si>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</si>
  <si>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</si>
  <si>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</si>
  <si>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</si>
  <si>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</si>
  <si>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</si>
  <si>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</si>
  <si>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</si>
  <si>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</si>
  <si>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</si>
  <si>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</si>
  <si>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</si>
  <si>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</si>
  <si>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</si>
  <si>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</si>
  <si>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</si>
  <si>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</si>
  <si>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</si>
  <si>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</si>
  <si>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</si>
  <si>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</si>
  <si>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</si>
  <si>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</si>
  <si>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</si>
  <si>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</si>
  <si>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</si>
  <si>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</si>
  <si>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</si>
  <si>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</si>
  <si>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</si>
  <si>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</si>
  <si>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</si>
  <si>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</si>
  <si>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</si>
  <si>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</si>
  <si>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</si>
  <si>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</si>
  <si>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</si>
  <si>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</si>
  <si>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</si>
  <si>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</si>
  <si>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</si>
  <si>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</si>
  <si>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</si>
  <si>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</si>
  <si>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</si>
  <si>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</si>
  <si>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</si>
  <si>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</si>
  <si>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</si>
  <si>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</si>
  <si>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</si>
  <si>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</si>
  <si>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</si>
  <si>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</si>
  <si>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</si>
  <si>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</si>
  <si>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</si>
  <si>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</si>
  <si>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</si>
  <si>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</si>
  <si>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</si>
  <si>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</si>
  <si>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</si>
  <si>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</si>
  <si>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</si>
  <si>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</si>
  <si>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</si>
  <si>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</si>
  <si>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</si>
  <si>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</si>
  <si>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</si>
  <si>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</si>
  <si>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</si>
  <si>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</si>
  <si>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</si>
  <si>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</si>
  <si>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</si>
  <si>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</si>
  <si>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</si>
  <si>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</si>
  <si>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</si>
  <si>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</si>
  <si>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</si>
  <si>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</si>
  <si>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</si>
  <si>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</si>
  <si>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</si>
  <si>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</si>
  <si>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</si>
  <si>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</si>
  <si>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</si>
  <si>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</si>
  <si>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</si>
  <si>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</si>
  <si>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</si>
  <si>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</si>
  <si>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</si>
  <si>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</si>
  <si>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</si>
  <si>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</si>
  <si>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</si>
  <si>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</si>
  <si>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</si>
  <si>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</si>
  <si>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</si>
  <si>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</si>
  <si>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</si>
  <si>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</si>
  <si>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</si>
  <si>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</si>
  <si>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</si>
  <si>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</si>
  <si>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</si>
  <si>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</si>
  <si>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</si>
  <si>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</si>
  <si>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</si>
  <si>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</si>
  <si>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</si>
  <si>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</si>
  <si>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</si>
  <si>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</si>
  <si>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</si>
  <si>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</si>
  <si>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</si>
  <si>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</si>
  <si>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</si>
  <si>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</si>
  <si>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</si>
  <si>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</si>
  <si>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</si>
  <si>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</si>
  <si>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</si>
  <si>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</si>
  <si>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</si>
  <si>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</si>
  <si>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</si>
  <si>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</si>
  <si>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</si>
  <si>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</si>
  <si>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</si>
  <si>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</si>
  <si>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</si>
  <si>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</si>
  <si>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</si>
  <si>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</si>
  <si>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</si>
  <si>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</si>
  <si>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</si>
  <si>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</si>
  <si>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</si>
  <si>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</si>
  <si>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</si>
  <si>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</si>
  <si>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</si>
  <si>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</si>
  <si>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</si>
  <si>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</si>
  <si>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</si>
  <si>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</si>
  <si>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</si>
  <si>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</si>
  <si>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</si>
  <si>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</si>
  <si>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</si>
  <si>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</si>
  <si>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</si>
  <si>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</si>
  <si>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</si>
  <si>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</si>
  <si>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</si>
  <si>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</si>
  <si>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</si>
  <si>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</si>
  <si>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</si>
  <si>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</si>
  <si>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</si>
  <si>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</si>
  <si>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</si>
  <si>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</si>
  <si>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</si>
  <si>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</si>
  <si>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</si>
  <si>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</si>
  <si>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</si>
  <si>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</si>
  <si>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</si>
  <si>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</si>
  <si>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</si>
  <si>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</si>
  <si>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</si>
  <si>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</si>
  <si>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</si>
  <si>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</si>
  <si>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</si>
  <si>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</si>
  <si>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</si>
  <si>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</si>
  <si>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</si>
  <si>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</si>
  <si>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</si>
  <si>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</si>
  <si>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</si>
  <si>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</si>
  <si>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</si>
  <si>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</si>
  <si>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</si>
  <si>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</si>
  <si>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</si>
  <si>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</si>
  <si>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</si>
  <si>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</si>
  <si>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</si>
  <si>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</si>
  <si>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</si>
  <si>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</si>
  <si>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</si>
  <si>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</si>
  <si>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</si>
  <si>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</si>
  <si>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</si>
  <si>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</si>
  <si>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</si>
  <si>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</si>
  <si>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</si>
  <si>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</si>
  <si>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</si>
  <si>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</si>
  <si>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</si>
  <si>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</si>
  <si>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</si>
  <si>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</si>
  <si>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</si>
  <si>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</si>
  <si>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</si>
  <si>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</si>
  <si>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</si>
  <si>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</si>
  <si>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</si>
  <si>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</si>
  <si>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</si>
  <si>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</si>
  <si>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</si>
  <si>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</si>
  <si>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</si>
  <si>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</si>
  <si>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</si>
  <si>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</si>
  <si>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</si>
  <si>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</si>
  <si>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</si>
  <si>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</si>
  <si>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</si>
  <si>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</si>
  <si>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</si>
  <si>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</si>
  <si>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</si>
  <si>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</si>
  <si>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</si>
  <si>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</si>
  <si>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</si>
  <si>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</si>
  <si>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</si>
  <si>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</si>
  <si>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</si>
  <si>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</si>
  <si>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</si>
  <si>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</si>
  <si>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</si>
  <si>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</si>
  <si>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</si>
  <si>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</si>
  <si>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</si>
  <si>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</si>
  <si>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</si>
  <si>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</si>
  <si>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</si>
  <si>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</si>
  <si>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</si>
  <si>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</si>
  <si>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</si>
  <si>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</si>
  <si>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</si>
  <si>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</si>
  <si>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</si>
  <si>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</si>
  <si>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</si>
  <si>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</si>
  <si>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</si>
  <si>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</si>
  <si>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</si>
  <si>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</si>
  <si>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</si>
  <si>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</si>
  <si>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</si>
  <si>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</si>
  <si>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</si>
  <si>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</si>
  <si>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</si>
  <si>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</si>
  <si>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</si>
  <si>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</si>
  <si>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</si>
  <si>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</si>
  <si>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</si>
  <si>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</si>
  <si>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</si>
  <si>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</si>
  <si>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</si>
  <si>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</si>
  <si>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</si>
  <si>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</si>
  <si>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</si>
  <si>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</si>
  <si>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</si>
  <si>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</si>
  <si>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</si>
  <si>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</si>
  <si>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</si>
  <si>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</si>
  <si>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</si>
  <si>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</si>
  <si>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</si>
  <si>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</si>
  <si>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</si>
  <si>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</si>
  <si>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</si>
  <si>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</si>
  <si>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</si>
  <si>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</si>
  <si>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</si>
  <si>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</si>
  <si>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</si>
  <si>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</si>
  <si>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</si>
  <si>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</si>
  <si>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</si>
  <si>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</si>
  <si>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</si>
  <si>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</si>
  <si>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</si>
  <si>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</si>
  <si>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</si>
  <si>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</si>
  <si>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</si>
  <si>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</si>
  <si>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</si>
  <si>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</si>
  <si>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</si>
  <si>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</si>
  <si>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</si>
  <si>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</si>
  <si>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</si>
  <si>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</si>
  <si>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</si>
  <si>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</si>
  <si>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</si>
  <si>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</si>
  <si>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</si>
  <si>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</si>
  <si>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</si>
  <si>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</si>
  <si>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</si>
  <si>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</si>
  <si>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</si>
  <si>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</si>
  <si>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</si>
  <si>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</si>
  <si>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</si>
  <si>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</si>
  <si>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</si>
  <si>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</si>
  <si>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</si>
  <si>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</si>
  <si>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</si>
  <si>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</si>
  <si>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</si>
  <si>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</si>
  <si>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</si>
  <si>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</si>
  <si>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</si>
  <si>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</si>
  <si>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</si>
  <si>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</si>
  <si>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</si>
  <si>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</si>
  <si>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</si>
  <si>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</si>
  <si>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</si>
  <si>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</si>
  <si>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</si>
  <si>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</si>
  <si>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</si>
  <si>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</si>
  <si>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</si>
  <si>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</si>
  <si>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</si>
  <si>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</si>
  <si>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</si>
  <si>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</si>
  <si>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</si>
  <si>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</si>
  <si>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</si>
  <si>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</si>
  <si>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</si>
  <si>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</si>
  <si>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</si>
  <si>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</si>
  <si>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</si>
  <si>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</si>
  <si>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</si>
  <si>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</si>
  <si>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</si>
  <si>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</si>
  <si>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</si>
  <si>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</si>
  <si>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</si>
  <si>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</si>
  <si>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</si>
  <si>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</si>
  <si>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</si>
  <si>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</si>
  <si>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</si>
  <si>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</si>
  <si>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</si>
  <si>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</si>
  <si>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</si>
  <si>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</si>
  <si>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</si>
  <si>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</si>
  <si>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</si>
  <si>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</si>
  <si>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</si>
  <si>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</si>
  <si>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</si>
  <si>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</si>
  <si>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</si>
  <si>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</si>
  <si>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</si>
  <si>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</si>
  <si>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</si>
  <si>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</si>
  <si>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</si>
  <si>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</si>
  <si>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</si>
  <si>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</si>
  <si>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</si>
  <si>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</si>
  <si>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</si>
  <si>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</si>
  <si>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</si>
  <si>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</si>
  <si>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</si>
  <si>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</si>
  <si>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</si>
  <si>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</si>
  <si>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</si>
  <si>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</si>
  <si>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</si>
  <si>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</si>
  <si>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</si>
  <si>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</si>
  <si>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</si>
  <si>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</si>
  <si>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</si>
  <si>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</si>
  <si>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</si>
  <si>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</si>
  <si>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</si>
  <si>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</si>
  <si>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</si>
  <si>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</si>
  <si>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</si>
  <si>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</si>
  <si>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</si>
  <si>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</si>
  <si>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</si>
  <si>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</si>
  <si>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</si>
  <si>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</si>
  <si>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</si>
  <si>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</si>
  <si>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</si>
  <si>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</si>
  <si>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</si>
  <si>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</si>
  <si>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</si>
  <si>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</si>
  <si>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</si>
  <si>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</si>
  <si>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</si>
  <si>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</si>
  <si>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</si>
  <si>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</si>
  <si>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</si>
  <si>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</si>
  <si>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</si>
  <si>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</si>
  <si>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</si>
  <si>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</si>
  <si>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</si>
  <si>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</si>
  <si>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</si>
  <si>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</si>
  <si>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</si>
  <si>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</si>
  <si>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</si>
  <si>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</si>
  <si>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</si>
  <si>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</si>
  <si>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</si>
  <si>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</si>
  <si>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</si>
  <si>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</si>
  <si>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</si>
  <si>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</si>
  <si>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</si>
  <si>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</si>
  <si>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</si>
  <si>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</si>
  <si>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</si>
  <si>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</si>
  <si>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</si>
  <si>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</si>
  <si>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</si>
  <si>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</si>
  <si>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</si>
  <si>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</si>
  <si>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</si>
  <si>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</si>
  <si>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</si>
  <si>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</si>
  <si>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</si>
  <si>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</si>
  <si>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</si>
  <si>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</si>
  <si>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</si>
  <si>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</si>
  <si>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</si>
  <si>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</si>
  <si>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</si>
  <si>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</si>
  <si>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</si>
  <si>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</si>
  <si>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</si>
  <si>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</si>
  <si>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</si>
  <si>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</si>
  <si>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</si>
  <si>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</si>
  <si>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</si>
  <si>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</si>
  <si>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</si>
  <si>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</si>
  <si>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</si>
  <si>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</si>
  <si>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</si>
  <si>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</si>
  <si>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</si>
  <si>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</si>
  <si>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</si>
  <si>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</si>
  <si>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</si>
  <si>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</si>
  <si>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</si>
  <si>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</si>
  <si>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</si>
  <si>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</si>
  <si>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</si>
  <si>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</si>
  <si>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</si>
  <si>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</si>
  <si>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</si>
  <si>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</si>
  <si>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</si>
  <si>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</si>
  <si>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</si>
  <si>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</si>
  <si>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</si>
  <si>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</si>
  <si>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</si>
  <si>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</si>
  <si>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</si>
  <si>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</si>
  <si>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</si>
  <si>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</si>
  <si>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</si>
  <si>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</si>
  <si>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</si>
  <si>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</si>
  <si>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</si>
  <si>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</si>
  <si>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</si>
  <si>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</si>
  <si>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</si>
  <si>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</si>
  <si>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</si>
  <si>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</si>
  <si>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</si>
  <si>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</si>
  <si>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</si>
  <si>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</si>
  <si>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</si>
  <si>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</si>
  <si>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</si>
  <si>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</si>
  <si>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</si>
  <si>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</si>
  <si>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</si>
  <si>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</si>
  <si>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</si>
  <si>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</si>
  <si>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</si>
  <si>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</si>
  <si>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</si>
  <si>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</si>
  <si>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</si>
  <si>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</si>
  <si>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</si>
  <si>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</si>
  <si>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</si>
  <si>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</si>
  <si>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</si>
  <si>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</si>
  <si>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</si>
  <si>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</si>
  <si>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</si>
  <si>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</si>
  <si>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</si>
  <si>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</si>
  <si>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</si>
  <si>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</si>
  <si>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</si>
  <si>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</si>
  <si>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</si>
  <si>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</si>
  <si>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</si>
  <si>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</si>
  <si>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</si>
  <si>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</si>
  <si>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</si>
  <si>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</si>
  <si>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</si>
  <si>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</si>
  <si>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</si>
  <si>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</si>
  <si>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</si>
  <si>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</si>
  <si>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</si>
  <si>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</si>
  <si>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</si>
  <si>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</si>
  <si>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</si>
  <si>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</si>
  <si>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</si>
  <si>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</si>
  <si>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</si>
  <si>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</si>
  <si>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</si>
  <si>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</si>
  <si>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</si>
  <si>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</si>
  <si>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</si>
  <si>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</si>
  <si>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</si>
  <si>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</si>
  <si>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</si>
  <si>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</si>
  <si>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</si>
  <si>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</si>
  <si>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</si>
  <si>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</si>
  <si>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</si>
  <si>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</si>
  <si>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</si>
  <si>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</si>
  <si>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</si>
  <si>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</si>
  <si>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</si>
  <si>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</si>
  <si>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</si>
  <si>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</si>
  <si>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</si>
  <si>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</si>
  <si>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</si>
  <si>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</si>
  <si>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</si>
  <si>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</si>
  <si>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</si>
  <si>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</si>
  <si>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</si>
  <si>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</si>
  <si>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</si>
  <si>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</si>
  <si>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</si>
  <si>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</si>
  <si>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</si>
  <si>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</si>
  <si>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</si>
  <si>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</si>
  <si>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</si>
  <si>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</si>
  <si>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</si>
  <si>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</si>
  <si>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</si>
  <si>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</si>
  <si>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</si>
  <si>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</si>
  <si>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</si>
  <si>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</si>
  <si>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</si>
  <si>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</si>
  <si>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</si>
  <si>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</si>
  <si>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</si>
  <si>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</si>
  <si>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</si>
  <si>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</si>
  <si>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</si>
  <si>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</si>
  <si>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</si>
  <si>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</si>
  <si>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</si>
  <si>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</si>
  <si>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</si>
  <si>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</si>
  <si>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</si>
  <si>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</si>
  <si>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</si>
  <si>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</si>
  <si>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</si>
  <si>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</si>
  <si>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</si>
  <si>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</si>
  <si>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</si>
  <si>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</si>
  <si>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</si>
  <si>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</si>
  <si>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</si>
  <si>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</si>
  <si>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</si>
  <si>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</si>
  <si>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</si>
  <si>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</si>
  <si>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</si>
  <si>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</si>
  <si>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</si>
  <si>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</si>
  <si>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</si>
  <si>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</si>
  <si>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</si>
  <si>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</si>
  <si>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</si>
  <si>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</si>
  <si>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</si>
  <si>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</si>
  <si>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</si>
  <si>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</si>
  <si>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</si>
  <si>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</si>
  <si>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</si>
  <si>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</si>
  <si>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</si>
  <si>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</si>
  <si>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</si>
  <si>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</si>
  <si>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</si>
  <si>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</si>
  <si>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</si>
  <si>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</si>
  <si>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</si>
  <si>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</si>
  <si>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</si>
  <si>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</si>
  <si>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</si>
  <si>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</si>
  <si>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</si>
  <si>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</si>
  <si>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</si>
  <si>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</si>
  <si>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</si>
  <si>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</si>
  <si>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</si>
  <si>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</si>
  <si>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</si>
  <si>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</si>
  <si>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</si>
  <si>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</si>
  <si>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</si>
  <si>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</si>
  <si>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</si>
  <si>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</si>
  <si>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</si>
  <si>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</si>
  <si>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</si>
  <si>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</si>
  <si>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</si>
  <si>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</si>
  <si>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</si>
  <si>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</si>
  <si>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</si>
  <si>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</si>
  <si>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</si>
  <si>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</si>
  <si>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</si>
  <si>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</si>
  <si>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</si>
  <si>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</si>
  <si>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</si>
  <si>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</si>
  <si>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</si>
  <si>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</si>
  <si>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</si>
  <si>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</si>
  <si>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</si>
  <si>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</si>
  <si>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</si>
  <si>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</si>
  <si>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</si>
  <si>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</si>
  <si>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</si>
  <si>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</si>
  <si>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</si>
  <si>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</si>
  <si>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</si>
  <si>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</si>
  <si>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</si>
  <si>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</si>
  <si>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</si>
  <si>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</si>
  <si>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</si>
  <si>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</si>
  <si>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</si>
  <si>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</si>
  <si>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</si>
  <si>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</si>
  <si>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</si>
  <si>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</si>
  <si>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</si>
  <si>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</si>
  <si>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</si>
  <si>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</si>
  <si>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</si>
  <si>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</si>
  <si>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</si>
  <si>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</si>
  <si>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</si>
  <si>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</si>
  <si>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</si>
  <si>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</si>
  <si>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</si>
  <si>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</si>
  <si>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</si>
  <si>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</si>
  <si>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</si>
  <si>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</si>
  <si>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</si>
  <si>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</si>
  <si>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</si>
  <si>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</si>
  <si>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</si>
  <si>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</si>
  <si>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</si>
  <si>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</si>
  <si>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</si>
  <si>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</si>
  <si>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</si>
  <si>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</si>
  <si>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</si>
  <si>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</si>
  <si>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</si>
  <si>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</si>
  <si>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</si>
  <si>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</si>
  <si>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</si>
  <si>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</si>
  <si>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</si>
  <si>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</si>
  <si>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</si>
  <si>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</si>
  <si>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</si>
  <si>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</si>
  <si>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</si>
  <si>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</si>
  <si>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</si>
  <si>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</si>
  <si>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</si>
  <si>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</si>
  <si>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</si>
  <si>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</si>
  <si>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</si>
  <si>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</si>
  <si>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</si>
  <si>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</si>
  <si>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</si>
  <si>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</si>
  <si>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</si>
  <si>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</si>
  <si>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</si>
  <si>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</si>
  <si>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</si>
  <si>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</si>
  <si>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</si>
  <si>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</si>
  <si>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</si>
  <si>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</si>
  <si>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</si>
  <si>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</si>
  <si>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</si>
  <si>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</si>
  <si>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</si>
  <si>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</si>
  <si>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</si>
  <si>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</si>
  <si>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</si>
  <si>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</si>
  <si>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</si>
  <si>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</si>
  <si>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</si>
  <si>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</si>
  <si>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</si>
  <si>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</si>
  <si>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</si>
  <si>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</si>
  <si>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</si>
  <si>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</si>
  <si>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</si>
  <si>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</si>
  <si>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</si>
  <si>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</si>
  <si>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</si>
  <si>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</si>
  <si>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</si>
  <si>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</si>
  <si>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</si>
  <si>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</si>
  <si>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</si>
  <si>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</si>
  <si>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</si>
  <si>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</si>
  <si>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</si>
  <si>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</si>
  <si>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</si>
  <si>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</si>
  <si>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</si>
  <si>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</si>
  <si>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</si>
  <si>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</si>
  <si>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</si>
  <si>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</si>
  <si>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</si>
  <si>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</si>
  <si>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</si>
  <si>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</si>
  <si>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</si>
  <si>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</si>
  <si>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</si>
  <si>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</si>
  <si>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</si>
  <si>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</si>
  <si>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</si>
  <si>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</si>
  <si>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</si>
  <si>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</si>
  <si>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</si>
  <si>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</si>
  <si>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</si>
  <si>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</si>
  <si>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</si>
  <si>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</si>
  <si>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</si>
  <si>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</si>
  <si>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</si>
  <si>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</si>
  <si>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</si>
  <si>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</si>
  <si>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</si>
  <si>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</si>
  <si>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</si>
  <si>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</si>
  <si>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</si>
  <si>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</si>
  <si>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</si>
  <si>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</si>
  <si>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</si>
  <si>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</si>
  <si>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</si>
  <si>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</si>
  <si>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</si>
  <si>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</si>
  <si>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</si>
  <si>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</si>
  <si>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</si>
  <si>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</si>
  <si>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</si>
  <si>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</si>
  <si>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</si>
  <si>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</si>
  <si>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</si>
  <si>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</si>
  <si>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</si>
  <si>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</si>
  <si>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</si>
  <si>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</si>
  <si>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</si>
  <si>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</si>
  <si>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</si>
  <si>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</si>
  <si>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</si>
  <si>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</si>
  <si>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</si>
  <si>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</si>
  <si>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</si>
  <si>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</si>
  <si>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</si>
  <si>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</si>
  <si>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</si>
  <si>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</si>
  <si>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</si>
  <si>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</si>
  <si>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</si>
  <si>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</si>
  <si>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</si>
  <si>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</si>
  <si>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</si>
  <si>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</si>
  <si>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</si>
  <si>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</si>
  <si>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</si>
  <si>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</si>
  <si>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</si>
  <si>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</si>
  <si>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</si>
  <si>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</si>
  <si>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</si>
  <si>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</si>
  <si>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</si>
  <si>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</si>
  <si>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</si>
  <si>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</si>
  <si>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</si>
  <si>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</si>
  <si>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</si>
  <si>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</si>
  <si>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</si>
  <si>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</si>
  <si>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</si>
  <si>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</si>
  <si>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</si>
  <si>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</si>
  <si>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</si>
  <si>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</si>
  <si>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</si>
  <si>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</si>
  <si>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</si>
  <si>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</si>
  <si>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</si>
  <si>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</si>
  <si>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</si>
  <si>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</si>
  <si>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</si>
  <si>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</si>
  <si>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</si>
  <si>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</si>
  <si>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</si>
  <si>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</si>
  <si>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</si>
  <si>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</si>
  <si>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</si>
  <si>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</si>
  <si>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</si>
  <si>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</si>
  <si>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</si>
  <si>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</si>
  <si>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</si>
  <si>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</si>
  <si>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</si>
  <si>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</si>
  <si>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</si>
  <si>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</si>
  <si>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</si>
  <si>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</si>
  <si>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</si>
  <si>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</si>
  <si>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</si>
  <si>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</si>
  <si>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</si>
  <si>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</si>
  <si>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</si>
  <si>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</si>
  <si>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</si>
  <si>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</si>
  <si>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</si>
  <si>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</si>
  <si>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</si>
  <si>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</si>
  <si>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</si>
  <si>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</si>
  <si>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</si>
  <si>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</si>
  <si>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</si>
  <si>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</si>
  <si>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</si>
  <si>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</si>
  <si>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</si>
  <si>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</si>
  <si>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</si>
  <si>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</si>
  <si>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</si>
  <si>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</si>
  <si>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</si>
  <si>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</si>
  <si>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</si>
  <si>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</si>
  <si>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</si>
  <si>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</si>
  <si>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</si>
  <si>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</si>
  <si>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</si>
  <si>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</si>
  <si>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</si>
  <si>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</si>
  <si>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</si>
  <si>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</si>
  <si>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</si>
  <si>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</si>
  <si>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</si>
  <si>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</si>
  <si>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</si>
  <si>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</si>
  <si>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</si>
  <si>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</si>
  <si>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</si>
  <si>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</si>
  <si>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</si>
  <si>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</si>
  <si>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</si>
  <si>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</si>
  <si>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</si>
  <si>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</si>
  <si>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</si>
  <si>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</si>
  <si>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</si>
  <si>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</si>
  <si>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</si>
  <si>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</si>
  <si>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</si>
  <si>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</si>
  <si>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</si>
  <si>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</si>
  <si>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</si>
  <si>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</si>
  <si>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</si>
  <si>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</si>
  <si>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</si>
  <si>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</si>
  <si>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</si>
  <si>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</si>
  <si>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</si>
  <si>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</si>
  <si>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</si>
  <si>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</si>
  <si>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</si>
  <si>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</si>
  <si>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</si>
  <si>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</si>
  <si>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</si>
  <si>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</si>
  <si>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</si>
  <si>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</si>
  <si>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</si>
  <si>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</si>
  <si>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</si>
  <si>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</si>
  <si>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</si>
  <si>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</si>
  <si>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</si>
  <si>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</si>
  <si>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</si>
  <si>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</si>
  <si>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</si>
  <si>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</si>
  <si>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</si>
  <si>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</si>
  <si>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</si>
  <si>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</si>
  <si>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</si>
  <si>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</si>
  <si>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</si>
  <si>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</si>
  <si>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</si>
  <si>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</si>
  <si>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</si>
  <si>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</si>
  <si>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</si>
  <si>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</si>
  <si>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</si>
  <si>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</si>
  <si>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</si>
  <si>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</si>
  <si>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</si>
  <si>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</si>
  <si>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</si>
  <si>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</si>
  <si>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</si>
  <si>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</si>
  <si>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</si>
  <si>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</si>
  <si>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</si>
  <si>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</si>
  <si>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</si>
  <si>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</si>
  <si>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</si>
  <si>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</si>
  <si>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</si>
  <si>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</si>
  <si>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</si>
  <si>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</si>
  <si>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</si>
  <si>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</si>
  <si>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</si>
  <si>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</si>
  <si>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</si>
  <si>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</si>
  <si>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</si>
  <si>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</si>
  <si>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</si>
  <si>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</si>
  <si>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</si>
  <si>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</si>
  <si>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</si>
  <si>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</si>
  <si>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</si>
  <si>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</si>
  <si>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</si>
  <si>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</si>
  <si>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</si>
  <si>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</si>
  <si>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</si>
  <si>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</si>
  <si>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</si>
  <si>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</si>
  <si>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</si>
  <si>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</si>
  <si>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</si>
  <si>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</si>
  <si>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</si>
  <si>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</si>
  <si>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</si>
  <si>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</si>
  <si>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</si>
  <si>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</si>
  <si>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</si>
  <si>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</si>
  <si>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</si>
  <si>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</si>
  <si>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</si>
  <si>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</si>
  <si>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</si>
  <si>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</si>
  <si>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</si>
  <si>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</si>
  <si>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</si>
  <si>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</si>
  <si>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</si>
  <si>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</si>
  <si>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</si>
  <si>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</si>
  <si>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</si>
  <si>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</si>
  <si>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</si>
  <si>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</si>
  <si>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</si>
  <si>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</si>
  <si>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</si>
  <si>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</si>
  <si>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</si>
  <si>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</si>
  <si>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</si>
  <si>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</si>
  <si>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</si>
  <si>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</si>
  <si>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</si>
  <si>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</si>
  <si>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</si>
  <si>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</si>
  <si>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</si>
  <si>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</si>
  <si>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</si>
  <si>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</si>
  <si>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</si>
  <si>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</si>
  <si>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</si>
  <si>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</si>
  <si>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</si>
  <si>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</si>
  <si>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</si>
  <si>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</si>
  <si>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</si>
  <si>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</si>
  <si>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</si>
  <si>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</si>
  <si>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</si>
  <si>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</si>
  <si>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</si>
  <si>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</si>
  <si>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</si>
  <si>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</si>
  <si>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</si>
  <si>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</si>
  <si>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</si>
  <si>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</si>
  <si>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</si>
  <si>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</si>
  <si>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</si>
  <si>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</si>
  <si>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</si>
  <si>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</si>
  <si>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</si>
  <si>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</si>
  <si>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</si>
  <si>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</si>
  <si>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</si>
  <si>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</si>
  <si>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</si>
  <si>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</si>
  <si>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</si>
  <si>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</si>
  <si>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</si>
  <si>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</si>
  <si>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</si>
  <si>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</si>
  <si>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</si>
  <si>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</si>
  <si>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</si>
  <si>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</si>
  <si>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</si>
  <si>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</si>
  <si>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</si>
  <si>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</si>
  <si>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</si>
  <si>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</si>
  <si>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</si>
  <si>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</si>
  <si>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</si>
  <si>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</si>
  <si>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</si>
  <si>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</si>
  <si>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</si>
  <si>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</si>
  <si>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</si>
  <si>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</si>
  <si>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</si>
  <si>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</si>
  <si>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</si>
  <si>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</si>
  <si>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</si>
  <si>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</si>
  <si>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</si>
  <si>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</si>
  <si>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</si>
  <si>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</si>
  <si>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</si>
  <si>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</si>
  <si>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</si>
  <si>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</si>
  <si>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</si>
  <si>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</si>
  <si>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</si>
  <si>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</si>
  <si>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</si>
  <si>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</si>
  <si>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</si>
  <si>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</si>
  <si>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</si>
  <si>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</si>
  <si>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</si>
  <si>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</si>
  <si>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</si>
  <si>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</si>
  <si>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</si>
  <si>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</si>
  <si>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</si>
  <si>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</si>
  <si>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</si>
  <si>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</si>
  <si>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</si>
  <si>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</si>
  <si>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</si>
  <si>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</si>
  <si>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</si>
  <si>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</si>
  <si>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</si>
  <si>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</si>
  <si>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</si>
  <si>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</si>
  <si>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</si>
  <si>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</si>
  <si>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</si>
  <si>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</si>
  <si>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</si>
  <si>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</si>
  <si>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</si>
  <si>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</si>
  <si>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</si>
  <si>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</si>
  <si>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</si>
  <si>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</si>
  <si>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</si>
  <si>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</si>
  <si>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</si>
  <si>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</si>
  <si>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</si>
  <si>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</si>
  <si>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</si>
  <si>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</si>
  <si>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</si>
  <si>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</si>
  <si>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</si>
  <si>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</si>
  <si>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</si>
  <si>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</si>
  <si>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</si>
  <si>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</si>
  <si>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</si>
  <si>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</si>
  <si>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</si>
  <si>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</si>
  <si>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</si>
  <si>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</si>
  <si>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</si>
  <si>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</si>
  <si>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</si>
  <si>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</si>
  <si>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</si>
  <si>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</si>
  <si>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</si>
  <si>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</si>
  <si>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</si>
  <si>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</si>
  <si>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</si>
  <si>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</si>
  <si>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</si>
  <si>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</si>
  <si>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</si>
  <si>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</si>
  <si>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</si>
  <si>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</si>
  <si>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</si>
  <si>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</si>
  <si>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</si>
  <si>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</si>
  <si>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</si>
  <si>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</si>
  <si>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</si>
  <si>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</si>
  <si>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</si>
  <si>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</si>
  <si>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</si>
  <si>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</si>
  <si>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</si>
  <si>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</si>
  <si>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</si>
  <si>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</si>
  <si>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</si>
  <si>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</si>
  <si>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</si>
  <si>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</si>
  <si>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</si>
  <si>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</si>
  <si>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</si>
  <si>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</si>
  <si>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</si>
  <si>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</si>
  <si>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</si>
  <si>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</si>
  <si>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</si>
  <si>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</si>
  <si>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</si>
  <si>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</si>
  <si>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</si>
  <si>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</si>
  <si>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</si>
  <si>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</si>
  <si>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</si>
  <si>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</si>
  <si>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</si>
  <si>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</si>
  <si>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</si>
  <si>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</si>
  <si>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</si>
  <si>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</si>
  <si>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</si>
  <si>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</si>
  <si>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</si>
  <si>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</si>
  <si>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</si>
  <si>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</si>
  <si>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</si>
  <si>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</si>
  <si>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</si>
  <si>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</si>
  <si>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</si>
  <si>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</si>
  <si>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</si>
  <si>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</si>
  <si>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</si>
  <si>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</si>
  <si>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</si>
  <si>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</si>
  <si>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</si>
  <si>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</si>
  <si>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</si>
  <si>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</si>
  <si>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</si>
  <si>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</si>
  <si>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</si>
  <si>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</si>
  <si>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</si>
  <si>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</si>
  <si>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</si>
  <si>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</si>
  <si>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</si>
  <si>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</si>
  <si>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</si>
  <si>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</si>
  <si>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</si>
  <si>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</si>
  <si>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</si>
  <si>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</si>
  <si>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</si>
  <si>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</si>
  <si>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</si>
  <si>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</si>
  <si>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</si>
  <si>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</si>
  <si>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</si>
  <si>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</si>
  <si>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</si>
  <si>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</si>
  <si>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</si>
  <si>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</si>
  <si>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</si>
  <si>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</si>
  <si>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</si>
  <si>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</si>
  <si>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</si>
  <si>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</si>
  <si>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</si>
  <si>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</si>
  <si>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</si>
  <si>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</si>
  <si>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</si>
  <si>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</si>
  <si>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</si>
  <si>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</si>
  <si>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</si>
  <si>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</si>
  <si>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</si>
  <si>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</si>
  <si>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</si>
  <si>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</si>
  <si>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</si>
  <si>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</si>
  <si>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</si>
  <si>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</si>
  <si>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</si>
  <si>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</si>
  <si>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</si>
  <si>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</si>
  <si>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</si>
  <si>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</si>
  <si>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</si>
  <si>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</si>
  <si>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</si>
  <si>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</si>
  <si>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</si>
  <si>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</si>
  <si>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</si>
  <si>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</si>
  <si>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</si>
  <si>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</si>
  <si>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</si>
  <si>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</si>
  <si>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</si>
  <si>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</si>
  <si>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</si>
  <si>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</si>
  <si>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</si>
  <si>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</si>
  <si>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</si>
  <si>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</si>
  <si>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</si>
  <si>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</si>
  <si>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</si>
  <si>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</si>
  <si>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</si>
  <si>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</si>
  <si>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</si>
  <si>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</si>
  <si>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</si>
  <si>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</si>
  <si>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</si>
  <si>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</si>
  <si>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</si>
  <si>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</si>
  <si>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</si>
  <si>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</si>
  <si>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</si>
  <si>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</si>
  <si>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</si>
  <si>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</si>
  <si>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</si>
  <si>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</si>
  <si>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</si>
  <si>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</si>
  <si>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</si>
  <si>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</si>
  <si>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</si>
  <si>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</si>
  <si>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</si>
  <si>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</si>
  <si>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</si>
  <si>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</si>
  <si>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</si>
  <si>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</si>
  <si>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</si>
  <si>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</si>
  <si>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</si>
  <si>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</si>
  <si>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</si>
  <si>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</si>
  <si>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</si>
  <si>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</si>
  <si>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</si>
  <si>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</si>
  <si>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</si>
  <si>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</si>
  <si>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</si>
  <si>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</si>
  <si>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</si>
  <si>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</si>
  <si>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</si>
  <si>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</si>
  <si>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</si>
  <si>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</si>
  <si>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</si>
  <si>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</si>
  <si>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</si>
  <si>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</si>
  <si>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</si>
  <si>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</si>
  <si>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</si>
  <si>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</si>
  <si>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</si>
  <si>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</si>
  <si>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</si>
  <si>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</si>
  <si>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</si>
  <si>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</si>
  <si>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</si>
  <si>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</si>
  <si>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</si>
  <si>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</si>
  <si>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</si>
  <si>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</si>
  <si>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</si>
  <si>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</si>
  <si>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</si>
  <si>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</si>
  <si>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</si>
  <si>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</si>
  <si>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</si>
  <si>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</si>
  <si>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</si>
  <si>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</si>
  <si>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</si>
  <si>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</si>
  <si>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</si>
  <si>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</si>
  <si>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</si>
  <si>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</si>
  <si>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</si>
  <si>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</si>
  <si>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</si>
  <si>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</si>
  <si>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</si>
  <si>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</si>
  <si>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</si>
  <si>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</si>
  <si>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</si>
  <si>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</si>
  <si>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</si>
  <si>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</si>
  <si>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</si>
  <si>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</si>
  <si>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</si>
  <si>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</si>
  <si>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</si>
  <si>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</si>
  <si>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</si>
  <si>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</si>
  <si>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</si>
  <si>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</si>
  <si>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</si>
  <si>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</si>
  <si>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</si>
  <si>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</si>
  <si>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</si>
  <si>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</si>
  <si>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</si>
  <si>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</si>
  <si>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</si>
  <si>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</si>
  <si>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</si>
  <si>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</si>
  <si>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</si>
  <si>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</si>
  <si>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</si>
  <si>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</si>
  <si>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</si>
  <si>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</si>
  <si>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</si>
  <si>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</si>
  <si>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</si>
  <si>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</si>
  <si>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</si>
  <si>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</si>
  <si>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</si>
  <si>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</si>
  <si>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</si>
  <si>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</si>
  <si>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</si>
  <si>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</si>
  <si>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</si>
  <si>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</si>
  <si>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</si>
  <si>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</si>
  <si>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</si>
  <si>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</si>
  <si>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</si>
  <si>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</si>
  <si>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</si>
  <si>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</si>
  <si>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</si>
  <si>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</si>
  <si>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</si>
  <si>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</si>
  <si>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</si>
  <si>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</si>
  <si>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</si>
  <si>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</si>
  <si>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</si>
  <si>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</si>
  <si>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</si>
  <si>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</si>
  <si>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</si>
  <si>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</si>
  <si>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</si>
  <si>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</si>
  <si>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</si>
  <si>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</si>
  <si>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</si>
  <si>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</si>
  <si>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</si>
  <si>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</si>
  <si>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</si>
  <si>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</si>
  <si>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</si>
  <si>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</si>
  <si>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</si>
  <si>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</si>
  <si>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</si>
  <si>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</si>
  <si>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</si>
  <si>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</si>
  <si>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</si>
  <si>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</si>
  <si>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</si>
  <si>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</si>
  <si>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</si>
  <si>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</si>
  <si>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</si>
  <si>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</si>
  <si>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</si>
  <si>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</si>
  <si>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</si>
  <si>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</si>
  <si>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</si>
  <si>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</si>
  <si>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</si>
  <si>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</si>
  <si>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</si>
  <si>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</si>
  <si>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</si>
  <si>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</si>
  <si>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</si>
  <si>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</si>
  <si>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</si>
  <si>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</si>
  <si>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</si>
  <si>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</si>
  <si>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</si>
  <si>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</si>
  <si>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</si>
  <si>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</si>
  <si>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</si>
  <si>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</si>
  <si>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</si>
  <si>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</si>
  <si>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</si>
  <si>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</si>
  <si>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</si>
  <si>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</si>
  <si>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</si>
  <si>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</si>
  <si>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</si>
  <si>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</si>
  <si>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</si>
  <si>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</si>
  <si>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</si>
  <si>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</si>
  <si>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</si>
  <si>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</si>
  <si>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</si>
  <si>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</si>
  <si>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</si>
  <si>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</si>
  <si>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</si>
  <si>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</si>
  <si>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</si>
  <si>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</si>
  <si>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</si>
  <si>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</si>
  <si>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</si>
  <si>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</si>
  <si>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</si>
  <si>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</si>
  <si>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</si>
  <si>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</si>
  <si>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</si>
  <si>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</si>
  <si>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</si>
  <si>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</si>
  <si>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</si>
  <si>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</si>
  <si>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</si>
  <si>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</si>
  <si>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</si>
  <si>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</si>
  <si>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</si>
  <si>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</si>
  <si>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</si>
  <si>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</si>
  <si>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</si>
  <si>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</si>
  <si>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</si>
  <si>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</si>
  <si>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</si>
  <si>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</si>
  <si>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</si>
  <si>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</si>
  <si>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</si>
  <si>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</si>
  <si>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</si>
  <si>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</si>
  <si>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</si>
  <si>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</si>
  <si>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</si>
  <si>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</si>
  <si>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</si>
  <si>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</si>
  <si>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</si>
  <si>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</si>
  <si>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</si>
  <si>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</si>
  <si>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</si>
  <si>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</si>
  <si>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</si>
  <si>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</si>
  <si>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</si>
  <si>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</si>
  <si>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</si>
  <si>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</si>
  <si>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</si>
  <si>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</si>
  <si>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</si>
  <si>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</si>
  <si>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</si>
  <si>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</si>
  <si>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</si>
  <si>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</si>
  <si>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</si>
  <si>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</si>
  <si>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</si>
  <si>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</si>
  <si>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</si>
  <si>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</si>
  <si>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</si>
  <si>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</si>
  <si>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</si>
  <si>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</si>
  <si>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</si>
  <si>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</si>
  <si>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</si>
  <si>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</si>
  <si>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</si>
  <si>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</si>
  <si>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</si>
  <si>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</si>
  <si>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</si>
  <si>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</si>
  <si>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</si>
  <si>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</si>
  <si>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</si>
  <si>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</si>
  <si>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</si>
  <si>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</si>
  <si>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</si>
  <si>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</si>
  <si>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</si>
  <si>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</si>
  <si>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</si>
  <si>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</si>
  <si>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</si>
  <si>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</si>
  <si>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</si>
  <si>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</si>
  <si>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</si>
  <si>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</si>
  <si>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</si>
  <si>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</si>
  <si>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</si>
  <si>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</si>
  <si>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</si>
  <si>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</si>
  <si>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</si>
  <si>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</si>
  <si>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</si>
  <si>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</si>
  <si>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</si>
  <si>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</si>
  <si>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</si>
  <si>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</si>
  <si>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</si>
  <si>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</si>
  <si>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</si>
  <si>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</si>
  <si>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</si>
  <si>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</si>
  <si>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</si>
  <si>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</si>
  <si>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</si>
  <si>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</si>
  <si>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</si>
  <si>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</si>
  <si>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</si>
  <si>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</si>
  <si>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</si>
  <si>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</si>
  <si>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</si>
  <si>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</si>
  <si>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</si>
  <si>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</si>
  <si>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</si>
  <si>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</si>
  <si>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</si>
  <si>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</si>
  <si>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</si>
  <si>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</si>
  <si>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</si>
  <si>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</si>
  <si>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</si>
  <si>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</si>
  <si>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</si>
  <si>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</si>
  <si>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</si>
  <si>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id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</si>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</sst>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5" formatCode="_(* #,##0_);_(* \(#,##0\);_(* &quot;-&quot;??_);_(@_)"/>
    <numFmt numFmtId="171" formatCode="m\/d\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3" fontId="0" fillId="0" borderId="0" xfId="1" applyFont="1"/>
    <xf numFmtId="43" fontId="1" fillId="0" borderId="0" xfId="1" applyFont="1" applyAlignment="1">
      <alignment horizontal="center"/>
    </xf>
    <xf numFmtId="165" fontId="1" fillId="0" borderId="0" xfId="1" applyNumberFormat="1" applyFont="1" applyAlignment="1">
      <alignment horizontal="center"/>
    </xf>
    <xf numFmtId="165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1" fontId="1" fillId="0" borderId="0" xfId="0" applyNumberFormat="1" applyFont="1" applyAlignment="1">
      <alignment horizontal="center"/>
    </xf>
    <xf numFmtId="171" fontId="0" fillId="0" borderId="0" xfId="0" applyNumberFormat="1"/>
    <xf numFmtId="171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applyFont="1" applyAlignment="1">
      <alignment horizontal="left" vertical="center"/>
    </xf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B7-4B3F-8565-95B611945B09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B7-4B3F-8565-95B611945B09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B7-4B3F-8565-95B611945B09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B7-4B3F-8565-95B611945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02862639"/>
        <c:axId val="1787773679"/>
      </c:barChart>
      <c:catAx>
        <c:axId val="2002862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773679"/>
        <c:crosses val="autoZero"/>
        <c:auto val="1"/>
        <c:lblAlgn val="ctr"/>
        <c:lblOffset val="100"/>
        <c:noMultiLvlLbl val="0"/>
      </c:catAx>
      <c:valAx>
        <c:axId val="178777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862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E9-43A8-A2E0-F27F70F9F447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E9-43A8-A2E0-F27F70F9F447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E9-43A8-A2E0-F27F70F9F447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E9-43A8-A2E0-F27F70F9F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97692511"/>
        <c:axId val="2001492319"/>
      </c:barChart>
      <c:catAx>
        <c:axId val="189769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492319"/>
        <c:crosses val="autoZero"/>
        <c:auto val="1"/>
        <c:lblAlgn val="ctr"/>
        <c:lblOffset val="100"/>
        <c:noMultiLvlLbl val="0"/>
      </c:catAx>
      <c:valAx>
        <c:axId val="2001492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692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4CA-42D8-93C4-2E532EB7EDC8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4CA-42D8-93C4-2E532EB7EDC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4CA-42D8-93C4-2E532EB7E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3860063"/>
        <c:axId val="2001494399"/>
      </c:lineChart>
      <c:catAx>
        <c:axId val="2013860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494399"/>
        <c:crosses val="autoZero"/>
        <c:auto val="1"/>
        <c:lblAlgn val="ctr"/>
        <c:lblOffset val="100"/>
        <c:noMultiLvlLbl val="0"/>
      </c:catAx>
      <c:valAx>
        <c:axId val="200149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860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08-4B6C-B9F5-31AB3287B034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08-4B6C-B9F5-31AB3287B034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08-4B6C-B9F5-31AB3287B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8559631"/>
        <c:axId val="1901257727"/>
      </c:lineChart>
      <c:catAx>
        <c:axId val="208855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257727"/>
        <c:crosses val="autoZero"/>
        <c:auto val="1"/>
        <c:lblAlgn val="ctr"/>
        <c:lblOffset val="100"/>
        <c:noMultiLvlLbl val="0"/>
      </c:catAx>
      <c:valAx>
        <c:axId val="1901257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55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82550</xdr:colOff>
      <xdr:row>0</xdr:row>
      <xdr:rowOff>146050</xdr:rowOff>
    </xdr:from>
    <xdr:to>
      <xdr:col>20</xdr:col>
      <xdr:colOff>69850</xdr:colOff>
      <xdr:row>23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CEB20F-210E-429C-A986-AE59D2BFAE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425450</xdr:colOff>
      <xdr:row>2</xdr:row>
      <xdr:rowOff>19050</xdr:rowOff>
    </xdr:from>
    <xdr:to>
      <xdr:col>23</xdr:col>
      <xdr:colOff>304800</xdr:colOff>
      <xdr:row>33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452EFE-D1B9-41F4-95D8-B5AAF091A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685800</xdr:colOff>
      <xdr:row>1</xdr:row>
      <xdr:rowOff>38100</xdr:rowOff>
    </xdr:from>
    <xdr:to>
      <xdr:col>14</xdr:col>
      <xdr:colOff>584200</xdr:colOff>
      <xdr:row>20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673F11-9BD8-4AE9-9F8E-4DE256D906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422274</xdr:colOff>
      <xdr:row>14</xdr:row>
      <xdr:rowOff>19050</xdr:rowOff>
    </xdr:from>
    <xdr:to>
      <xdr:col>7</xdr:col>
      <xdr:colOff>1263649</xdr:colOff>
      <xdr:row>34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9D2F91-D616-4870-A4CB-3222C7D5A6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darshan" refreshedDate="43785.802400925924" createdVersion="6" refreshedVersion="6" minRefreshableVersion="3" recordCount="4114" xr:uid="{C3F04A3C-04E9-46BA-A708-D8D0474F8C4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5">
      <sharedItems containsSemiMixedTypes="0" containsString="0" containsNumber="1" minValue="0" maxValue="2260300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darshan" refreshedDate="43785.817378356478" createdVersion="6" refreshedVersion="6" minRefreshableVersion="3" recordCount="4114" xr:uid="{CF2B96AE-E07B-4A9E-A2FD-03AF5EAB4E7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5">
      <sharedItems containsSemiMixedTypes="0" containsString="0" containsNumber="1" minValue="0" maxValue="2260300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71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-05-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2017"/>
        </groupItems>
      </fieldGroup>
    </cacheField>
    <cacheField name="Date Ended Conversion" numFmtId="171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-05-2009"/>
          <s v="Qtr1"/>
          <s v="Qtr2"/>
          <s v="Qtr3"/>
          <s v="Qtr4"/>
          <s v="&gt;15-03-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-05-2009"/>
          <s v="2009"/>
          <s v="2010"/>
          <s v="2011"/>
          <s v="2012"/>
          <s v="2013"/>
          <s v="2014"/>
          <s v="2015"/>
          <s v="2016"/>
          <s v="2017"/>
          <s v="&gt;15-03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049445-E2BE-4F6C-A797-B046C391DD69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F068BF-7654-4562-98E0-A3068A734F1A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8BFA7C-E0F2-466C-9AA1-336A29A8F25F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1" showAll="0"/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18" baseItem="7"/>
  </dataFields>
  <chartFormats count="8">
    <chartFormat chart="0" format="1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109" zoomScaleNormal="100" workbookViewId="0">
      <selection activeCell="D1" sqref="D1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9.90625" style="9" bestFit="1" customWidth="1"/>
    <col min="16" max="16" width="9.08984375" style="6" bestFit="1" customWidth="1"/>
    <col min="17" max="17" width="11.54296875" bestFit="1" customWidth="1"/>
    <col min="18" max="18" width="15.6328125" bestFit="1" customWidth="1"/>
    <col min="19" max="19" width="22" style="14" bestFit="1" customWidth="1"/>
    <col min="20" max="20" width="20.54296875" style="14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7" t="s">
        <v>8307</v>
      </c>
      <c r="Q1" s="1" t="s">
        <v>8308</v>
      </c>
      <c r="R1" s="1" t="s">
        <v>8309</v>
      </c>
      <c r="S1" s="13" t="s">
        <v>8365</v>
      </c>
      <c r="T1" s="13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E2/D2*100</f>
        <v>136.85882352941178</v>
      </c>
      <c r="P2" s="6">
        <f>E2/L2</f>
        <v>63.917582417582416</v>
      </c>
      <c r="Q2" t="str">
        <f>LEFT(N2, SEARCH("/",N2,1)-1)</f>
        <v>film &amp; video</v>
      </c>
      <c r="R2" t="str">
        <f>RIGHT(N2,LEN(N2)-SEARCH("/",N2,1))</f>
        <v>television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E3/D3*100</f>
        <v>142.60827250608273</v>
      </c>
      <c r="P3" s="6">
        <f t="shared" ref="P3:P66" si="1">E3/L3</f>
        <v>185.48101265822785</v>
      </c>
      <c r="Q3" t="str">
        <f t="shared" ref="Q3:Q66" si="2">LEFT(N3, SEARCH("/",N3,1)-1)</f>
        <v>film &amp; video</v>
      </c>
      <c r="R3" t="str">
        <f t="shared" ref="R3:R66" si="3">RIGHT(N3,LEN(N3)-SEARCH("/",N3,1))</f>
        <v>television</v>
      </c>
      <c r="S3" s="14">
        <f t="shared" ref="S3:S66" si="4">(((J3/60)/60)/24)+DATE(1970,1,1)</f>
        <v>42766.600497685184</v>
      </c>
      <c r="T3" s="14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4">
        <f t="shared" si="4"/>
        <v>42516.047071759262</v>
      </c>
      <c r="T9" s="14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4">
        <f t="shared" si="4"/>
        <v>41869.542314814818</v>
      </c>
      <c r="T20" s="14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4">
        <f t="shared" si="4"/>
        <v>42200.758240740746</v>
      </c>
      <c r="T22" s="14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4">
        <f t="shared" si="4"/>
        <v>42229.820173611108</v>
      </c>
      <c r="T26" s="14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4">
        <f t="shared" si="4"/>
        <v>42286.660891203705</v>
      </c>
      <c r="T35" s="14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4">
        <f t="shared" si="4"/>
        <v>41375.057222222218</v>
      </c>
      <c r="T40" s="14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4">
        <f t="shared" si="4"/>
        <v>41874.098807870374</v>
      </c>
      <c r="T46" s="14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4">
        <f t="shared" si="4"/>
        <v>42323.964976851858</v>
      </c>
      <c r="T48" s="14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4">
        <f t="shared" si="4"/>
        <v>42196.928668981483</v>
      </c>
      <c r="T53" s="14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4">
        <f t="shared" si="4"/>
        <v>42149.548888888887</v>
      </c>
      <c r="T58" s="14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4">
        <f t="shared" si="4"/>
        <v>42230.23583333334</v>
      </c>
      <c r="T61" s="14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4">
        <f t="shared" si="4"/>
        <v>41701.901817129627</v>
      </c>
      <c r="T62" s="14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4">
        <f t="shared" si="4"/>
        <v>41409.814317129632</v>
      </c>
      <c r="T63" s="14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4">
        <f t="shared" si="4"/>
        <v>41433.01829861111</v>
      </c>
      <c r="T66" s="14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6">E67/D67*100</f>
        <v>107.52857142857141</v>
      </c>
      <c r="P67" s="6">
        <f t="shared" ref="P67:P130" si="7">E67/L67</f>
        <v>132.05263157894737</v>
      </c>
      <c r="Q67" t="str">
        <f t="shared" ref="Q67:Q130" si="8">LEFT(N67, SEARCH("/",N67,1)-1)</f>
        <v>film &amp; video</v>
      </c>
      <c r="R67" t="str">
        <f t="shared" ref="R67:R130" si="9">RIGHT(N67,LEN(N67)-SEARCH("/",N67,1))</f>
        <v>shorts</v>
      </c>
      <c r="S67" s="14">
        <f t="shared" ref="S67:S130" si="10">(((J67/60)/60)/24)+DATE(1970,1,1)</f>
        <v>41835.821226851855</v>
      </c>
      <c r="T67" s="14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4">
        <f t="shared" si="10"/>
        <v>41208.010196759256</v>
      </c>
      <c r="T74" s="14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4">
        <f t="shared" si="10"/>
        <v>40997.144872685189</v>
      </c>
      <c r="T79" s="14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4">
        <f t="shared" si="10"/>
        <v>41100.158877314818</v>
      </c>
      <c r="T83" s="14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4">
        <f t="shared" si="10"/>
        <v>40322.53938657407</v>
      </c>
      <c r="T89" s="14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4">
        <f t="shared" si="10"/>
        <v>41402.752222222225</v>
      </c>
      <c r="T91" s="14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4">
        <f t="shared" si="10"/>
        <v>41214.79483796296</v>
      </c>
      <c r="T100" s="14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4">
        <f t="shared" si="10"/>
        <v>40987.776631944449</v>
      </c>
      <c r="T108" s="14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4">
        <f t="shared" si="10"/>
        <v>41718.043032407404</v>
      </c>
      <c r="T114" s="14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4">
        <f t="shared" si="10"/>
        <v>40918.738935185182</v>
      </c>
      <c r="T117" s="14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12">E131/D131*100</f>
        <v>0</v>
      </c>
      <c r="P131" s="6" t="e">
        <f t="shared" ref="P131:P194" si="13">E131/L131</f>
        <v>#DIV/0!</v>
      </c>
      <c r="Q131" t="str">
        <f t="shared" ref="Q131:Q194" si="14">LEFT(N131, SEARCH("/",N131,1)-1)</f>
        <v>film &amp; video</v>
      </c>
      <c r="R131" t="str">
        <f t="shared" ref="R131:R194" si="15">RIGHT(N131,LEN(N131)-SEARCH("/",N131,1))</f>
        <v>science fiction</v>
      </c>
      <c r="S131" s="14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4">
        <f t="shared" si="16"/>
        <v>41778.915416666663</v>
      </c>
      <c r="T132" s="14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4">
        <f t="shared" si="16"/>
        <v>42559.064143518524</v>
      </c>
      <c r="T145" s="14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4">
        <f t="shared" si="16"/>
        <v>41875.077546296299</v>
      </c>
      <c r="T154" s="14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4">
        <f t="shared" si="16"/>
        <v>42171.913090277783</v>
      </c>
      <c r="T162" s="14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4">
        <f t="shared" si="16"/>
        <v>42243.961273148147</v>
      </c>
      <c r="T165" s="14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4">
        <f t="shared" si="16"/>
        <v>42047.394942129627</v>
      </c>
      <c r="T174" s="14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4">
        <f t="shared" si="16"/>
        <v>41899.792037037041</v>
      </c>
      <c r="T194" s="14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18">E195/D195*100</f>
        <v>0</v>
      </c>
      <c r="P195" s="6" t="e">
        <f t="shared" ref="P195:P258" si="19">E195/L195</f>
        <v>#DIV/0!</v>
      </c>
      <c r="Q195" t="str">
        <f t="shared" ref="Q195:Q258" si="20">LEFT(N195, SEARCH("/",N195,1)-1)</f>
        <v>film &amp; video</v>
      </c>
      <c r="R195" t="str">
        <f t="shared" ref="R195:R258" si="21">RIGHT(N195,LEN(N195)-SEARCH("/",N195,1))</f>
        <v>drama</v>
      </c>
      <c r="S195" s="14">
        <f t="shared" ref="S195:S258" si="22">(((J195/60)/60)/24)+DATE(1970,1,1)</f>
        <v>41911.934791666667</v>
      </c>
      <c r="T195" s="14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4">
        <f t="shared" si="22"/>
        <v>42259.542800925927</v>
      </c>
      <c r="T198" s="14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4">
        <f t="shared" si="22"/>
        <v>42741.848379629635</v>
      </c>
      <c r="T199" s="14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4">
        <f t="shared" si="22"/>
        <v>41867.083368055559</v>
      </c>
      <c r="T202" s="14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4">
        <f t="shared" si="22"/>
        <v>42236.159918981488</v>
      </c>
      <c r="T213" s="14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4">
        <f t="shared" si="22"/>
        <v>42195.643865740742</v>
      </c>
      <c r="T222" s="14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4">
        <f t="shared" si="22"/>
        <v>42129.777210648142</v>
      </c>
      <c r="T232" s="14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4">
        <f t="shared" si="22"/>
        <v>42341.958923611113</v>
      </c>
      <c r="T233" s="14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4">
        <f t="shared" si="22"/>
        <v>42321.08447916666</v>
      </c>
      <c r="T238" s="14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4">
        <f t="shared" si="22"/>
        <v>42713.962499999994</v>
      </c>
      <c r="T240" s="14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4">
        <f t="shared" si="22"/>
        <v>42297.110300925924</v>
      </c>
      <c r="T241" s="14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4">
        <f t="shared" si="22"/>
        <v>40213.323599537034</v>
      </c>
      <c r="T246" s="14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4">
        <f t="shared" si="22"/>
        <v>40266.662708333337</v>
      </c>
      <c r="T254" s="14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4">
        <f t="shared" si="22"/>
        <v>42263.952662037031</v>
      </c>
      <c r="T256" s="14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4">
        <f t="shared" si="22"/>
        <v>41319.769293981481</v>
      </c>
      <c r="T258" s="14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24">E259/D259*100</f>
        <v>106.72648571428572</v>
      </c>
      <c r="P259" s="6">
        <f t="shared" ref="P259:P322" si="25">E259/L259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RIGHT(N259,LEN(N259)-SEARCH("/",N259,1))</f>
        <v>documentary</v>
      </c>
      <c r="S259" s="14">
        <f t="shared" ref="S259:S322" si="28">(((J259/60)/60)/24)+DATE(1970,1,1)</f>
        <v>42479.626875000002</v>
      </c>
      <c r="T259" s="14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4">
        <f t="shared" si="28"/>
        <v>40267.245717592588</v>
      </c>
      <c r="T267" s="14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4">
        <f t="shared" si="28"/>
        <v>40637.866550925923</v>
      </c>
      <c r="T272" s="14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4">
        <f t="shared" si="28"/>
        <v>41612.10024305556</v>
      </c>
      <c r="T273" s="14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4">
        <f t="shared" si="28"/>
        <v>40967.081874999996</v>
      </c>
      <c r="T278" s="14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4">
        <f t="shared" si="28"/>
        <v>41744.590682870366</v>
      </c>
      <c r="T282" s="14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4">
        <f t="shared" si="28"/>
        <v>41313.816249999996</v>
      </c>
      <c r="T288" s="14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4">
        <f t="shared" si="28"/>
        <v>42089.72802083334</v>
      </c>
      <c r="T299" s="14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4">
        <f t="shared" si="28"/>
        <v>41032.071134259262</v>
      </c>
      <c r="T305" s="14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4">
        <f t="shared" si="28"/>
        <v>41333.837187500001</v>
      </c>
      <c r="T308" s="14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4">
        <f t="shared" si="28"/>
        <v>41282.944456018515</v>
      </c>
      <c r="T309" s="14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30">E323/D323*100</f>
        <v>102.66285714285715</v>
      </c>
      <c r="P323" s="6">
        <f t="shared" ref="P323:P386" si="31">E323/L323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RIGHT(N323,LEN(N323)-SEARCH("/",N323,1))</f>
        <v>documentary</v>
      </c>
      <c r="S323" s="14">
        <f t="shared" ref="S323:S386" si="34">(((J323/60)/60)/24)+DATE(1970,1,1)</f>
        <v>42647.446597222224</v>
      </c>
      <c r="T323" s="14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4">
        <f t="shared" si="34"/>
        <v>42261.500243055561</v>
      </c>
      <c r="T348" s="14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4">
        <f t="shared" si="34"/>
        <v>41935.070486111108</v>
      </c>
      <c r="T361" s="14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4">
        <f t="shared" si="34"/>
        <v>41019.793032407404</v>
      </c>
      <c r="T368" s="14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36">E387/D387*100</f>
        <v>105.982</v>
      </c>
      <c r="P387" s="6">
        <f t="shared" ref="P387:P450" si="37">E387/L387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RIGHT(N387,LEN(N387)-SEARCH("/",N387,1))</f>
        <v>documentary</v>
      </c>
      <c r="S387" s="14">
        <f t="shared" ref="S387:S450" si="40">(((J387/60)/60)/24)+DATE(1970,1,1)</f>
        <v>41934.584502314814</v>
      </c>
      <c r="T387" s="14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4">
        <f t="shared" si="40"/>
        <v>42549.076157407413</v>
      </c>
      <c r="T390" s="14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4">
        <f t="shared" si="40"/>
        <v>41674.063078703701</v>
      </c>
      <c r="T391" s="14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4">
        <f t="shared" si="40"/>
        <v>40865.042256944449</v>
      </c>
      <c r="T393" s="14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4">
        <f t="shared" si="40"/>
        <v>41082.564884259256</v>
      </c>
      <c r="T398" s="14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4">
        <f t="shared" si="40"/>
        <v>41646.628032407411</v>
      </c>
      <c r="T406" s="14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4">
        <f t="shared" si="40"/>
        <v>42113.981446759266</v>
      </c>
      <c r="T412" s="14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4">
        <f t="shared" si="40"/>
        <v>41360.970601851855</v>
      </c>
      <c r="T419" s="14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4">
        <f t="shared" si="40"/>
        <v>41863.260381944441</v>
      </c>
      <c r="T424" s="14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4">
        <f t="shared" si="40"/>
        <v>42285.909027777772</v>
      </c>
      <c r="T429" s="14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4">
        <f t="shared" si="40"/>
        <v>42526.871331018512</v>
      </c>
      <c r="T433" s="14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4">
        <f t="shared" si="40"/>
        <v>42228.629884259266</v>
      </c>
      <c r="T435" s="14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4">
        <f t="shared" si="40"/>
        <v>41919.761782407404</v>
      </c>
      <c r="T441" s="14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42">E451/D451*100</f>
        <v>2.25</v>
      </c>
      <c r="P451" s="6">
        <f t="shared" ref="P451:P514" si="43">E451/L451</f>
        <v>9</v>
      </c>
      <c r="Q451" t="str">
        <f t="shared" ref="Q451:Q514" si="44">LEFT(N451, SEARCH("/",N451,1)-1)</f>
        <v>film &amp; video</v>
      </c>
      <c r="R451" t="str">
        <f t="shared" ref="R451:R514" si="45">RIGHT(N451,LEN(N451)-SEARCH("/",N451,1))</f>
        <v>animation</v>
      </c>
      <c r="S451" s="14">
        <f t="shared" ref="S451:S514" si="46">(((J451/60)/60)/24)+DATE(1970,1,1)</f>
        <v>41534.568113425928</v>
      </c>
      <c r="T451" s="14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4">
        <f t="shared" si="46"/>
        <v>42107.703877314809</v>
      </c>
      <c r="T454" s="14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4">
        <f t="shared" si="46"/>
        <v>40971.002569444441</v>
      </c>
      <c r="T457" s="14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4">
        <f t="shared" si="46"/>
        <v>41547.694456018515</v>
      </c>
      <c r="T458" s="14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4">
        <f t="shared" si="46"/>
        <v>40705.126631944448</v>
      </c>
      <c r="T464" s="14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4">
        <f t="shared" si="46"/>
        <v>42488.848784722228</v>
      </c>
      <c r="T466" s="14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4">
        <f t="shared" si="46"/>
        <v>41041.167627314811</v>
      </c>
      <c r="T470" s="14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4">
        <f t="shared" si="46"/>
        <v>41465.500173611108</v>
      </c>
      <c r="T482" s="14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4">
        <f t="shared" si="46"/>
        <v>42447.896875000006</v>
      </c>
      <c r="T484" s="14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4">
        <f t="shared" si="46"/>
        <v>41381.50577546296</v>
      </c>
      <c r="T487" s="14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4">
        <f t="shared" si="46"/>
        <v>41113.968576388892</v>
      </c>
      <c r="T492" s="14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4">
        <f t="shared" si="46"/>
        <v>42366.982627314821</v>
      </c>
      <c r="T493" s="14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4">
        <f t="shared" si="46"/>
        <v>42114.726134259254</v>
      </c>
      <c r="T495" s="14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4">
        <f t="shared" si="46"/>
        <v>40247.886006944449</v>
      </c>
      <c r="T502" s="14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48">E515/D515*100</f>
        <v>13.923999999999999</v>
      </c>
      <c r="P515" s="6">
        <f t="shared" ref="P515:P578" si="49">E515/L515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RIGHT(N515,LEN(N515)-SEARCH("/",N515,1))</f>
        <v>animation</v>
      </c>
      <c r="S515" s="14">
        <f t="shared" ref="S515:S578" si="52">(((J515/60)/60)/24)+DATE(1970,1,1)</f>
        <v>42552.653993055559</v>
      </c>
      <c r="T515" s="14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4">
        <f t="shared" si="52"/>
        <v>41218.391446759262</v>
      </c>
      <c r="T521" s="14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4">
        <f t="shared" si="52"/>
        <v>42711.545196759253</v>
      </c>
      <c r="T537" s="14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4">
        <f t="shared" si="52"/>
        <v>42179.344988425932</v>
      </c>
      <c r="T538" s="14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4">
        <f t="shared" si="52"/>
        <v>42692.389062500006</v>
      </c>
      <c r="T564" s="14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4">
        <f t="shared" si="52"/>
        <v>42165.785289351858</v>
      </c>
      <c r="T567" s="14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4">
        <f t="shared" si="52"/>
        <v>42388.798252314817</v>
      </c>
      <c r="T572" s="14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4">
        <f t="shared" si="52"/>
        <v>42282.71629629629</v>
      </c>
      <c r="T574" s="14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4">
        <f t="shared" si="52"/>
        <v>42031.471666666665</v>
      </c>
      <c r="T578" s="14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54">E579/D579*100</f>
        <v>0.2</v>
      </c>
      <c r="P579" s="6">
        <f t="shared" ref="P579:P642" si="55">E579/L579</f>
        <v>10</v>
      </c>
      <c r="Q579" t="str">
        <f t="shared" ref="Q579:Q642" si="56">LEFT(N579, SEARCH("/",N579,1)-1)</f>
        <v>technology</v>
      </c>
      <c r="R579" t="str">
        <f t="shared" ref="R579:R642" si="57">RIGHT(N579,LEN(N579)-SEARCH("/",N579,1))</f>
        <v>web</v>
      </c>
      <c r="S579" s="14">
        <f t="shared" ref="S579:S642" si="58">(((J579/60)/60)/24)+DATE(1970,1,1)</f>
        <v>42450.589143518519</v>
      </c>
      <c r="T579" s="14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4">
        <f t="shared" si="58"/>
        <v>42631.769513888896</v>
      </c>
      <c r="T590" s="14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4">
        <f t="shared" si="58"/>
        <v>42083.069884259254</v>
      </c>
      <c r="T597" s="14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4">
        <f t="shared" si="58"/>
        <v>42194.357731481476</v>
      </c>
      <c r="T607" s="14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4">
        <f t="shared" si="58"/>
        <v>42585.031782407401</v>
      </c>
      <c r="T614" s="14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4">
        <f t="shared" si="58"/>
        <v>42761.376238425932</v>
      </c>
      <c r="T618" s="14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4">
        <f t="shared" si="58"/>
        <v>42507.29932870371</v>
      </c>
      <c r="T635" s="14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4">
        <f t="shared" si="58"/>
        <v>42683.420312500006</v>
      </c>
      <c r="T642" s="14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60">E643/D643*100</f>
        <v>119.16249999999999</v>
      </c>
      <c r="P643" s="6">
        <f t="shared" ref="P643:P706" si="61">E643/L643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RIGHT(N643,LEN(N643)-SEARCH("/",N643,1))</f>
        <v>wearables</v>
      </c>
      <c r="S643" s="14">
        <f t="shared" ref="S643:S706" si="64">(((J643/60)/60)/24)+DATE(1970,1,1)</f>
        <v>42199.57</v>
      </c>
      <c r="T643" s="14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4">
        <f t="shared" si="64"/>
        <v>42417.804618055554</v>
      </c>
      <c r="T658" s="14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4">
        <f t="shared" si="64"/>
        <v>41922.741655092592</v>
      </c>
      <c r="T662" s="14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4">
        <f t="shared" si="64"/>
        <v>41838.832152777781</v>
      </c>
      <c r="T668" s="14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4">
        <f t="shared" si="64"/>
        <v>42012.768298611118</v>
      </c>
      <c r="T678" s="14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4">
        <f t="shared" si="64"/>
        <v>42778.765300925923</v>
      </c>
      <c r="T684" s="14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4">
        <f t="shared" si="64"/>
        <v>41866.931076388886</v>
      </c>
      <c r="T700" s="14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4">
        <f t="shared" si="64"/>
        <v>42668.726701388892</v>
      </c>
      <c r="T704" s="14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4">
        <f t="shared" si="64"/>
        <v>42726.192916666667</v>
      </c>
      <c r="T706" s="14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66">E707/D707*100</f>
        <v>0.97699999999999987</v>
      </c>
      <c r="P707" s="6">
        <f t="shared" ref="P707:P770" si="67">E707/L707</f>
        <v>195.4</v>
      </c>
      <c r="Q707" t="str">
        <f t="shared" ref="Q707:Q770" si="68">LEFT(N707, SEARCH("/",N707,1)-1)</f>
        <v>technology</v>
      </c>
      <c r="R707" t="str">
        <f t="shared" ref="R707:R770" si="69">RIGHT(N707,LEN(N707)-SEARCH("/",N707,1))</f>
        <v>wearables</v>
      </c>
      <c r="S707" s="14">
        <f t="shared" ref="S707:S770" si="70">(((J707/60)/60)/24)+DATE(1970,1,1)</f>
        <v>42726.491643518515</v>
      </c>
      <c r="T707" s="14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4">
        <f t="shared" si="70"/>
        <v>42384.680925925932</v>
      </c>
      <c r="T714" s="14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4">
        <f t="shared" si="70"/>
        <v>41857.854189814818</v>
      </c>
      <c r="T719" s="14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4">
        <f t="shared" si="70"/>
        <v>42184.816539351858</v>
      </c>
      <c r="T725" s="14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4">
        <f t="shared" si="70"/>
        <v>41247.020243055551</v>
      </c>
      <c r="T729" s="14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4">
        <f t="shared" si="70"/>
        <v>41943.604097222218</v>
      </c>
      <c r="T740" s="14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4">
        <f t="shared" si="70"/>
        <v>42670.764039351852</v>
      </c>
      <c r="T762" s="14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4">
        <f t="shared" si="70"/>
        <v>41471.446851851848</v>
      </c>
      <c r="T765" s="14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4">
        <f t="shared" si="70"/>
        <v>41594.207060185188</v>
      </c>
      <c r="T770" s="14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72">E771/D771*100</f>
        <v>41.4</v>
      </c>
      <c r="P771" s="6">
        <f t="shared" ref="P771:P834" si="73">E771/L771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RIGHT(N771,LEN(N771)-SEARCH("/",N771,1))</f>
        <v>fiction</v>
      </c>
      <c r="S771" s="14">
        <f t="shared" ref="S771:S834" si="76">(((J771/60)/60)/24)+DATE(1970,1,1)</f>
        <v>41604.996458333335</v>
      </c>
      <c r="T771" s="14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4">
        <f t="shared" si="76"/>
        <v>41289.999641203707</v>
      </c>
      <c r="T772" s="14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4">
        <f t="shared" si="76"/>
        <v>42100.735937499994</v>
      </c>
      <c r="T775" s="14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4">
        <f t="shared" si="76"/>
        <v>41403.000856481485</v>
      </c>
      <c r="T783" s="14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4">
        <f t="shared" si="76"/>
        <v>41303.593923611108</v>
      </c>
      <c r="T787" s="14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4">
        <f t="shared" si="76"/>
        <v>40983.055949074071</v>
      </c>
      <c r="T788" s="14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4">
        <f t="shared" si="76"/>
        <v>41277.186111111114</v>
      </c>
      <c r="T791" s="14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4">
        <f t="shared" si="76"/>
        <v>41555.873645833337</v>
      </c>
      <c r="T794" s="14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4">
        <f t="shared" si="76"/>
        <v>41123.022268518522</v>
      </c>
      <c r="T804" s="14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4">
        <f t="shared" si="76"/>
        <v>40730.105625000004</v>
      </c>
      <c r="T806" s="14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4">
        <f t="shared" si="76"/>
        <v>41073.050717592596</v>
      </c>
      <c r="T830" s="14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4">
        <f t="shared" si="76"/>
        <v>40869.675173611111</v>
      </c>
      <c r="T834" s="14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78">E835/D835*100</f>
        <v>101.66666666666666</v>
      </c>
      <c r="P835" s="6">
        <f t="shared" ref="P835:P898" si="79">E835/L835</f>
        <v>148.78048780487805</v>
      </c>
      <c r="Q835" t="str">
        <f t="shared" ref="Q835:Q898" si="80">LEFT(N835, SEARCH("/",N835,1)-1)</f>
        <v>music</v>
      </c>
      <c r="R835" t="str">
        <f t="shared" ref="R835:R898" si="81">RIGHT(N835,LEN(N835)-SEARCH("/",N835,1))</f>
        <v>rock</v>
      </c>
      <c r="S835" s="14">
        <f t="shared" ref="S835:S898" si="82">(((J835/60)/60)/24)+DATE(1970,1,1)</f>
        <v>41718.878182870372</v>
      </c>
      <c r="T835" s="14">
        <f t="shared" ref="T835:T898" si="83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4">
        <f t="shared" si="82"/>
        <v>41923.838692129626</v>
      </c>
      <c r="T843" s="14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4">
        <f t="shared" si="82"/>
        <v>41526.592395833337</v>
      </c>
      <c r="T844" s="14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4">
        <f t="shared" si="82"/>
        <v>42165.79833333334</v>
      </c>
      <c r="T849" s="14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4">
        <f t="shared" si="82"/>
        <v>42545.125196759262</v>
      </c>
      <c r="T857" s="14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4">
        <f t="shared" si="82"/>
        <v>41230.77311342593</v>
      </c>
      <c r="T867" s="14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4">
        <f t="shared" si="82"/>
        <v>41342.845567129632</v>
      </c>
      <c r="T871" s="14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4">
        <f t="shared" si="82"/>
        <v>41577.561284722222</v>
      </c>
      <c r="T873" s="14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4">
        <f t="shared" si="82"/>
        <v>41184.167129629634</v>
      </c>
      <c r="T875" s="14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4">
        <f t="shared" si="82"/>
        <v>41597.788888888892</v>
      </c>
      <c r="T879" s="14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4">
        <f t="shared" si="82"/>
        <v>40981.802615740737</v>
      </c>
      <c r="T886" s="14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4">
        <f t="shared" si="82"/>
        <v>42496.981597222228</v>
      </c>
      <c r="T896" s="14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4">
        <f t="shared" si="82"/>
        <v>42218.872986111113</v>
      </c>
      <c r="T898" s="14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84">E899/D899*100</f>
        <v>0</v>
      </c>
      <c r="P899" s="6" t="e">
        <f t="shared" ref="P899:P962" si="85">E899/L899</f>
        <v>#DIV/0!</v>
      </c>
      <c r="Q899" t="str">
        <f t="shared" ref="Q899:Q962" si="86">LEFT(N899, SEARCH("/",N899,1)-1)</f>
        <v>music</v>
      </c>
      <c r="R899" t="str">
        <f t="shared" ref="R899:R962" si="87">RIGHT(N899,LEN(N899)-SEARCH("/",N899,1))</f>
        <v>indie rock</v>
      </c>
      <c r="S899" s="14">
        <f t="shared" ref="S899:S962" si="88">(((J899/60)/60)/24)+DATE(1970,1,1)</f>
        <v>41211.688750000001</v>
      </c>
      <c r="T899" s="14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4">
        <f t="shared" si="88"/>
        <v>41194.109340277777</v>
      </c>
      <c r="T914" s="14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4">
        <f t="shared" si="88"/>
        <v>41116.763275462967</v>
      </c>
      <c r="T916" s="14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4">
        <f t="shared" si="88"/>
        <v>41562.67155092593</v>
      </c>
      <c r="T922" s="14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4">
        <f t="shared" si="88"/>
        <v>40847.171018518515</v>
      </c>
      <c r="T923" s="14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4">
        <f t="shared" si="88"/>
        <v>41288.942928240744</v>
      </c>
      <c r="T926" s="14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4">
        <f t="shared" si="88"/>
        <v>41180.86241898148</v>
      </c>
      <c r="T930" s="14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4">
        <f t="shared" si="88"/>
        <v>41711.169085648151</v>
      </c>
      <c r="T935" s="14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4">
        <f t="shared" si="88"/>
        <v>41733.737083333333</v>
      </c>
      <c r="T936" s="14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4">
        <f t="shared" si="88"/>
        <v>41551.798113425924</v>
      </c>
      <c r="T939" s="14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4">
        <f t="shared" si="88"/>
        <v>42382.843287037031</v>
      </c>
      <c r="T944" s="14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4">
        <f t="shared" si="88"/>
        <v>42732.872986111113</v>
      </c>
      <c r="T947" s="14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4">
        <f t="shared" si="88"/>
        <v>42480.653611111105</v>
      </c>
      <c r="T953" s="14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4">
        <f t="shared" si="88"/>
        <v>42662.613564814819</v>
      </c>
      <c r="T954" s="14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4">
        <f t="shared" si="88"/>
        <v>42766.626793981486</v>
      </c>
      <c r="T962" s="14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90">E963/D963*100</f>
        <v>42.188421052631583</v>
      </c>
      <c r="P963" s="6">
        <f t="shared" ref="P963:P1026" si="91">E963/L963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RIGHT(N963,LEN(N963)-SEARCH("/",N963,1))</f>
        <v>wearables</v>
      </c>
      <c r="S963" s="14">
        <f t="shared" ref="S963:S1026" si="94">(((J963/60)/60)/24)+DATE(1970,1,1)</f>
        <v>42740.693692129629</v>
      </c>
      <c r="T963" s="14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4">
        <f t="shared" si="94"/>
        <v>42506.416990740734</v>
      </c>
      <c r="T981" s="14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4">
        <f t="shared" si="94"/>
        <v>42574.667650462965</v>
      </c>
      <c r="T985" s="14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4">
        <f t="shared" si="94"/>
        <v>42061.11583333333</v>
      </c>
      <c r="T986" s="14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4">
        <f t="shared" si="94"/>
        <v>42749.059722222228</v>
      </c>
      <c r="T1002" s="14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4">
        <f t="shared" si="94"/>
        <v>42276.624803240738</v>
      </c>
      <c r="T1007" s="14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4">
        <f t="shared" si="94"/>
        <v>42422.107129629629</v>
      </c>
      <c r="T1018" s="14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4">
        <f t="shared" si="94"/>
        <v>42111.646724537044</v>
      </c>
      <c r="T1024" s="14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4">
        <f t="shared" si="94"/>
        <v>42370.580590277779</v>
      </c>
      <c r="T1026" s="14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96">E1027/D1027*100</f>
        <v>109.92831428571431</v>
      </c>
      <c r="P1027" s="6">
        <f t="shared" ref="P1027:P1090" si="97">E1027/L1027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RIGHT(N1027,LEN(N1027)-SEARCH("/",N1027,1))</f>
        <v>electronic music</v>
      </c>
      <c r="S1027" s="14">
        <f t="shared" ref="S1027:S1090" si="100">(((J1027/60)/60)/24)+DATE(1970,1,1)</f>
        <v>42049.833761574075</v>
      </c>
      <c r="T1027" s="14">
        <f t="shared" ref="T1027:T1090" si="101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4">
        <f t="shared" si="100"/>
        <v>42688.732407407413</v>
      </c>
      <c r="T1035" s="14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4">
        <f t="shared" si="100"/>
        <v>41831.060092592597</v>
      </c>
      <c r="T1043" s="14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4">
        <f t="shared" si="100"/>
        <v>41844.874421296299</v>
      </c>
      <c r="T1047" s="14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4">
        <f t="shared" si="100"/>
        <v>41918.818460648145</v>
      </c>
      <c r="T1049" s="14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4">
        <f t="shared" si="100"/>
        <v>42058.719641203701</v>
      </c>
      <c r="T1058" s="14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4">
        <f t="shared" si="100"/>
        <v>42678.871331018512</v>
      </c>
      <c r="T1059" s="14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4">
        <f t="shared" si="100"/>
        <v>41445.962754629632</v>
      </c>
      <c r="T1068" s="14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4">
        <f t="shared" si="100"/>
        <v>42440.371111111104</v>
      </c>
      <c r="T1070" s="14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4">
        <f t="shared" si="100"/>
        <v>42479.566388888896</v>
      </c>
      <c r="T1081" s="14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4">
        <f t="shared" si="100"/>
        <v>41101.906111111115</v>
      </c>
      <c r="T1084" s="14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4">
        <f t="shared" si="100"/>
        <v>41775.713969907411</v>
      </c>
      <c r="T1089" s="14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4">
        <f t="shared" si="100"/>
        <v>41723.799386574072</v>
      </c>
      <c r="T1090" s="14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102">E1091/D1091*100</f>
        <v>7.8266666666666662</v>
      </c>
      <c r="P1091" s="6">
        <f t="shared" ref="P1091:P1154" si="103">E1091/L1091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RIGHT(N1091,LEN(N1091)-SEARCH("/",N1091,1))</f>
        <v>video games</v>
      </c>
      <c r="S1091" s="14">
        <f t="shared" ref="S1091:S1154" si="106">(((J1091/60)/60)/24)+DATE(1970,1,1)</f>
        <v>42151.189525462964</v>
      </c>
      <c r="T1091" s="14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4">
        <f t="shared" si="106"/>
        <v>42440.820277777777</v>
      </c>
      <c r="T1093" s="14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4">
        <f t="shared" si="106"/>
        <v>40795.713344907403</v>
      </c>
      <c r="T1096" s="14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4">
        <f t="shared" si="106"/>
        <v>42347.203587962969</v>
      </c>
      <c r="T1113" s="14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4">
        <f t="shared" si="106"/>
        <v>41009.847314814811</v>
      </c>
      <c r="T1118" s="14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4">
        <f t="shared" si="106"/>
        <v>42535.327476851846</v>
      </c>
      <c r="T1128" s="14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4">
        <f t="shared" si="106"/>
        <v>42558.989513888882</v>
      </c>
      <c r="T1137" s="14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4">
        <f t="shared" si="106"/>
        <v>42327.671631944439</v>
      </c>
      <c r="T1138" s="14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4">
        <f t="shared" si="106"/>
        <v>41975.347523148142</v>
      </c>
      <c r="T1141" s="14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4">
        <f t="shared" si="106"/>
        <v>42022.006099537044</v>
      </c>
      <c r="T1144" s="14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4">
        <f t="shared" si="106"/>
        <v>41854.747592592597</v>
      </c>
      <c r="T1147" s="14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4">
        <f t="shared" si="106"/>
        <v>42224.102581018517</v>
      </c>
      <c r="T1153" s="14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4">
        <f t="shared" si="106"/>
        <v>42109.709629629629</v>
      </c>
      <c r="T1154" s="14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108">E1155/D1155*100</f>
        <v>0.625</v>
      </c>
      <c r="P1155" s="6">
        <f t="shared" ref="P1155:P1218" si="109">E1155/L1155</f>
        <v>50</v>
      </c>
      <c r="Q1155" t="str">
        <f t="shared" ref="Q1155:Q1218" si="110">LEFT(N1155, SEARCH("/",N1155,1)-1)</f>
        <v>food</v>
      </c>
      <c r="R1155" t="str">
        <f t="shared" ref="R1155:R1218" si="111">RIGHT(N1155,LEN(N1155)-SEARCH("/",N1155,1))</f>
        <v>food trucks</v>
      </c>
      <c r="S1155" s="14">
        <f t="shared" ref="S1155:S1218" si="112">(((J1155/60)/60)/24)+DATE(1970,1,1)</f>
        <v>42143.714178240742</v>
      </c>
      <c r="T1155" s="14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4">
        <f t="shared" si="112"/>
        <v>41918.628240740742</v>
      </c>
      <c r="T1159" s="14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4">
        <f t="shared" si="112"/>
        <v>42061.154930555553</v>
      </c>
      <c r="T1162" s="14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4">
        <f t="shared" si="112"/>
        <v>41792.214467592588</v>
      </c>
      <c r="T1167" s="14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4">
        <f t="shared" si="112"/>
        <v>41841.682314814818</v>
      </c>
      <c r="T1174" s="14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4">
        <f t="shared" si="112"/>
        <v>42419.603703703702</v>
      </c>
      <c r="T1193" s="14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4">
        <f t="shared" si="112"/>
        <v>42409.776076388895</v>
      </c>
      <c r="T1195" s="14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4">
        <f t="shared" si="112"/>
        <v>42152.288819444439</v>
      </c>
      <c r="T1204" s="14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4">
        <f t="shared" si="112"/>
        <v>42772.776076388895</v>
      </c>
      <c r="T1208" s="14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4">
        <f t="shared" si="112"/>
        <v>42247.616400462968</v>
      </c>
      <c r="T1218" s="14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114">E1219/D1219*100</f>
        <v>102.60000000000001</v>
      </c>
      <c r="P1219" s="6">
        <f t="shared" ref="P1219:P1282" si="115">E1219/L1219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RIGHT(N1219,LEN(N1219)-SEARCH("/",N1219,1))</f>
        <v>photobooks</v>
      </c>
      <c r="S1219" s="14">
        <f t="shared" ref="S1219:S1282" si="118">(((J1219/60)/60)/24)+DATE(1970,1,1)</f>
        <v>42535.809490740736</v>
      </c>
      <c r="T1219" s="14">
        <f t="shared" ref="T1219:T1282" si="11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4">
        <f t="shared" si="118"/>
        <v>42633.461956018517</v>
      </c>
      <c r="T1221" s="14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4">
        <f t="shared" si="118"/>
        <v>41506.848032407412</v>
      </c>
      <c r="T1234" s="14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4">
        <f t="shared" si="118"/>
        <v>41355.825497685182</v>
      </c>
      <c r="T1246" s="14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4">
        <f t="shared" si="118"/>
        <v>41774.599930555552</v>
      </c>
      <c r="T1247" s="14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4">
        <f t="shared" si="118"/>
        <v>41067.74086805556</v>
      </c>
      <c r="T1251" s="14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4">
        <f t="shared" si="118"/>
        <v>40921.919340277782</v>
      </c>
      <c r="T1258" s="14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4">
        <f t="shared" si="118"/>
        <v>42445.823055555549</v>
      </c>
      <c r="T1271" s="14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4">
        <f t="shared" si="118"/>
        <v>40933.856967592597</v>
      </c>
      <c r="T1272" s="14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4">
        <f t="shared" si="118"/>
        <v>40513.757569444446</v>
      </c>
      <c r="T1282" s="14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120">E1283/D1283*100</f>
        <v>110.71428571428572</v>
      </c>
      <c r="P1283" s="6">
        <f t="shared" ref="P1283:P1346" si="121">E1283/L1283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RIGHT(N1283,LEN(N1283)-SEARCH("/",N1283,1))</f>
        <v>rock</v>
      </c>
      <c r="S1283" s="14">
        <f t="shared" ref="S1283:S1346" si="124">(((J1283/60)/60)/24)+DATE(1970,1,1)</f>
        <v>41463.743472222224</v>
      </c>
      <c r="T1283" s="14">
        <f t="shared" ref="T1283:T1346" si="125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4">
        <f t="shared" si="124"/>
        <v>41586.475173611114</v>
      </c>
      <c r="T1284" s="14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4">
        <f t="shared" si="124"/>
        <v>42709.134780092587</v>
      </c>
      <c r="T1291" s="14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4">
        <f t="shared" si="124"/>
        <v>42292.701053240744</v>
      </c>
      <c r="T1295" s="14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4">
        <f t="shared" si="124"/>
        <v>42458.680925925932</v>
      </c>
      <c r="T1300" s="14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4">
        <f t="shared" si="124"/>
        <v>42387.503229166665</v>
      </c>
      <c r="T1309" s="14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4">
        <f t="shared" si="124"/>
        <v>42393.961909722217</v>
      </c>
      <c r="T1318" s="14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4">
        <f t="shared" si="124"/>
        <v>41974.791990740734</v>
      </c>
      <c r="T1328" s="14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4">
        <f t="shared" si="124"/>
        <v>42172.816423611104</v>
      </c>
      <c r="T1344" s="14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4">
        <f t="shared" si="124"/>
        <v>42522.789803240739</v>
      </c>
      <c r="T1346" s="14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126">E1347/D1347*100</f>
        <v>125</v>
      </c>
      <c r="P1347" s="6">
        <f t="shared" ref="P1347:P1410" si="127">E1347/L1347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RIGHT(N1347,LEN(N1347)-SEARCH("/",N1347,1))</f>
        <v>nonfiction</v>
      </c>
      <c r="S1347" s="14">
        <f t="shared" ref="S1347:S1410" si="130">(((J1347/60)/60)/24)+DATE(1970,1,1)</f>
        <v>41799.814340277779</v>
      </c>
      <c r="T1347" s="14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4">
        <f t="shared" si="130"/>
        <v>41963.506168981476</v>
      </c>
      <c r="T1350" s="14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4">
        <f t="shared" si="130"/>
        <v>41430.038888888892</v>
      </c>
      <c r="T1358" s="14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4">
        <f t="shared" si="130"/>
        <v>41951.695671296293</v>
      </c>
      <c r="T1366" s="14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4">
        <f t="shared" si="130"/>
        <v>42568.759374999994</v>
      </c>
      <c r="T1380" s="14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4">
        <f t="shared" si="130"/>
        <v>42130.491620370376</v>
      </c>
      <c r="T1381" s="14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4">
        <f t="shared" si="130"/>
        <v>42087.803310185183</v>
      </c>
      <c r="T1392" s="14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4">
        <f t="shared" si="130"/>
        <v>42065.053368055553</v>
      </c>
      <c r="T1404" s="14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4">
        <f t="shared" si="130"/>
        <v>42291.872175925921</v>
      </c>
      <c r="T1410" s="14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132">E1411/D1411*100</f>
        <v>0</v>
      </c>
      <c r="P1411" s="6" t="e">
        <f t="shared" ref="P1411:P1474" si="133">E1411/L1411</f>
        <v>#DIV/0!</v>
      </c>
      <c r="Q1411" t="str">
        <f t="shared" ref="Q1411:Q1474" si="134">LEFT(N1411, SEARCH("/",N1411,1)-1)</f>
        <v>publishing</v>
      </c>
      <c r="R1411" t="str">
        <f t="shared" ref="R1411:R1474" si="135">RIGHT(N1411,LEN(N1411)-SEARCH("/",N1411,1))</f>
        <v>translations</v>
      </c>
      <c r="S1411" s="14">
        <f t="shared" ref="S1411:S1474" si="136">(((J1411/60)/60)/24)+DATE(1970,1,1)</f>
        <v>41945.133506944447</v>
      </c>
      <c r="T1411" s="14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4">
        <f t="shared" si="136"/>
        <v>42232.15016203704</v>
      </c>
      <c r="T1419" s="14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4">
        <f t="shared" si="136"/>
        <v>42074.060671296291</v>
      </c>
      <c r="T1431" s="14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4">
        <f t="shared" si="136"/>
        <v>41961.813518518517</v>
      </c>
      <c r="T1432" s="14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4">
        <f t="shared" si="136"/>
        <v>42040.829872685179</v>
      </c>
      <c r="T1441" s="14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4">
        <f t="shared" si="136"/>
        <v>40646.014456018522</v>
      </c>
      <c r="T1470" s="14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4">
        <f t="shared" si="136"/>
        <v>41533.542858796296</v>
      </c>
      <c r="T1474" s="14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138">E1475/D1475*100</f>
        <v>120.51600000000001</v>
      </c>
      <c r="P1475" s="6">
        <f t="shared" ref="P1475:P1538" si="139">E1475/L1475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RIGHT(N1475,LEN(N1475)-SEARCH("/",N1475,1))</f>
        <v>radio &amp; podcasts</v>
      </c>
      <c r="S1475" s="14">
        <f t="shared" ref="S1475:S1538" si="142">(((J1475/60)/60)/24)+DATE(1970,1,1)</f>
        <v>40939.979618055557</v>
      </c>
      <c r="T1475" s="14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4">
        <f t="shared" si="142"/>
        <v>41500.727916666663</v>
      </c>
      <c r="T1476" s="14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4">
        <f t="shared" si="142"/>
        <v>41136.85805555556</v>
      </c>
      <c r="T1484" s="14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4">
        <f t="shared" si="142"/>
        <v>41411.866608796299</v>
      </c>
      <c r="T1495" s="14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4">
        <f t="shared" si="142"/>
        <v>40254.450335648151</v>
      </c>
      <c r="T1509" s="14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4">
        <f t="shared" si="142"/>
        <v>41809.385162037033</v>
      </c>
      <c r="T1512" s="14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4">
        <f t="shared" si="142"/>
        <v>42780.600532407407</v>
      </c>
      <c r="T1529" s="14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4">
        <f t="shared" si="142"/>
        <v>42275.767303240747</v>
      </c>
      <c r="T1532" s="14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4">
        <f t="shared" si="142"/>
        <v>42221.67432870371</v>
      </c>
      <c r="T1536" s="14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4">
        <f t="shared" si="142"/>
        <v>42213.802199074074</v>
      </c>
      <c r="T1538" s="14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144">E1539/D1539*100</f>
        <v>179.9</v>
      </c>
      <c r="P1539" s="6">
        <f t="shared" ref="P1539:P1602" si="145">E1539/L1539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RIGHT(N1539,LEN(N1539)-SEARCH("/",N1539,1))</f>
        <v>photobooks</v>
      </c>
      <c r="S1539" s="14">
        <f t="shared" ref="S1539:S1602" si="148">(((J1539/60)/60)/24)+DATE(1970,1,1)</f>
        <v>42552.315127314811</v>
      </c>
      <c r="T1539" s="14">
        <f t="shared" ref="T1539:T1602" si="14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4">
        <f t="shared" si="148"/>
        <v>42705.919201388882</v>
      </c>
      <c r="T1541" s="14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4">
        <f t="shared" si="148"/>
        <v>42286.88217592593</v>
      </c>
      <c r="T1550" s="14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4">
        <f t="shared" si="148"/>
        <v>42108.05322916666</v>
      </c>
      <c r="T1561" s="14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4">
        <f t="shared" si="148"/>
        <v>41555.041701388887</v>
      </c>
      <c r="T1563" s="14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4">
        <f t="shared" si="148"/>
        <v>41671.936863425923</v>
      </c>
      <c r="T1569" s="14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4">
        <f t="shared" si="148"/>
        <v>42144.769479166673</v>
      </c>
      <c r="T1573" s="14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4">
        <f t="shared" si="148"/>
        <v>41799.524259259262</v>
      </c>
      <c r="T1577" s="14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4">
        <f t="shared" si="148"/>
        <v>41054.847777777781</v>
      </c>
      <c r="T1579" s="14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4">
        <f t="shared" si="148"/>
        <v>40990.050069444449</v>
      </c>
      <c r="T1582" s="14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4">
        <f t="shared" si="148"/>
        <v>42069.104421296302</v>
      </c>
      <c r="T1588" s="14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4">
        <f t="shared" si="148"/>
        <v>42445.712754629625</v>
      </c>
      <c r="T1596" s="14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4">
        <f t="shared" si="148"/>
        <v>41780.050092592595</v>
      </c>
      <c r="T1597" s="14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4">
        <f t="shared" si="148"/>
        <v>41791.057314814818</v>
      </c>
      <c r="T1602" s="14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50">E1603/D1603*100</f>
        <v>108.2492</v>
      </c>
      <c r="P1603" s="6">
        <f t="shared" ref="P1603:P1666" si="151">E1603/L1603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RIGHT(N1603,LEN(N1603)-SEARCH("/",N1603,1))</f>
        <v>rock</v>
      </c>
      <c r="S1603" s="14">
        <f t="shared" ref="S1603:S1666" si="154">(((J1603/60)/60)/24)+DATE(1970,1,1)</f>
        <v>40638.092974537038</v>
      </c>
      <c r="T1603" s="14">
        <f t="shared" ref="T1603:T1666" si="155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4">
        <f t="shared" si="154"/>
        <v>40945.845312500001</v>
      </c>
      <c r="T1606" s="14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4">
        <f t="shared" si="154"/>
        <v>41607.83085648148</v>
      </c>
      <c r="T1610" s="14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4">
        <f t="shared" si="154"/>
        <v>41794.981122685182</v>
      </c>
      <c r="T1616" s="14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4">
        <f t="shared" si="154"/>
        <v>41876.18618055556</v>
      </c>
      <c r="T1621" s="14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4">
        <f t="shared" si="154"/>
        <v>41950.29483796296</v>
      </c>
      <c r="T1624" s="14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4">
        <f t="shared" si="154"/>
        <v>41579.847997685189</v>
      </c>
      <c r="T1628" s="14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4">
        <f t="shared" si="154"/>
        <v>40750.340902777774</v>
      </c>
      <c r="T1634" s="14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4">
        <f t="shared" si="154"/>
        <v>40122.751620370371</v>
      </c>
      <c r="T1639" s="14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4">
        <f t="shared" si="154"/>
        <v>41175.05972222222</v>
      </c>
      <c r="T1646" s="14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4">
        <f t="shared" si="154"/>
        <v>41521.617361111108</v>
      </c>
      <c r="T1647" s="14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4">
        <f t="shared" si="154"/>
        <v>41833.450266203705</v>
      </c>
      <c r="T1648" s="14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4">
        <f t="shared" si="154"/>
        <v>40939.761782407404</v>
      </c>
      <c r="T1666" s="14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56">E1667/D1667*100</f>
        <v>119.45714285714286</v>
      </c>
      <c r="P1667" s="6">
        <f t="shared" ref="P1667:P1730" si="157">E1667/L1667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RIGHT(N1667,LEN(N1667)-SEARCH("/",N1667,1))</f>
        <v>pop</v>
      </c>
      <c r="S1667" s="14">
        <f t="shared" ref="S1667:S1730" si="160">(((J1667/60)/60)/24)+DATE(1970,1,1)</f>
        <v>40564.649456018517</v>
      </c>
      <c r="T1667" s="14">
        <f t="shared" ref="T1667:T1730" si="161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4">
        <f t="shared" si="160"/>
        <v>40845.14975694444</v>
      </c>
      <c r="T1670" s="14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4">
        <f t="shared" si="160"/>
        <v>40313.930543981485</v>
      </c>
      <c r="T1672" s="14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4">
        <f t="shared" si="160"/>
        <v>40973.72623842593</v>
      </c>
      <c r="T1678" s="14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4">
        <f t="shared" si="160"/>
        <v>42795.701481481476</v>
      </c>
      <c r="T1693" s="14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4">
        <f t="shared" si="160"/>
        <v>42805.032962962956</v>
      </c>
      <c r="T1699" s="14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4">
        <f t="shared" si="160"/>
        <v>42187.281678240746</v>
      </c>
      <c r="T1705" s="14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4">
        <f t="shared" si="160"/>
        <v>41841.56381944444</v>
      </c>
      <c r="T1711" s="14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4">
        <f t="shared" si="160"/>
        <v>42341.59129629629</v>
      </c>
      <c r="T1712" s="14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4">
        <f t="shared" si="160"/>
        <v>42673.577534722222</v>
      </c>
      <c r="T1718" s="14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4">
        <f t="shared" si="160"/>
        <v>42460.98192129629</v>
      </c>
      <c r="T1719" s="14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4">
        <f t="shared" si="160"/>
        <v>42044.927974537044</v>
      </c>
      <c r="T1729" s="14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4">
        <f t="shared" si="160"/>
        <v>42268.625856481478</v>
      </c>
      <c r="T1730" s="14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62">E1731/D1731*100</f>
        <v>0</v>
      </c>
      <c r="P1731" s="6" t="e">
        <f t="shared" ref="P1731:P1794" si="163">E1731/L1731</f>
        <v>#DIV/0!</v>
      </c>
      <c r="Q1731" t="str">
        <f t="shared" ref="Q1731:Q1794" si="164">LEFT(N1731, SEARCH("/",N1731,1)-1)</f>
        <v>music</v>
      </c>
      <c r="R1731" t="str">
        <f t="shared" ref="R1731:R1794" si="165">RIGHT(N1731,LEN(N1731)-SEARCH("/",N1731,1))</f>
        <v>faith</v>
      </c>
      <c r="S1731" s="14">
        <f t="shared" ref="S1731:S1794" si="166">(((J1731/60)/60)/24)+DATE(1970,1,1)</f>
        <v>42471.052152777775</v>
      </c>
      <c r="T1731" s="14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4">
        <f t="shared" si="166"/>
        <v>42272.087766203709</v>
      </c>
      <c r="T1732" s="14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4">
        <f t="shared" si="166"/>
        <v>42152.906851851847</v>
      </c>
      <c r="T1733" s="14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4">
        <f t="shared" si="166"/>
        <v>42559.814178240747</v>
      </c>
      <c r="T1737" s="14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4">
        <f t="shared" si="166"/>
        <v>42175.948981481488</v>
      </c>
      <c r="T1739" s="14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4">
        <f t="shared" si="166"/>
        <v>42171.817384259266</v>
      </c>
      <c r="T1742" s="14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4">
        <f t="shared" si="166"/>
        <v>42710.876967592587</v>
      </c>
      <c r="T1744" s="14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4">
        <f t="shared" si="166"/>
        <v>42292.435532407413</v>
      </c>
      <c r="T1749" s="14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4">
        <f t="shared" si="166"/>
        <v>41905.979629629634</v>
      </c>
      <c r="T1773" s="14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4">
        <f t="shared" si="166"/>
        <v>41891.976388888892</v>
      </c>
      <c r="T1777" s="14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4">
        <f t="shared" si="166"/>
        <v>42493.600810185191</v>
      </c>
      <c r="T1782" s="14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4">
        <f t="shared" si="166"/>
        <v>42010.674513888895</v>
      </c>
      <c r="T1792" s="14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4">
        <f t="shared" si="166"/>
        <v>42189.031041666662</v>
      </c>
      <c r="T1794" s="14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68">E1795/D1795*100</f>
        <v>1.3333333333333335</v>
      </c>
      <c r="P1795" s="6">
        <f t="shared" ref="P1795:P1858" si="169">E1795/L1795</f>
        <v>20</v>
      </c>
      <c r="Q1795" t="str">
        <f t="shared" ref="Q1795:Q1858" si="170">LEFT(N1795, SEARCH("/",N1795,1)-1)</f>
        <v>photography</v>
      </c>
      <c r="R1795" t="str">
        <f t="shared" ref="R1795:R1858" si="171">RIGHT(N1795,LEN(N1795)-SEARCH("/",N1795,1))</f>
        <v>photobooks</v>
      </c>
      <c r="S1795" s="14">
        <f t="shared" ref="S1795:S1858" si="172">(((J1795/60)/60)/24)+DATE(1970,1,1)</f>
        <v>41940.89166666667</v>
      </c>
      <c r="T1795" s="14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4">
        <f t="shared" si="172"/>
        <v>42018.071550925932</v>
      </c>
      <c r="T1805" s="14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4">
        <f t="shared" si="172"/>
        <v>42172.906678240746</v>
      </c>
      <c r="T1817" s="14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4">
        <f t="shared" si="172"/>
        <v>42065.084375000006</v>
      </c>
      <c r="T1822" s="14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4">
        <f t="shared" si="172"/>
        <v>41634.797013888885</v>
      </c>
      <c r="T1824" s="14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4">
        <f t="shared" si="172"/>
        <v>41626.916284722225</v>
      </c>
      <c r="T1826" s="14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4">
        <f t="shared" si="172"/>
        <v>41817.854999999996</v>
      </c>
      <c r="T1858" s="14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174">E1859/D1859*100</f>
        <v>100</v>
      </c>
      <c r="P1859" s="6">
        <f t="shared" ref="P1859:P1922" si="175">E1859/L1859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RIGHT(N1859,LEN(N1859)-SEARCH("/",N1859,1))</f>
        <v>rock</v>
      </c>
      <c r="S1859" s="14">
        <f t="shared" ref="S1859:S1922" si="178">(((J1859/60)/60)/24)+DATE(1970,1,1)</f>
        <v>41864.76866898148</v>
      </c>
      <c r="T1859" s="14">
        <f t="shared" ref="T1859:T1922" si="17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4">
        <f t="shared" si="178"/>
        <v>41655.709305555552</v>
      </c>
      <c r="T1862" s="14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4">
        <f t="shared" si="178"/>
        <v>42755.492754629624</v>
      </c>
      <c r="T1864" s="14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4">
        <f t="shared" si="178"/>
        <v>42645.367442129631</v>
      </c>
      <c r="T1867" s="14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4">
        <f t="shared" si="178"/>
        <v>41776.284780092588</v>
      </c>
      <c r="T1878" s="14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4">
        <f t="shared" si="178"/>
        <v>40920.904895833337</v>
      </c>
      <c r="T1896" s="14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4">
        <f t="shared" si="178"/>
        <v>41680.583402777782</v>
      </c>
      <c r="T1899" s="14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4">
        <f t="shared" si="178"/>
        <v>42113.875567129624</v>
      </c>
      <c r="T1921" s="14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4">
        <f t="shared" si="178"/>
        <v>42270.875706018516</v>
      </c>
      <c r="T1922" s="14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180">E1923/D1923*100</f>
        <v>136.80000000000001</v>
      </c>
      <c r="P1923" s="6">
        <f t="shared" ref="P1923:P1986" si="181">E1923/L1923</f>
        <v>54</v>
      </c>
      <c r="Q1923" t="str">
        <f t="shared" ref="Q1923:Q1986" si="182">LEFT(N1923, SEARCH("/",N1923,1)-1)</f>
        <v>music</v>
      </c>
      <c r="R1923" t="str">
        <f t="shared" ref="R1923:R1986" si="183">RIGHT(N1923,LEN(N1923)-SEARCH("/",N1923,1))</f>
        <v>indie rock</v>
      </c>
      <c r="S1923" s="14">
        <f t="shared" ref="S1923:S1986" si="184">(((J1923/60)/60)/24)+DATE(1970,1,1)</f>
        <v>41074.221562500003</v>
      </c>
      <c r="T1923" s="14">
        <f t="shared" ref="T1923:T1986" si="18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4">
        <f t="shared" si="184"/>
        <v>41371.648078703707</v>
      </c>
      <c r="T1930" s="14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4">
        <f t="shared" si="184"/>
        <v>40911.809872685182</v>
      </c>
      <c r="T1934" s="14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4">
        <f t="shared" si="184"/>
        <v>41773.932534722226</v>
      </c>
      <c r="T1937" s="14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4">
        <f t="shared" si="184"/>
        <v>42157.251828703709</v>
      </c>
      <c r="T1947" s="14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4">
        <f t="shared" si="184"/>
        <v>41689.150011574071</v>
      </c>
      <c r="T1948" s="14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4">
        <f t="shared" si="184"/>
        <v>41800.423043981478</v>
      </c>
      <c r="T1951" s="14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4">
        <f t="shared" si="184"/>
        <v>41179.098530092589</v>
      </c>
      <c r="T1959" s="14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4">
        <f t="shared" si="184"/>
        <v>41871.845601851855</v>
      </c>
      <c r="T1961" s="14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4">
        <f t="shared" si="184"/>
        <v>41324.193298611113</v>
      </c>
      <c r="T1972" s="14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4">
        <f t="shared" si="184"/>
        <v>41913.790289351848</v>
      </c>
      <c r="T1986" s="14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186">E1987/D1987*100</f>
        <v>3.1875</v>
      </c>
      <c r="P1987" s="6">
        <f t="shared" ref="P1987:P2050" si="187">E1987/L1987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RIGHT(N1987,LEN(N1987)-SEARCH("/",N1987,1))</f>
        <v>people</v>
      </c>
      <c r="S1987" s="14">
        <f t="shared" ref="S1987:S2050" si="190">(((J1987/60)/60)/24)+DATE(1970,1,1)</f>
        <v>42555.698738425926</v>
      </c>
      <c r="T1987" s="14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4">
        <f t="shared" si="190"/>
        <v>42413.433831018512</v>
      </c>
      <c r="T1988" s="14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4">
        <f t="shared" si="190"/>
        <v>42329.58839120371</v>
      </c>
      <c r="T1995" s="14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4">
        <f t="shared" si="190"/>
        <v>41312.88077546296</v>
      </c>
      <c r="T2018" s="14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4">
        <f t="shared" si="190"/>
        <v>41737.097499999996</v>
      </c>
      <c r="T2022" s="14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4">
        <f t="shared" si="190"/>
        <v>42048.813877314817</v>
      </c>
      <c r="T2029" s="14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4">
        <f t="shared" si="190"/>
        <v>41738.864803240744</v>
      </c>
      <c r="T2038" s="14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4">
        <f t="shared" si="190"/>
        <v>41578.927118055559</v>
      </c>
      <c r="T2042" s="14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4">
        <f t="shared" si="190"/>
        <v>41069.088506944441</v>
      </c>
      <c r="T2047" s="14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4">
        <f t="shared" si="190"/>
        <v>41387.651516203703</v>
      </c>
      <c r="T2050" s="14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192">E2051/D2051*100</f>
        <v>120.19070000000001</v>
      </c>
      <c r="P2051" s="6">
        <f t="shared" ref="P2051:P2114" si="193">E2051/L2051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RIGHT(N2051,LEN(N2051)-SEARCH("/",N2051,1))</f>
        <v>hardware</v>
      </c>
      <c r="S2051" s="14">
        <f t="shared" ref="S2051:S2114" si="196">(((J2051/60)/60)/24)+DATE(1970,1,1)</f>
        <v>41575.527349537035</v>
      </c>
      <c r="T2051" s="14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4">
        <f t="shared" si="196"/>
        <v>41004.156886574077</v>
      </c>
      <c r="T2083" s="14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4">
        <f t="shared" si="196"/>
        <v>40811.120324074072</v>
      </c>
      <c r="T2084" s="14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4">
        <f t="shared" si="196"/>
        <v>40395.714722222219</v>
      </c>
      <c r="T2090" s="14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4">
        <f t="shared" si="196"/>
        <v>41299.381423611114</v>
      </c>
      <c r="T2092" s="14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4">
        <f t="shared" si="196"/>
        <v>40555.322662037033</v>
      </c>
      <c r="T2093" s="14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4">
        <f t="shared" si="196"/>
        <v>40758.733483796292</v>
      </c>
      <c r="T2097" s="14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4">
        <f t="shared" si="196"/>
        <v>40818.58489583333</v>
      </c>
      <c r="T2099" s="14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4">
        <f t="shared" si="196"/>
        <v>41365.928159722222</v>
      </c>
      <c r="T2114" s="14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198">E2115/D2115*100</f>
        <v>104.85714285714285</v>
      </c>
      <c r="P2115" s="6">
        <f t="shared" ref="P2115:P2178" si="199">E2115/L2115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RIGHT(N2115,LEN(N2115)-SEARCH("/",N2115,1))</f>
        <v>indie rock</v>
      </c>
      <c r="S2115" s="14">
        <f t="shared" ref="S2115:S2178" si="202">(((J2115/60)/60)/24)+DATE(1970,1,1)</f>
        <v>41870.86546296296</v>
      </c>
      <c r="T2115" s="14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4">
        <f t="shared" si="202"/>
        <v>40464.028182870366</v>
      </c>
      <c r="T2126" s="14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4">
        <f t="shared" si="202"/>
        <v>42045.50535879629</v>
      </c>
      <c r="T2129" s="14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4">
        <f t="shared" si="202"/>
        <v>41156.963344907403</v>
      </c>
      <c r="T2137" s="14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4">
        <f t="shared" si="202"/>
        <v>42520.847384259265</v>
      </c>
      <c r="T2153" s="14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4">
        <f t="shared" si="202"/>
        <v>40710.731180555551</v>
      </c>
      <c r="T2161" s="14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4">
        <f t="shared" si="202"/>
        <v>42240.852534722217</v>
      </c>
      <c r="T2163" s="14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4">
        <f t="shared" si="202"/>
        <v>42082.580092592587</v>
      </c>
      <c r="T2174" s="14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4">
        <f t="shared" si="202"/>
        <v>42096.633206018523</v>
      </c>
      <c r="T2178" s="14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204">E2179/D2179*100</f>
        <v>100.12</v>
      </c>
      <c r="P2179" s="6">
        <f t="shared" ref="P2179:P2242" si="205">E2179/L2179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RIGHT(N2179,LEN(N2179)-SEARCH("/",N2179,1))</f>
        <v>rock</v>
      </c>
      <c r="S2179" s="14">
        <f t="shared" ref="S2179:S2242" si="208">(((J2179/60)/60)/24)+DATE(1970,1,1)</f>
        <v>42502.250775462962</v>
      </c>
      <c r="T2179" s="14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4">
        <f t="shared" si="208"/>
        <v>42745.365474537044</v>
      </c>
      <c r="T2185" s="14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4">
        <f t="shared" si="208"/>
        <v>41319.349988425929</v>
      </c>
      <c r="T2187" s="14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4">
        <f t="shared" si="208"/>
        <v>41276.846817129634</v>
      </c>
      <c r="T2203" s="14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4">
        <f t="shared" si="208"/>
        <v>41031.82163194444</v>
      </c>
      <c r="T2207" s="14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4">
        <f t="shared" si="208"/>
        <v>42194.751678240747</v>
      </c>
      <c r="T2218" s="14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4">
        <f t="shared" si="208"/>
        <v>42331.378923611104</v>
      </c>
      <c r="T2235" s="14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4">
        <f t="shared" si="208"/>
        <v>42062.022118055553</v>
      </c>
      <c r="T2237" s="14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4">
        <f t="shared" si="208"/>
        <v>42452.825740740736</v>
      </c>
      <c r="T2242" s="14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210">E2243/D2243*100</f>
        <v>806.4</v>
      </c>
      <c r="P2243" s="6">
        <f t="shared" ref="P2243:P2306" si="211">E2243/L2243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RIGHT(N2243,LEN(N2243)-SEARCH("/",N2243,1))</f>
        <v>tabletop games</v>
      </c>
      <c r="S2243" s="14">
        <f t="shared" ref="S2243:S2306" si="214">(((J2243/60)/60)/24)+DATE(1970,1,1)</f>
        <v>42766.827546296292</v>
      </c>
      <c r="T2243" s="14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4">
        <f t="shared" si="214"/>
        <v>41569.575613425928</v>
      </c>
      <c r="T2244" s="14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4">
        <f t="shared" si="214"/>
        <v>41660.708530092597</v>
      </c>
      <c r="T2247" s="14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4">
        <f t="shared" si="214"/>
        <v>41336.703298611108</v>
      </c>
      <c r="T2251" s="14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4">
        <f t="shared" si="214"/>
        <v>42776.082349537035</v>
      </c>
      <c r="T2270" s="14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4">
        <f t="shared" si="214"/>
        <v>42315.699490740735</v>
      </c>
      <c r="T2274" s="14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4">
        <f t="shared" si="214"/>
        <v>41965.616655092599</v>
      </c>
      <c r="T2277" s="14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4">
        <f t="shared" si="214"/>
        <v>42338.709108796291</v>
      </c>
      <c r="T2280" s="14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4">
        <f t="shared" si="214"/>
        <v>42020.806701388887</v>
      </c>
      <c r="T2281" s="14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4">
        <f t="shared" si="214"/>
        <v>41059.185682870368</v>
      </c>
      <c r="T2287" s="14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4">
        <f t="shared" si="214"/>
        <v>40502.815868055557</v>
      </c>
      <c r="T2306" s="14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216">E2307/D2307*100</f>
        <v>101.22777777777779</v>
      </c>
      <c r="P2307" s="6">
        <f t="shared" ref="P2307:P2370" si="217">E2307/L2307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RIGHT(N2307,LEN(N2307)-SEARCH("/",N2307,1))</f>
        <v>indie rock</v>
      </c>
      <c r="S2307" s="14">
        <f t="shared" ref="S2307:S2370" si="220">(((J2307/60)/60)/24)+DATE(1970,1,1)</f>
        <v>41834.695277777777</v>
      </c>
      <c r="T2307" s="14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4">
        <f t="shared" si="220"/>
        <v>41004.802465277775</v>
      </c>
      <c r="T2309" s="14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4">
        <f t="shared" si="220"/>
        <v>40079.725115740745</v>
      </c>
      <c r="T2318" s="14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4">
        <f t="shared" si="220"/>
        <v>42804.895474537043</v>
      </c>
      <c r="T2324" s="14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4">
        <f t="shared" si="220"/>
        <v>42807.755173611105</v>
      </c>
      <c r="T2325" s="14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4">
        <f t="shared" si="220"/>
        <v>41842.917129629634</v>
      </c>
      <c r="T2329" s="14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4">
        <f t="shared" si="220"/>
        <v>42139.781678240746</v>
      </c>
      <c r="T2330" s="14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4">
        <f t="shared" si="220"/>
        <v>41789.896805555552</v>
      </c>
      <c r="T2340" s="14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4">
        <f t="shared" si="220"/>
        <v>42577.607361111113</v>
      </c>
      <c r="T2349" s="14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4">
        <f t="shared" si="220"/>
        <v>42096.918240740735</v>
      </c>
      <c r="T2357" s="14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4">
        <f t="shared" si="220"/>
        <v>42264.620115740734</v>
      </c>
      <c r="T2359" s="14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4">
        <f t="shared" si="220"/>
        <v>42063.721817129626</v>
      </c>
      <c r="T2370" s="14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222">E2371/D2371*100</f>
        <v>0</v>
      </c>
      <c r="P2371" s="6" t="e">
        <f t="shared" ref="P2371:P2434" si="223">E2371/L2371</f>
        <v>#DIV/0!</v>
      </c>
      <c r="Q2371" t="str">
        <f t="shared" ref="Q2371:Q2434" si="224">LEFT(N2371, SEARCH("/",N2371,1)-1)</f>
        <v>technology</v>
      </c>
      <c r="R2371" t="str">
        <f t="shared" ref="R2371:R2434" si="225">RIGHT(N2371,LEN(N2371)-SEARCH("/",N2371,1))</f>
        <v>web</v>
      </c>
      <c r="S2371" s="14">
        <f t="shared" ref="S2371:S2434" si="226">(((J2371/60)/60)/24)+DATE(1970,1,1)</f>
        <v>42380.812627314815</v>
      </c>
      <c r="T2371" s="14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4">
        <f t="shared" si="226"/>
        <v>42215.662314814821</v>
      </c>
      <c r="T2375" s="14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4">
        <f t="shared" si="226"/>
        <v>42017.843287037031</v>
      </c>
      <c r="T2376" s="14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4">
        <f t="shared" si="226"/>
        <v>42399.882615740738</v>
      </c>
      <c r="T2405" s="14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4">
        <f t="shared" si="226"/>
        <v>41993.738298611104</v>
      </c>
      <c r="T2421" s="14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4">
        <f t="shared" si="226"/>
        <v>42164.170046296291</v>
      </c>
      <c r="T2428" s="14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4">
        <f t="shared" si="226"/>
        <v>42412.318668981476</v>
      </c>
      <c r="T2429" s="14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4">
        <f t="shared" si="226"/>
        <v>42041.218715277777</v>
      </c>
      <c r="T2434" s="14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228">E2435/D2435*100</f>
        <v>0</v>
      </c>
      <c r="P2435" s="6" t="e">
        <f t="shared" ref="P2435:P2498" si="229">E2435/L2435</f>
        <v>#DIV/0!</v>
      </c>
      <c r="Q2435" t="str">
        <f t="shared" ref="Q2435:Q2498" si="230">LEFT(N2435, SEARCH("/",N2435,1)-1)</f>
        <v>food</v>
      </c>
      <c r="R2435" t="str">
        <f t="shared" ref="R2435:R2498" si="231">RIGHT(N2435,LEN(N2435)-SEARCH("/",N2435,1))</f>
        <v>food trucks</v>
      </c>
      <c r="S2435" s="14">
        <f t="shared" ref="S2435:S2498" si="232">(((J2435/60)/60)/24)+DATE(1970,1,1)</f>
        <v>42397.89980324074</v>
      </c>
      <c r="T2435" s="14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4">
        <f t="shared" si="232"/>
        <v>42180.18604166666</v>
      </c>
      <c r="T2436" s="14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4">
        <f t="shared" si="232"/>
        <v>42252.277615740735</v>
      </c>
      <c r="T2437" s="14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4">
        <f t="shared" si="232"/>
        <v>42383.899456018517</v>
      </c>
      <c r="T2442" s="14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4">
        <f t="shared" si="232"/>
        <v>42052.666990740734</v>
      </c>
      <c r="T2444" s="14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4">
        <f t="shared" si="232"/>
        <v>41902.07240740741</v>
      </c>
      <c r="T2452" s="14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4">
        <f t="shared" si="232"/>
        <v>42770.201481481476</v>
      </c>
      <c r="T2456" s="14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4">
        <f t="shared" si="232"/>
        <v>41174.154178240737</v>
      </c>
      <c r="T2470" s="14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4">
        <f t="shared" si="232"/>
        <v>40310.287673611114</v>
      </c>
      <c r="T2477" s="14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4">
        <f t="shared" si="232"/>
        <v>40970.750034722223</v>
      </c>
      <c r="T2485" s="14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4">
        <f t="shared" si="232"/>
        <v>41023.227731481478</v>
      </c>
      <c r="T2492" s="14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4">
        <f t="shared" si="232"/>
        <v>40542.839282407411</v>
      </c>
      <c r="T2493" s="14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4">
        <f t="shared" si="232"/>
        <v>41022.645185185182</v>
      </c>
      <c r="T2496" s="14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4">
        <f t="shared" si="232"/>
        <v>41327.996435185189</v>
      </c>
      <c r="T2498" s="14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234">E2499/D2499*100</f>
        <v>112.7715</v>
      </c>
      <c r="P2499" s="6">
        <f t="shared" ref="P2499:P2562" si="235">E2499/L2499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RIGHT(N2499,LEN(N2499)-SEARCH("/",N2499,1))</f>
        <v>indie rock</v>
      </c>
      <c r="S2499" s="14">
        <f t="shared" ref="S2499:S2562" si="238">(((J2499/60)/60)/24)+DATE(1970,1,1)</f>
        <v>40730.878912037035</v>
      </c>
      <c r="T2499" s="14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4">
        <f t="shared" si="238"/>
        <v>41226.648576388885</v>
      </c>
      <c r="T2501" s="14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4">
        <f t="shared" si="238"/>
        <v>41053.772858796299</v>
      </c>
      <c r="T2502" s="14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4">
        <f t="shared" si="238"/>
        <v>42244.776666666665</v>
      </c>
      <c r="T2503" s="14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4">
        <f t="shared" si="238"/>
        <v>42078.997361111105</v>
      </c>
      <c r="T2512" s="14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4">
        <f t="shared" si="238"/>
        <v>42612.600520833337</v>
      </c>
      <c r="T2522" s="14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4">
        <f t="shared" si="238"/>
        <v>41930.975601851853</v>
      </c>
      <c r="T2525" s="14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4">
        <f t="shared" si="238"/>
        <v>41058.844571759262</v>
      </c>
      <c r="T2527" s="14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4">
        <f t="shared" si="238"/>
        <v>40127.700370370374</v>
      </c>
      <c r="T2536" s="14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4">
        <f t="shared" si="238"/>
        <v>41483.449282407404</v>
      </c>
      <c r="T2543" s="14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4">
        <f t="shared" si="238"/>
        <v>42027.13817129629</v>
      </c>
      <c r="T2547" s="14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4">
        <f t="shared" si="238"/>
        <v>41524.858553240738</v>
      </c>
      <c r="T2548" s="14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4">
        <f t="shared" si="238"/>
        <v>42618.625428240746</v>
      </c>
      <c r="T2550" s="14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4">
        <f t="shared" si="238"/>
        <v>41113.199155092596</v>
      </c>
      <c r="T2555" s="14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4">
        <f t="shared" si="238"/>
        <v>42093.860023148154</v>
      </c>
      <c r="T2560" s="14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4">
        <f t="shared" si="238"/>
        <v>42039.951087962967</v>
      </c>
      <c r="T2562" s="14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240">E2563/D2563*100</f>
        <v>0</v>
      </c>
      <c r="P2563" s="6" t="e">
        <f t="shared" ref="P2563:P2626" si="241">E2563/L2563</f>
        <v>#DIV/0!</v>
      </c>
      <c r="Q2563" t="str">
        <f t="shared" ref="Q2563:Q2626" si="242">LEFT(N2563, SEARCH("/",N2563,1)-1)</f>
        <v>food</v>
      </c>
      <c r="R2563" t="str">
        <f t="shared" ref="R2563:R2626" si="243">RIGHT(N2563,LEN(N2563)-SEARCH("/",N2563,1))</f>
        <v>food trucks</v>
      </c>
      <c r="S2563" s="14">
        <f t="shared" ref="S2563:S2626" si="244">(((J2563/60)/60)/24)+DATE(1970,1,1)</f>
        <v>42260.528807870374</v>
      </c>
      <c r="T2563" s="14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4">
        <f t="shared" si="244"/>
        <v>41986.108726851846</v>
      </c>
      <c r="T2577" s="14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4">
        <f t="shared" si="244"/>
        <v>42238.022905092599</v>
      </c>
      <c r="T2580" s="14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4">
        <f t="shared" si="244"/>
        <v>42140.173252314817</v>
      </c>
      <c r="T2586" s="14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4">
        <f t="shared" si="244"/>
        <v>42089.84520833334</v>
      </c>
      <c r="T2595" s="14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4">
        <f t="shared" si="244"/>
        <v>41150.902187499996</v>
      </c>
      <c r="T2603" s="14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4">
        <f t="shared" si="244"/>
        <v>41726.712754629632</v>
      </c>
      <c r="T2608" s="14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4">
        <f t="shared" si="244"/>
        <v>42115.74754629629</v>
      </c>
      <c r="T2623" s="14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4">
        <f t="shared" si="244"/>
        <v>41144.42155092593</v>
      </c>
      <c r="T2626" s="14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246">E2627/D2627*100</f>
        <v>956</v>
      </c>
      <c r="P2627" s="6">
        <f t="shared" ref="P2627:P2690" si="247">E2627/L2627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RIGHT(N2627,LEN(N2627)-SEARCH("/",N2627,1))</f>
        <v>space exploration</v>
      </c>
      <c r="S2627" s="14">
        <f t="shared" ref="S2627:S2690" si="250">(((J2627/60)/60)/24)+DATE(1970,1,1)</f>
        <v>42658.810277777782</v>
      </c>
      <c r="T2627" s="14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4">
        <f t="shared" si="250"/>
        <v>42612.656493055561</v>
      </c>
      <c r="T2636" s="14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4">
        <f t="shared" si="250"/>
        <v>42689.582349537035</v>
      </c>
      <c r="T2645" s="14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4">
        <f t="shared" si="250"/>
        <v>42327.805659722217</v>
      </c>
      <c r="T2653" s="14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4">
        <f t="shared" si="250"/>
        <v>42055.600995370376</v>
      </c>
      <c r="T2656" s="14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4">
        <f t="shared" si="250"/>
        <v>42767.688518518517</v>
      </c>
      <c r="T2658" s="14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4">
        <f t="shared" si="250"/>
        <v>42551.884189814817</v>
      </c>
      <c r="T2660" s="14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4">
        <f t="shared" si="250"/>
        <v>42082.069560185191</v>
      </c>
      <c r="T2661" s="14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4">
        <f t="shared" si="250"/>
        <v>42275.588715277772</v>
      </c>
      <c r="T2670" s="14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4">
        <f t="shared" si="250"/>
        <v>42319.035833333335</v>
      </c>
      <c r="T2671" s="14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4">
        <f t="shared" si="250"/>
        <v>41962.749027777783</v>
      </c>
      <c r="T2673" s="14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4">
        <f t="shared" si="250"/>
        <v>41793.029432870368</v>
      </c>
      <c r="T2679" s="14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4">
        <f t="shared" si="250"/>
        <v>41820.914641203701</v>
      </c>
      <c r="T2686" s="14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4">
        <f t="shared" si="250"/>
        <v>42061.69594907407</v>
      </c>
      <c r="T2687" s="14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4">
        <f t="shared" si="250"/>
        <v>42028.118865740747</v>
      </c>
      <c r="T2690" s="14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252">E2691/D2691*100</f>
        <v>2.8571428571428571E-3</v>
      </c>
      <c r="P2691" s="6">
        <f t="shared" ref="P2691:P2754" si="253">E2691/L2691</f>
        <v>1</v>
      </c>
      <c r="Q2691" t="str">
        <f t="shared" ref="Q2691:Q2754" si="254">LEFT(N2691, SEARCH("/",N2691,1)-1)</f>
        <v>food</v>
      </c>
      <c r="R2691" t="str">
        <f t="shared" ref="R2691:R2754" si="255">RIGHT(N2691,LEN(N2691)-SEARCH("/",N2691,1))</f>
        <v>food trucks</v>
      </c>
      <c r="S2691" s="14">
        <f t="shared" ref="S2691:S2754" si="256">(((J2691/60)/60)/24)+DATE(1970,1,1)</f>
        <v>42551.961689814809</v>
      </c>
      <c r="T2691" s="14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4">
        <f t="shared" si="256"/>
        <v>41870.87467592593</v>
      </c>
      <c r="T2702" s="14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4">
        <f t="shared" si="256"/>
        <v>41780.745254629634</v>
      </c>
      <c r="T2713" s="14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4">
        <f t="shared" si="256"/>
        <v>41934.914918981485</v>
      </c>
      <c r="T2719" s="14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4">
        <f t="shared" si="256"/>
        <v>42418.031180555554</v>
      </c>
      <c r="T2721" s="14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4">
        <f t="shared" si="256"/>
        <v>42655.465891203698</v>
      </c>
      <c r="T2722" s="14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4">
        <f t="shared" si="256"/>
        <v>41044.64811342593</v>
      </c>
      <c r="T2749" s="14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4">
        <f t="shared" si="256"/>
        <v>41078.899826388886</v>
      </c>
      <c r="T2752" s="14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4">
        <f t="shared" si="256"/>
        <v>41747.887060185189</v>
      </c>
      <c r="T2753" s="14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4">
        <f t="shared" si="256"/>
        <v>40855.765092592592</v>
      </c>
      <c r="T2754" s="14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258">E2755/D2755*100</f>
        <v>19</v>
      </c>
      <c r="P2755" s="6">
        <f t="shared" ref="P2755:P2818" si="259">E2755/L2755</f>
        <v>47.5</v>
      </c>
      <c r="Q2755" t="str">
        <f t="shared" ref="Q2755:Q2818" si="260">LEFT(N2755, SEARCH("/",N2755,1)-1)</f>
        <v>publishing</v>
      </c>
      <c r="R2755" t="str">
        <f t="shared" ref="R2755:R2818" si="261">RIGHT(N2755,LEN(N2755)-SEARCH("/",N2755,1))</f>
        <v>children's books</v>
      </c>
      <c r="S2755" s="14">
        <f t="shared" ref="S2755:S2818" si="262">(((J2755/60)/60)/24)+DATE(1970,1,1)</f>
        <v>41117.900729166664</v>
      </c>
      <c r="T2755" s="14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4">
        <f t="shared" si="262"/>
        <v>41863.636006944449</v>
      </c>
      <c r="T2756" s="14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4">
        <f t="shared" si="262"/>
        <v>41620.90047453704</v>
      </c>
      <c r="T2758" s="14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4">
        <f t="shared" si="262"/>
        <v>40736.668032407404</v>
      </c>
      <c r="T2768" s="14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4">
        <f t="shared" si="262"/>
        <v>41745.826273148145</v>
      </c>
      <c r="T2771" s="14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4">
        <f t="shared" si="262"/>
        <v>42550.701886574068</v>
      </c>
      <c r="T2790" s="14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4">
        <f t="shared" si="262"/>
        <v>42188.467499999999</v>
      </c>
      <c r="T2818" s="14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264">E2819/D2819*100</f>
        <v>130</v>
      </c>
      <c r="P2819" s="6">
        <f t="shared" ref="P2819:P2882" si="265">E2819/L2819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RIGHT(N2819,LEN(N2819)-SEARCH("/",N2819,1))</f>
        <v>plays</v>
      </c>
      <c r="S2819" s="14">
        <f t="shared" ref="S2819:S2882" si="268">(((J2819/60)/60)/24)+DATE(1970,1,1)</f>
        <v>42023.634976851856</v>
      </c>
      <c r="T2819" s="14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4">
        <f t="shared" si="268"/>
        <v>42060.683935185181</v>
      </c>
      <c r="T2824" s="14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4">
        <f t="shared" si="268"/>
        <v>42291.739548611105</v>
      </c>
      <c r="T2843" s="14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4">
        <f t="shared" si="268"/>
        <v>41784.952488425923</v>
      </c>
      <c r="T2844" s="14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4">
        <f t="shared" si="268"/>
        <v>42480.800648148142</v>
      </c>
      <c r="T2862" s="14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4">
        <f t="shared" si="268"/>
        <v>42672.955138888887</v>
      </c>
      <c r="T2879" s="14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4">
        <f t="shared" si="268"/>
        <v>42192.905694444446</v>
      </c>
      <c r="T2882" s="14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270">E2883/D2883*100</f>
        <v>0</v>
      </c>
      <c r="P2883" s="6" t="e">
        <f t="shared" ref="P2883:P2946" si="271">E2883/L2883</f>
        <v>#DIV/0!</v>
      </c>
      <c r="Q2883" t="str">
        <f t="shared" ref="Q2883:Q2946" si="272">LEFT(N2883, SEARCH("/",N2883,1)-1)</f>
        <v>theater</v>
      </c>
      <c r="R2883" t="str">
        <f t="shared" ref="R2883:R2946" si="273">RIGHT(N2883,LEN(N2883)-SEARCH("/",N2883,1))</f>
        <v>plays</v>
      </c>
      <c r="S2883" s="14">
        <f t="shared" ref="S2883:S2946" si="274">(((J2883/60)/60)/24)+DATE(1970,1,1)</f>
        <v>41916.597638888888</v>
      </c>
      <c r="T2883" s="14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4">
        <f t="shared" si="274"/>
        <v>41831.742962962962</v>
      </c>
      <c r="T2892" s="14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4">
        <f t="shared" si="274"/>
        <v>41869.714166666665</v>
      </c>
      <c r="T2894" s="14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4">
        <f t="shared" si="274"/>
        <v>41811.555462962962</v>
      </c>
      <c r="T2897" s="14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4">
        <f t="shared" si="274"/>
        <v>42701.908807870372</v>
      </c>
      <c r="T2898" s="14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4">
        <f t="shared" si="274"/>
        <v>41940.967951388891</v>
      </c>
      <c r="T2906" s="14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4">
        <f t="shared" si="274"/>
        <v>42444.877743055549</v>
      </c>
      <c r="T2909" s="14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4">
        <f t="shared" si="274"/>
        <v>42499.731701388882</v>
      </c>
      <c r="T2910" s="14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4">
        <f t="shared" si="274"/>
        <v>41863.584120370368</v>
      </c>
      <c r="T2927" s="14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4">
        <f t="shared" si="274"/>
        <v>42132.9143287037</v>
      </c>
      <c r="T2946" s="14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276">E2947/D2947*100</f>
        <v>0</v>
      </c>
      <c r="P2947" s="6" t="e">
        <f t="shared" ref="P2947:P3010" si="277">E2947/L2947</f>
        <v>#DIV/0!</v>
      </c>
      <c r="Q2947" t="str">
        <f t="shared" ref="Q2947:Q3010" si="278">LEFT(N2947, SEARCH("/",N2947,1)-1)</f>
        <v>theater</v>
      </c>
      <c r="R2947" t="str">
        <f t="shared" ref="R2947:R3010" si="279">RIGHT(N2947,LEN(N2947)-SEARCH("/",N2947,1))</f>
        <v>spaces</v>
      </c>
      <c r="S2947" s="14">
        <f t="shared" ref="S2947:S3010" si="280">(((J2947/60)/60)/24)+DATE(1970,1,1)</f>
        <v>42118.139583333337</v>
      </c>
      <c r="T2947" s="14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4">
        <f t="shared" si="280"/>
        <v>42649.562118055561</v>
      </c>
      <c r="T2949" s="14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4">
        <f t="shared" si="280"/>
        <v>42790.583368055552</v>
      </c>
      <c r="T2956" s="14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4">
        <f t="shared" si="280"/>
        <v>42425.730671296296</v>
      </c>
      <c r="T2978" s="14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4">
        <f t="shared" si="280"/>
        <v>41993.824340277773</v>
      </c>
      <c r="T2981" s="14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4">
        <f t="shared" si="280"/>
        <v>42654.973703703698</v>
      </c>
      <c r="T2987" s="14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4">
        <f t="shared" si="280"/>
        <v>42627.307303240741</v>
      </c>
      <c r="T2989" s="14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4">
        <f t="shared" si="280"/>
        <v>42511.362048611118</v>
      </c>
      <c r="T2990" s="14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4">
        <f t="shared" si="280"/>
        <v>42090.912500000006</v>
      </c>
      <c r="T2998" s="14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4">
        <f t="shared" si="280"/>
        <v>41239.83625</v>
      </c>
      <c r="T3004" s="14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4">
        <f t="shared" si="280"/>
        <v>41957.756840277783</v>
      </c>
      <c r="T3008" s="14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4">
        <f t="shared" si="280"/>
        <v>42360.212025462963</v>
      </c>
      <c r="T3010" s="14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282">E3011/D3011*100</f>
        <v>119.756</v>
      </c>
      <c r="P3011" s="6">
        <f t="shared" ref="P3011:P3074" si="283">E3011/L3011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RIGHT(N3011,LEN(N3011)-SEARCH("/",N3011,1))</f>
        <v>spaces</v>
      </c>
      <c r="S3011" s="14">
        <f t="shared" ref="S3011:S3074" si="286">(((J3011/60)/60)/24)+DATE(1970,1,1)</f>
        <v>41939.569907407407</v>
      </c>
      <c r="T3011" s="14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4">
        <f t="shared" si="286"/>
        <v>41920.123611111114</v>
      </c>
      <c r="T3016" s="14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4">
        <f t="shared" si="286"/>
        <v>42163.29833333334</v>
      </c>
      <c r="T3020" s="14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4">
        <f t="shared" si="286"/>
        <v>42121.675763888896</v>
      </c>
      <c r="T3025" s="14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4">
        <f t="shared" si="286"/>
        <v>41975.901180555549</v>
      </c>
      <c r="T3050" s="14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4">
        <f t="shared" si="286"/>
        <v>42744.416030092587</v>
      </c>
      <c r="T3053" s="14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4">
        <f t="shared" si="286"/>
        <v>42630.922893518517</v>
      </c>
      <c r="T3065" s="14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4">
        <f t="shared" si="286"/>
        <v>42658.690532407403</v>
      </c>
      <c r="T3074" s="14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288">E3075/D3075*100</f>
        <v>2.3035714285714284E-2</v>
      </c>
      <c r="P3075" s="6">
        <f t="shared" ref="P3075:P3138" si="289">E3075/L3075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RIGHT(N3075,LEN(N3075)-SEARCH("/",N3075,1))</f>
        <v>spaces</v>
      </c>
      <c r="S3075" s="14">
        <f t="shared" ref="S3075:S3138" si="292">(((J3075/60)/60)/24)+DATE(1970,1,1)</f>
        <v>42111.684027777781</v>
      </c>
      <c r="T3075" s="14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4">
        <f t="shared" si="292"/>
        <v>42409.571284722217</v>
      </c>
      <c r="T3076" s="14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4">
        <f t="shared" si="292"/>
        <v>42551.102314814809</v>
      </c>
      <c r="T3077" s="14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4">
        <f t="shared" si="292"/>
        <v>42246.883784722217</v>
      </c>
      <c r="T3087" s="14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4">
        <f t="shared" si="292"/>
        <v>41760.909039351849</v>
      </c>
      <c r="T3095" s="14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4">
        <f t="shared" si="292"/>
        <v>42241.429120370376</v>
      </c>
      <c r="T3108" s="14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4">
        <f t="shared" si="292"/>
        <v>42128.814247685179</v>
      </c>
      <c r="T3109" s="14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4">
        <f t="shared" si="292"/>
        <v>41885.595138888886</v>
      </c>
      <c r="T3113" s="14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4">
        <f t="shared" si="292"/>
        <v>42509.374537037031</v>
      </c>
      <c r="T3119" s="14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4">
        <f t="shared" si="292"/>
        <v>42435.942083333335</v>
      </c>
      <c r="T3122" s="14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4">
        <f t="shared" si="292"/>
        <v>42427.01807870371</v>
      </c>
      <c r="T3128" s="14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4">
        <f t="shared" si="292"/>
        <v>42800.720127314817</v>
      </c>
      <c r="T3136" s="14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4">
        <f t="shared" si="292"/>
        <v>42789.462430555555</v>
      </c>
      <c r="T3138" s="14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294">E3139/D3139*100</f>
        <v>3.3333333333333335</v>
      </c>
      <c r="P3139" s="6">
        <f t="shared" ref="P3139:P3202" si="295">E3139/L3139</f>
        <v>50</v>
      </c>
      <c r="Q3139" t="str">
        <f t="shared" ref="Q3139:Q3202" si="296">LEFT(N3139, SEARCH("/",N3139,1)-1)</f>
        <v>theater</v>
      </c>
      <c r="R3139" t="str">
        <f t="shared" ref="R3139:R3202" si="297">RIGHT(N3139,LEN(N3139)-SEARCH("/",N3139,1))</f>
        <v>plays</v>
      </c>
      <c r="S3139" s="14">
        <f t="shared" ref="S3139:S3202" si="298">(((J3139/60)/60)/24)+DATE(1970,1,1)</f>
        <v>42807.885057870371</v>
      </c>
      <c r="T3139" s="14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4">
        <f t="shared" si="298"/>
        <v>41909.969386574077</v>
      </c>
      <c r="T3149" s="14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4">
        <f t="shared" si="298"/>
        <v>41447.839722222219</v>
      </c>
      <c r="T3160" s="14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4">
        <f t="shared" si="298"/>
        <v>41766.80572916667</v>
      </c>
      <c r="T3166" s="14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4">
        <f t="shared" si="298"/>
        <v>41878.878379629627</v>
      </c>
      <c r="T3175" s="14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4">
        <f t="shared" si="298"/>
        <v>41858.761782407404</v>
      </c>
      <c r="T3201" s="14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4">
        <f t="shared" si="298"/>
        <v>42460.320613425924</v>
      </c>
      <c r="T3202" s="14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300">E3203/D3203*100</f>
        <v>1.25</v>
      </c>
      <c r="P3203" s="6">
        <f t="shared" ref="P3203:P3266" si="301">E3203/L3203</f>
        <v>12.5</v>
      </c>
      <c r="Q3203" t="str">
        <f t="shared" ref="Q3203:Q3266" si="302">LEFT(N3203, SEARCH("/",N3203,1)-1)</f>
        <v>theater</v>
      </c>
      <c r="R3203" t="str">
        <f t="shared" ref="R3203:R3266" si="303">RIGHT(N3203,LEN(N3203)-SEARCH("/",N3203,1))</f>
        <v>musical</v>
      </c>
      <c r="S3203" s="14">
        <f t="shared" ref="S3203:S3266" si="304">(((J3203/60)/60)/24)+DATE(1970,1,1)</f>
        <v>41861.767094907409</v>
      </c>
      <c r="T3203" s="14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4">
        <f t="shared" si="304"/>
        <v>41778.637245370373</v>
      </c>
      <c r="T3211" s="14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4">
        <f t="shared" si="304"/>
        <v>41834.586574074077</v>
      </c>
      <c r="T3213" s="14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4">
        <f t="shared" si="304"/>
        <v>42206.835370370376</v>
      </c>
      <c r="T3225" s="14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4">
        <f t="shared" si="304"/>
        <v>41898.168125000004</v>
      </c>
      <c r="T3232" s="14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4">
        <f t="shared" si="304"/>
        <v>42016.800208333334</v>
      </c>
      <c r="T3266" s="14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306">E3267/D3267*100</f>
        <v>164</v>
      </c>
      <c r="P3267" s="6">
        <f t="shared" ref="P3267:P3330" si="307">E3267/L3267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RIGHT(N3267,LEN(N3267)-SEARCH("/",N3267,1))</f>
        <v>plays</v>
      </c>
      <c r="S3267" s="14">
        <f t="shared" ref="S3267:S3330" si="310">(((J3267/60)/60)/24)+DATE(1970,1,1)</f>
        <v>42311.711979166663</v>
      </c>
      <c r="T3267" s="14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4">
        <f t="shared" si="310"/>
        <v>42136.536134259266</v>
      </c>
      <c r="T3268" s="14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4">
        <f t="shared" si="310"/>
        <v>42137.395798611105</v>
      </c>
      <c r="T3271" s="14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4">
        <f t="shared" si="310"/>
        <v>41931.682939814818</v>
      </c>
      <c r="T3279" s="14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4">
        <f t="shared" si="310"/>
        <v>42431.102534722217</v>
      </c>
      <c r="T3281" s="14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4">
        <f t="shared" si="310"/>
        <v>42538.73583333334</v>
      </c>
      <c r="T3303" s="14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4">
        <f t="shared" si="310"/>
        <v>42466.303715277783</v>
      </c>
      <c r="T3317" s="14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4">
        <f t="shared" si="310"/>
        <v>41826.871238425927</v>
      </c>
      <c r="T3318" s="14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4">
        <f t="shared" si="310"/>
        <v>42499.039629629624</v>
      </c>
      <c r="T3319" s="14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4">
        <f t="shared" si="310"/>
        <v>41822.57503472222</v>
      </c>
      <c r="T3330" s="14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312">E3331/D3331*100</f>
        <v>116.8</v>
      </c>
      <c r="P3331" s="6">
        <f t="shared" ref="P3331:P3394" si="313">E3331/L3331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RIGHT(N3331,LEN(N3331)-SEARCH("/",N3331,1))</f>
        <v>plays</v>
      </c>
      <c r="S3331" s="14">
        <f t="shared" ref="S3331:S3394" si="316">(((J3331/60)/60)/24)+DATE(1970,1,1)</f>
        <v>41837.323009259257</v>
      </c>
      <c r="T3331" s="14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4">
        <f t="shared" si="316"/>
        <v>42437.398680555561</v>
      </c>
      <c r="T3338" s="14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4">
        <f t="shared" si="316"/>
        <v>42062.296412037031</v>
      </c>
      <c r="T3344" s="14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4">
        <f t="shared" si="316"/>
        <v>42321.101759259262</v>
      </c>
      <c r="T3367" s="14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4">
        <f t="shared" si="316"/>
        <v>42053.732627314821</v>
      </c>
      <c r="T3379" s="14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4">
        <f t="shared" si="316"/>
        <v>41937.95344907407</v>
      </c>
      <c r="T3382" s="14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4">
        <f t="shared" si="316"/>
        <v>41947.762592592589</v>
      </c>
      <c r="T3389" s="14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4">
        <f t="shared" si="316"/>
        <v>41815.774826388886</v>
      </c>
      <c r="T3392" s="14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4">
        <f t="shared" si="316"/>
        <v>41830.545694444445</v>
      </c>
      <c r="T3393" s="14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4">
        <f t="shared" si="316"/>
        <v>42446.845543981486</v>
      </c>
      <c r="T3394" s="14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318">E3395/D3395*100</f>
        <v>105.80000000000001</v>
      </c>
      <c r="P3395" s="6">
        <f t="shared" ref="P3395:P3458" si="319">E3395/L3395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RIGHT(N3395,LEN(N3395)-SEARCH("/",N3395,1))</f>
        <v>plays</v>
      </c>
      <c r="S3395" s="14">
        <f t="shared" ref="S3395:S3458" si="322">(((J3395/60)/60)/24)+DATE(1970,1,1)</f>
        <v>41923.921643518523</v>
      </c>
      <c r="T3395" s="14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4">
        <f t="shared" si="322"/>
        <v>42140.712314814817</v>
      </c>
      <c r="T3397" s="14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4">
        <f t="shared" si="322"/>
        <v>41764.44663194444</v>
      </c>
      <c r="T3398" s="14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4">
        <f t="shared" si="322"/>
        <v>41941.75203703704</v>
      </c>
      <c r="T3400" s="14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4">
        <f t="shared" si="322"/>
        <v>42544.814328703709</v>
      </c>
      <c r="T3411" s="14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4">
        <f t="shared" si="322"/>
        <v>41894.91375</v>
      </c>
      <c r="T3419" s="14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4">
        <f t="shared" si="322"/>
        <v>41776.063136574077</v>
      </c>
      <c r="T3435" s="14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4">
        <f t="shared" si="322"/>
        <v>41800.380428240744</v>
      </c>
      <c r="T3436" s="14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4">
        <f t="shared" si="322"/>
        <v>41851.541585648149</v>
      </c>
      <c r="T3438" s="14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4">
        <f t="shared" si="322"/>
        <v>42100.927858796291</v>
      </c>
      <c r="T3440" s="14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4">
        <f t="shared" si="322"/>
        <v>42124.841111111105</v>
      </c>
      <c r="T3444" s="14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4">
        <f t="shared" si="322"/>
        <v>41821.205636574072</v>
      </c>
      <c r="T3458" s="14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324">E3459/D3459*100</f>
        <v>140.19999999999999</v>
      </c>
      <c r="P3459" s="6">
        <f t="shared" ref="P3459:P3522" si="325">E3459/L3459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RIGHT(N3459,LEN(N3459)-SEARCH("/",N3459,1))</f>
        <v>plays</v>
      </c>
      <c r="S3459" s="14">
        <f t="shared" ref="S3459:S3522" si="328">(((J3459/60)/60)/24)+DATE(1970,1,1)</f>
        <v>42016.706678240742</v>
      </c>
      <c r="T3459" s="14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4">
        <f t="shared" si="328"/>
        <v>41852.527222222219</v>
      </c>
      <c r="T3462" s="14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4">
        <f t="shared" si="328"/>
        <v>42605.765381944439</v>
      </c>
      <c r="T3470" s="14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4">
        <f t="shared" si="328"/>
        <v>41841.820486111108</v>
      </c>
      <c r="T3473" s="14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4">
        <f t="shared" si="328"/>
        <v>42053.916921296302</v>
      </c>
      <c r="T3480" s="14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4">
        <f t="shared" si="328"/>
        <v>41781.855092592588</v>
      </c>
      <c r="T3481" s="14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4">
        <f t="shared" si="328"/>
        <v>41989.24754629629</v>
      </c>
      <c r="T3483" s="14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4">
        <f t="shared" si="328"/>
        <v>41915.762835648151</v>
      </c>
      <c r="T3497" s="14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4">
        <f t="shared" si="328"/>
        <v>42511.741944444439</v>
      </c>
      <c r="T3499" s="14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4">
        <f t="shared" si="328"/>
        <v>42419.91942129629</v>
      </c>
      <c r="T3502" s="14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4">
        <f t="shared" si="328"/>
        <v>41794.817523148151</v>
      </c>
      <c r="T3519" s="14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4">
        <f t="shared" si="328"/>
        <v>42227.824212962965</v>
      </c>
      <c r="T3522" s="14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330">E3523/D3523*100</f>
        <v>169.42857142857144</v>
      </c>
      <c r="P3523" s="6">
        <f t="shared" ref="P3523:P3586" si="331">E3523/L3523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RIGHT(N3523,LEN(N3523)-SEARCH("/",N3523,1))</f>
        <v>plays</v>
      </c>
      <c r="S3523" s="14">
        <f t="shared" ref="S3523:S3586" si="334">(((J3523/60)/60)/24)+DATE(1970,1,1)</f>
        <v>41881.361342592594</v>
      </c>
      <c r="T3523" s="14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4">
        <f t="shared" si="334"/>
        <v>42289.761192129634</v>
      </c>
      <c r="T3535" s="14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4">
        <f t="shared" si="334"/>
        <v>42248.640162037031</v>
      </c>
      <c r="T3537" s="14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4">
        <f t="shared" si="334"/>
        <v>41923.354351851849</v>
      </c>
      <c r="T3539" s="14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4">
        <f t="shared" si="334"/>
        <v>42661.442060185189</v>
      </c>
      <c r="T3557" s="14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4">
        <f t="shared" si="334"/>
        <v>42115.889652777783</v>
      </c>
      <c r="T3562" s="14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4">
        <f t="shared" si="334"/>
        <v>42203.680300925931</v>
      </c>
      <c r="T3563" s="14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4">
        <f t="shared" si="334"/>
        <v>42236.623252314821</v>
      </c>
      <c r="T3566" s="14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4">
        <f t="shared" si="334"/>
        <v>41976.331979166673</v>
      </c>
      <c r="T3572" s="14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4">
        <f t="shared" si="334"/>
        <v>41926.942685185182</v>
      </c>
      <c r="T3576" s="14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4">
        <f t="shared" si="334"/>
        <v>42168.316481481481</v>
      </c>
      <c r="T3586" s="14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336">E3587/D3587*100</f>
        <v>119.11764705882352</v>
      </c>
      <c r="P3587" s="6">
        <f t="shared" ref="P3587:P3650" si="337">E3587/L3587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RIGHT(N3587,LEN(N3587)-SEARCH("/",N3587,1))</f>
        <v>plays</v>
      </c>
      <c r="S3587" s="14">
        <f t="shared" ref="S3587:S3650" si="340">(((J3587/60)/60)/24)+DATE(1970,1,1)</f>
        <v>41964.716319444444</v>
      </c>
      <c r="T3587" s="14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4">
        <f t="shared" si="340"/>
        <v>42506.709375000006</v>
      </c>
      <c r="T3610" s="14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4">
        <f t="shared" si="340"/>
        <v>42429.991724537031</v>
      </c>
      <c r="T3611" s="14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4">
        <f t="shared" si="340"/>
        <v>41789.726979166669</v>
      </c>
      <c r="T3614" s="14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4">
        <f t="shared" si="340"/>
        <v>42661.132245370376</v>
      </c>
      <c r="T3621" s="14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4">
        <f t="shared" si="340"/>
        <v>42545.774189814809</v>
      </c>
      <c r="T3626" s="14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4">
        <f t="shared" si="340"/>
        <v>42226.694780092599</v>
      </c>
      <c r="T3638" s="14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4">
        <f t="shared" si="340"/>
        <v>41899.627071759263</v>
      </c>
      <c r="T3643" s="14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4">
        <f t="shared" si="340"/>
        <v>41887.292187500003</v>
      </c>
      <c r="T3650" s="14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342">E3651/D3651*100</f>
        <v>104</v>
      </c>
      <c r="P3651" s="6">
        <f t="shared" ref="P3651:P3714" si="343">E3651/L3651</f>
        <v>97.5</v>
      </c>
      <c r="Q3651" t="str">
        <f t="shared" ref="Q3651:Q3714" si="344">LEFT(N3651, SEARCH("/",N3651,1)-1)</f>
        <v>theater</v>
      </c>
      <c r="R3651" t="str">
        <f t="shared" ref="R3651:R3714" si="345">RIGHT(N3651,LEN(N3651)-SEARCH("/",N3651,1))</f>
        <v>plays</v>
      </c>
      <c r="S3651" s="14">
        <f t="shared" ref="S3651:S3714" si="346">(((J3651/60)/60)/24)+DATE(1970,1,1)</f>
        <v>41780.712893518517</v>
      </c>
      <c r="T3651" s="14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4">
        <f t="shared" si="346"/>
        <v>42737.910138888896</v>
      </c>
      <c r="T3658" s="14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4">
        <f t="shared" si="346"/>
        <v>42499.629849537043</v>
      </c>
      <c r="T3659" s="14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4">
        <f t="shared" si="346"/>
        <v>42173.970127314817</v>
      </c>
      <c r="T3669" s="14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4">
        <f t="shared" si="346"/>
        <v>41802.574282407404</v>
      </c>
      <c r="T3679" s="14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4">
        <f t="shared" si="346"/>
        <v>42627.454097222217</v>
      </c>
      <c r="T3682" s="14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4">
        <f t="shared" si="346"/>
        <v>41940.598182870373</v>
      </c>
      <c r="T3692" s="14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4">
        <f t="shared" si="346"/>
        <v>41810.142199074071</v>
      </c>
      <c r="T3710" s="14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4">
        <f t="shared" si="346"/>
        <v>42134.172071759262</v>
      </c>
      <c r="T3714" s="14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348">E3715/D3715*100</f>
        <v>101.49999999999999</v>
      </c>
      <c r="P3715" s="6">
        <f t="shared" ref="P3715:P3778" si="349">E3715/L3715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RIGHT(N3715,LEN(N3715)-SEARCH("/",N3715,1))</f>
        <v>plays</v>
      </c>
      <c r="S3715" s="14">
        <f t="shared" ref="S3715:S3778" si="352">(((J3715/60)/60)/24)+DATE(1970,1,1)</f>
        <v>42505.738032407404</v>
      </c>
      <c r="T3715" s="14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4">
        <f t="shared" si="352"/>
        <v>42118.556331018524</v>
      </c>
      <c r="T3716" s="14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4">
        <f t="shared" si="352"/>
        <v>41943.753032407411</v>
      </c>
      <c r="T3725" s="14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4">
        <f t="shared" si="352"/>
        <v>42465.491435185191</v>
      </c>
      <c r="T3726" s="14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4">
        <f t="shared" si="352"/>
        <v>42462.140868055561</v>
      </c>
      <c r="T3728" s="14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4">
        <f t="shared" si="352"/>
        <v>41831.697939814818</v>
      </c>
      <c r="T3747" s="14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4">
        <f t="shared" si="352"/>
        <v>42403.035567129627</v>
      </c>
      <c r="T3753" s="14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4">
        <f t="shared" si="352"/>
        <v>41747.471504629626</v>
      </c>
      <c r="T3760" s="14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4">
        <f t="shared" si="352"/>
        <v>42499.842962962968</v>
      </c>
      <c r="T3766" s="14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4">
        <f t="shared" si="352"/>
        <v>42656.005173611105</v>
      </c>
      <c r="T3775" s="14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4">
        <f t="shared" si="352"/>
        <v>41814.367800925924</v>
      </c>
      <c r="T3778" s="14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354">E3779/D3779*100</f>
        <v>143.19999999999999</v>
      </c>
      <c r="P3779" s="6">
        <f t="shared" ref="P3779:P3842" si="355">E3779/L3779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RIGHT(N3779,LEN(N3779)-SEARCH("/",N3779,1))</f>
        <v>musical</v>
      </c>
      <c r="S3779" s="14">
        <f t="shared" ref="S3779:S3842" si="358">(((J3779/60)/60)/24)+DATE(1970,1,1)</f>
        <v>41887.111354166671</v>
      </c>
      <c r="T3779" s="14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4">
        <f t="shared" si="358"/>
        <v>42425.735416666663</v>
      </c>
      <c r="T3781" s="14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4">
        <f t="shared" si="358"/>
        <v>42166.219733796301</v>
      </c>
      <c r="T3782" s="14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4">
        <f t="shared" si="358"/>
        <v>42546.862233796302</v>
      </c>
      <c r="T3784" s="14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4">
        <f t="shared" si="358"/>
        <v>41831.722777777781</v>
      </c>
      <c r="T3800" s="14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4">
        <f t="shared" si="358"/>
        <v>41944.527627314819</v>
      </c>
      <c r="T3830" s="14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4">
        <f t="shared" si="358"/>
        <v>41963.872361111105</v>
      </c>
      <c r="T3835" s="14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4">
        <f t="shared" si="358"/>
        <v>42155.142638888887</v>
      </c>
      <c r="T3841" s="14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4">
        <f t="shared" si="358"/>
        <v>42432.701724537037</v>
      </c>
      <c r="T3842" s="14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360">E3843/D3843*100</f>
        <v>8.7200000000000006</v>
      </c>
      <c r="P3843" s="6">
        <f t="shared" ref="P3843:P3906" si="361">E3843/L3843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RIGHT(N3843,LEN(N3843)-SEARCH("/",N3843,1))</f>
        <v>plays</v>
      </c>
      <c r="S3843" s="14">
        <f t="shared" ref="S3843:S3906" si="364">(((J3843/60)/60)/24)+DATE(1970,1,1)</f>
        <v>41780.785729166666</v>
      </c>
      <c r="T3843" s="14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4">
        <f t="shared" si="364"/>
        <v>42248.627013888887</v>
      </c>
      <c r="T3847" s="14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4">
        <f t="shared" si="364"/>
        <v>42128.431064814817</v>
      </c>
      <c r="T3860" s="14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4">
        <f t="shared" si="364"/>
        <v>41833.660995370366</v>
      </c>
      <c r="T3862" s="14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4">
        <f t="shared" si="364"/>
        <v>41865.659780092588</v>
      </c>
      <c r="T3870" s="14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4">
        <f t="shared" si="364"/>
        <v>41793.17219907407</v>
      </c>
      <c r="T3872" s="14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4">
        <f t="shared" si="364"/>
        <v>41867.652280092596</v>
      </c>
      <c r="T3894" s="14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4">
        <f t="shared" si="364"/>
        <v>41843.775011574071</v>
      </c>
      <c r="T3901" s="14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4">
        <f t="shared" si="364"/>
        <v>42317.826377314821</v>
      </c>
      <c r="T3903" s="14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4">
        <f t="shared" si="364"/>
        <v>42095.229166666672</v>
      </c>
      <c r="T3906" s="14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366">E3907/D3907*100</f>
        <v>11.533333333333333</v>
      </c>
      <c r="P3907" s="6">
        <f t="shared" ref="P3907:P3970" si="367">E3907/L3907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RIGHT(N3907,LEN(N3907)-SEARCH("/",N3907,1))</f>
        <v>plays</v>
      </c>
      <c r="S3907" s="14">
        <f t="shared" ref="S3907:S3970" si="370">(((J3907/60)/60)/24)+DATE(1970,1,1)</f>
        <v>42124.623877314814</v>
      </c>
      <c r="T3907" s="14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4">
        <f t="shared" si="370"/>
        <v>42114.818935185183</v>
      </c>
      <c r="T3916" s="14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4">
        <f t="shared" si="370"/>
        <v>42657.38726851852</v>
      </c>
      <c r="T3922" s="14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4">
        <f t="shared" si="370"/>
        <v>42221.656782407401</v>
      </c>
      <c r="T3937" s="14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4">
        <f t="shared" si="370"/>
        <v>42151.905717592599</v>
      </c>
      <c r="T3940" s="14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4">
        <f t="shared" si="370"/>
        <v>41829.325497685182</v>
      </c>
      <c r="T3950" s="14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4">
        <f t="shared" si="370"/>
        <v>42513.976319444439</v>
      </c>
      <c r="T3959" s="14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4">
        <f t="shared" si="370"/>
        <v>41816.950370370374</v>
      </c>
      <c r="T3960" s="14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4">
        <f t="shared" si="370"/>
        <v>42452.815659722226</v>
      </c>
      <c r="T3970" s="14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372">E3971/D3971*100</f>
        <v>7.4690265486725664</v>
      </c>
      <c r="P3971" s="6">
        <f t="shared" ref="P3971:P4034" si="373">E3971/L3971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RIGHT(N3971,LEN(N3971)-SEARCH("/",N3971,1))</f>
        <v>plays</v>
      </c>
      <c r="S3971" s="14">
        <f t="shared" ref="S3971:S4034" si="376">(((J3971/60)/60)/24)+DATE(1970,1,1)</f>
        <v>42601.854699074072</v>
      </c>
      <c r="T3971" s="14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4">
        <f t="shared" si="376"/>
        <v>42447.863553240735</v>
      </c>
      <c r="T3972" s="14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4">
        <f t="shared" si="376"/>
        <v>41920.963472222218</v>
      </c>
      <c r="T3986" s="14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4">
        <f t="shared" si="376"/>
        <v>41950.26694444444</v>
      </c>
      <c r="T3998" s="14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4">
        <f t="shared" si="376"/>
        <v>41848.772928240738</v>
      </c>
      <c r="T4009" s="14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4">
        <f t="shared" si="376"/>
        <v>42174.780821759254</v>
      </c>
      <c r="T4017" s="14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4">
        <f t="shared" si="376"/>
        <v>41990.584108796291</v>
      </c>
      <c r="T4024" s="14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4">
        <f t="shared" si="376"/>
        <v>42408.999571759254</v>
      </c>
      <c r="T4025" s="14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4">
        <f t="shared" si="376"/>
        <v>42322.025115740747</v>
      </c>
      <c r="T4031" s="14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4">
        <f t="shared" si="376"/>
        <v>42374.655081018514</v>
      </c>
      <c r="T4032" s="14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4">
        <f t="shared" si="376"/>
        <v>42293.809212962966</v>
      </c>
      <c r="T4034" s="14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378">E4035/D4035*100</f>
        <v>25.698702928870294</v>
      </c>
      <c r="P4035" s="6">
        <f t="shared" ref="P4035:P4098" si="379">E4035/L4035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RIGHT(N4035,LEN(N4035)-SEARCH("/",N4035,1))</f>
        <v>plays</v>
      </c>
      <c r="S4035" s="14">
        <f t="shared" ref="S4035:S4098" si="382">(((J4035/60)/60)/24)+DATE(1970,1,1)</f>
        <v>42614.268796296295</v>
      </c>
      <c r="T4035" s="14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4">
        <f t="shared" si="382"/>
        <v>41903.882951388885</v>
      </c>
      <c r="T4037" s="14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4">
        <f t="shared" si="382"/>
        <v>41804.937083333331</v>
      </c>
      <c r="T4038" s="14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4">
        <f t="shared" si="382"/>
        <v>42497.070775462969</v>
      </c>
      <c r="T4039" s="14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4">
        <f t="shared" si="382"/>
        <v>41869.798726851855</v>
      </c>
      <c r="T4040" s="14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4">
        <f t="shared" si="382"/>
        <v>41761.810150462967</v>
      </c>
      <c r="T4053" s="14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4">
        <f t="shared" si="382"/>
        <v>42534.933321759265</v>
      </c>
      <c r="T4058" s="14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4">
        <f t="shared" si="382"/>
        <v>42078.34520833334</v>
      </c>
      <c r="T4075" s="14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4">
        <f t="shared" si="382"/>
        <v>41905.795706018522</v>
      </c>
      <c r="T4078" s="14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4">
        <f t="shared" si="382"/>
        <v>42511.698101851856</v>
      </c>
      <c r="T4082" s="14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4">
        <f t="shared" si="382"/>
        <v>41990.612546296295</v>
      </c>
      <c r="T4090" s="14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4">
        <f t="shared" si="382"/>
        <v>42039.194988425923</v>
      </c>
      <c r="T4094" s="14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4">
        <f t="shared" si="382"/>
        <v>42750.530312499999</v>
      </c>
      <c r="T4098" s="14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384">E4099/D4099*100</f>
        <v>0</v>
      </c>
      <c r="P4099" s="6" t="e">
        <f t="shared" ref="P4099:P4115" si="385">E4099/L4099</f>
        <v>#DIV/0!</v>
      </c>
      <c r="Q4099" t="str">
        <f t="shared" ref="Q4099:Q4115" si="386">LEFT(N4099, SEARCH("/",N4099,1)-1)</f>
        <v>theater</v>
      </c>
      <c r="R4099" t="str">
        <f t="shared" ref="R4099:R4115" si="387">RIGHT(N4099,LEN(N4099)-SEARCH("/",N4099,1))</f>
        <v>plays</v>
      </c>
      <c r="S4099" s="14">
        <f t="shared" ref="S4099:S4115" si="388">(((J4099/60)/60)/24)+DATE(1970,1,1)</f>
        <v>42344.824502314819</v>
      </c>
      <c r="T4099" s="14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4">
        <f t="shared" si="388"/>
        <v>42495.722187499996</v>
      </c>
      <c r="T4100" s="14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4">
        <f t="shared" si="388"/>
        <v>42570.850381944445</v>
      </c>
      <c r="T4101" s="14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4">
        <f t="shared" si="388"/>
        <v>41927.124884259261</v>
      </c>
      <c r="T4102" s="14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4">
        <f t="shared" si="388"/>
        <v>42730.903726851851</v>
      </c>
      <c r="T4103" s="14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4">
        <f t="shared" si="388"/>
        <v>42475.848067129627</v>
      </c>
      <c r="T4104" s="14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4">
        <f t="shared" si="388"/>
        <v>42188.83293981482</v>
      </c>
      <c r="T4105" s="14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4">
        <f t="shared" si="388"/>
        <v>42640.278171296297</v>
      </c>
      <c r="T4106" s="14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4">
        <f t="shared" si="388"/>
        <v>42697.010520833333</v>
      </c>
      <c r="T4107" s="14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4">
        <f t="shared" si="388"/>
        <v>42053.049375000002</v>
      </c>
      <c r="T4108" s="14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4">
        <f t="shared" si="388"/>
        <v>41883.916678240741</v>
      </c>
      <c r="T4109" s="14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4">
        <f t="shared" si="388"/>
        <v>42767.031678240746</v>
      </c>
      <c r="T4110" s="14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4">
        <f t="shared" si="388"/>
        <v>42307.539398148147</v>
      </c>
      <c r="T4111" s="14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4">
        <f t="shared" si="388"/>
        <v>42512.626747685179</v>
      </c>
      <c r="T4112" s="14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4">
        <f t="shared" si="388"/>
        <v>42029.135879629626</v>
      </c>
      <c r="T4113" s="14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4">
        <f t="shared" si="388"/>
        <v>42400.946597222224</v>
      </c>
      <c r="T4114" s="14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4">
        <f t="shared" si="388"/>
        <v>42358.573182870372</v>
      </c>
      <c r="T4115" s="14">
        <f t="shared" si="389"/>
        <v>42377.273611111115</v>
      </c>
    </row>
  </sheetData>
  <autoFilter ref="A1:T4115" xr:uid="{1697BB52-60F4-4D3A-963A-FE0D22652C5D}"/>
  <conditionalFormatting sqref="F1:F1048576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D8725-09E3-457B-8D5C-94E855ABBE0F}">
  <dimension ref="A1:F14"/>
  <sheetViews>
    <sheetView topLeftCell="C5" workbookViewId="0">
      <selection activeCell="P2" sqref="P2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10" t="s">
        <v>8223</v>
      </c>
      <c r="B1" t="s">
        <v>8310</v>
      </c>
    </row>
    <row r="3" spans="1:6" x14ac:dyDescent="0.35">
      <c r="A3" s="10" t="s">
        <v>8323</v>
      </c>
      <c r="B3" s="10" t="s">
        <v>8311</v>
      </c>
    </row>
    <row r="4" spans="1:6" x14ac:dyDescent="0.35">
      <c r="A4" s="10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35">
      <c r="A5" s="11" t="s">
        <v>8314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35">
      <c r="A6" s="11" t="s">
        <v>8315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35">
      <c r="A7" s="11" t="s">
        <v>8316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35">
      <c r="A8" s="11" t="s">
        <v>8317</v>
      </c>
      <c r="B8" s="12"/>
      <c r="C8" s="12"/>
      <c r="D8" s="12">
        <v>24</v>
      </c>
      <c r="E8" s="12"/>
      <c r="F8" s="12">
        <v>24</v>
      </c>
    </row>
    <row r="9" spans="1:6" x14ac:dyDescent="0.35">
      <c r="A9" s="11" t="s">
        <v>8318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35">
      <c r="A10" s="11" t="s">
        <v>8319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35">
      <c r="A11" s="11" t="s">
        <v>8320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35">
      <c r="A12" s="11" t="s">
        <v>8321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35">
      <c r="A13" s="11" t="s">
        <v>8322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35">
      <c r="A14" s="11" t="s">
        <v>8312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1FCF5-B700-493E-A02C-B64D1F897B04}">
  <dimension ref="A1:F47"/>
  <sheetViews>
    <sheetView workbookViewId="0">
      <selection activeCell="B44" sqref="B44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10" t="s">
        <v>8223</v>
      </c>
      <c r="B1" t="s">
        <v>8310</v>
      </c>
    </row>
    <row r="2" spans="1:6" x14ac:dyDescent="0.35">
      <c r="A2" s="10" t="s">
        <v>8308</v>
      </c>
      <c r="B2" t="s">
        <v>8310</v>
      </c>
    </row>
    <row r="4" spans="1:6" x14ac:dyDescent="0.35">
      <c r="A4" s="10" t="s">
        <v>8323</v>
      </c>
      <c r="B4" s="10" t="s">
        <v>8311</v>
      </c>
    </row>
    <row r="5" spans="1:6" x14ac:dyDescent="0.35">
      <c r="A5" s="10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35">
      <c r="A6" s="11" t="s">
        <v>8324</v>
      </c>
      <c r="B6" s="12"/>
      <c r="C6" s="12">
        <v>100</v>
      </c>
      <c r="D6" s="12"/>
      <c r="E6" s="12"/>
      <c r="F6" s="12">
        <v>100</v>
      </c>
    </row>
    <row r="7" spans="1:6" x14ac:dyDescent="0.35">
      <c r="A7" s="11" t="s">
        <v>8325</v>
      </c>
      <c r="B7" s="12"/>
      <c r="C7" s="12"/>
      <c r="D7" s="12">
        <v>20</v>
      </c>
      <c r="E7" s="12"/>
      <c r="F7" s="12">
        <v>20</v>
      </c>
    </row>
    <row r="8" spans="1:6" x14ac:dyDescent="0.35">
      <c r="A8" s="11" t="s">
        <v>8326</v>
      </c>
      <c r="B8" s="12"/>
      <c r="C8" s="12"/>
      <c r="D8" s="12">
        <v>24</v>
      </c>
      <c r="E8" s="12"/>
      <c r="F8" s="12">
        <v>24</v>
      </c>
    </row>
    <row r="9" spans="1:6" x14ac:dyDescent="0.35">
      <c r="A9" s="11" t="s">
        <v>8327</v>
      </c>
      <c r="B9" s="12"/>
      <c r="C9" s="12">
        <v>40</v>
      </c>
      <c r="D9" s="12"/>
      <c r="E9" s="12"/>
      <c r="F9" s="12">
        <v>40</v>
      </c>
    </row>
    <row r="10" spans="1:6" x14ac:dyDescent="0.35">
      <c r="A10" s="11" t="s">
        <v>8328</v>
      </c>
      <c r="B10" s="12">
        <v>40</v>
      </c>
      <c r="C10" s="12"/>
      <c r="D10" s="12"/>
      <c r="E10" s="12"/>
      <c r="F10" s="12">
        <v>40</v>
      </c>
    </row>
    <row r="11" spans="1:6" x14ac:dyDescent="0.35">
      <c r="A11" s="11" t="s">
        <v>8329</v>
      </c>
      <c r="B11" s="12">
        <v>180</v>
      </c>
      <c r="C11" s="12"/>
      <c r="D11" s="12"/>
      <c r="E11" s="12"/>
      <c r="F11" s="12">
        <v>180</v>
      </c>
    </row>
    <row r="12" spans="1:6" x14ac:dyDescent="0.35">
      <c r="A12" s="11" t="s">
        <v>8330</v>
      </c>
      <c r="B12" s="12"/>
      <c r="C12" s="12">
        <v>80</v>
      </c>
      <c r="D12" s="12"/>
      <c r="E12" s="12"/>
      <c r="F12" s="12">
        <v>80</v>
      </c>
    </row>
    <row r="13" spans="1:6" x14ac:dyDescent="0.35">
      <c r="A13" s="11" t="s">
        <v>8331</v>
      </c>
      <c r="B13" s="12">
        <v>40</v>
      </c>
      <c r="C13" s="12"/>
      <c r="D13" s="12"/>
      <c r="E13" s="12"/>
      <c r="F13" s="12">
        <v>40</v>
      </c>
    </row>
    <row r="14" spans="1:6" x14ac:dyDescent="0.35">
      <c r="A14" s="11" t="s">
        <v>8332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35">
      <c r="A15" s="11" t="s">
        <v>8333</v>
      </c>
      <c r="B15" s="12"/>
      <c r="C15" s="12">
        <v>40</v>
      </c>
      <c r="D15" s="12"/>
      <c r="E15" s="12"/>
      <c r="F15" s="12">
        <v>40</v>
      </c>
    </row>
    <row r="16" spans="1:6" x14ac:dyDescent="0.35">
      <c r="A16" s="11" t="s">
        <v>8334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35">
      <c r="A17" s="11" t="s">
        <v>8335</v>
      </c>
      <c r="B17" s="12"/>
      <c r="C17" s="12">
        <v>20</v>
      </c>
      <c r="D17" s="12"/>
      <c r="E17" s="12"/>
      <c r="F17" s="12">
        <v>20</v>
      </c>
    </row>
    <row r="18" spans="1:6" x14ac:dyDescent="0.35">
      <c r="A18" s="11" t="s">
        <v>8336</v>
      </c>
      <c r="B18" s="12">
        <v>140</v>
      </c>
      <c r="C18" s="12"/>
      <c r="D18" s="12"/>
      <c r="E18" s="12"/>
      <c r="F18" s="12">
        <v>140</v>
      </c>
    </row>
    <row r="19" spans="1:6" x14ac:dyDescent="0.35">
      <c r="A19" s="11" t="s">
        <v>8337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35">
      <c r="A20" s="11" t="s">
        <v>8338</v>
      </c>
      <c r="B20" s="12"/>
      <c r="C20" s="12">
        <v>60</v>
      </c>
      <c r="D20" s="12"/>
      <c r="E20" s="12"/>
      <c r="F20" s="12">
        <v>60</v>
      </c>
    </row>
    <row r="21" spans="1:6" x14ac:dyDescent="0.35">
      <c r="A21" s="11" t="s">
        <v>8339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35">
      <c r="A22" s="11" t="s">
        <v>8340</v>
      </c>
      <c r="B22" s="12">
        <v>20</v>
      </c>
      <c r="C22" s="12"/>
      <c r="D22" s="12"/>
      <c r="E22" s="12"/>
      <c r="F22" s="12">
        <v>20</v>
      </c>
    </row>
    <row r="23" spans="1:6" x14ac:dyDescent="0.35">
      <c r="A23" s="11" t="s">
        <v>8341</v>
      </c>
      <c r="B23" s="12"/>
      <c r="C23" s="12">
        <v>40</v>
      </c>
      <c r="D23" s="12"/>
      <c r="E23" s="12"/>
      <c r="F23" s="12">
        <v>40</v>
      </c>
    </row>
    <row r="24" spans="1:6" x14ac:dyDescent="0.35">
      <c r="A24" s="11" t="s">
        <v>8342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35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35">
      <c r="A26" s="11" t="s">
        <v>8344</v>
      </c>
      <c r="B26" s="12">
        <v>60</v>
      </c>
      <c r="C26" s="12"/>
      <c r="D26" s="12"/>
      <c r="E26" s="12"/>
      <c r="F26" s="12">
        <v>60</v>
      </c>
    </row>
    <row r="27" spans="1:6" x14ac:dyDescent="0.35">
      <c r="A27" s="11" t="s">
        <v>8345</v>
      </c>
      <c r="B27" s="12"/>
      <c r="C27" s="12">
        <v>20</v>
      </c>
      <c r="D27" s="12"/>
      <c r="E27" s="12"/>
      <c r="F27" s="12">
        <v>20</v>
      </c>
    </row>
    <row r="28" spans="1:6" x14ac:dyDescent="0.35">
      <c r="A28" s="11" t="s">
        <v>8346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35">
      <c r="A29" s="11" t="s">
        <v>8347</v>
      </c>
      <c r="B29" s="12"/>
      <c r="C29" s="12">
        <v>20</v>
      </c>
      <c r="D29" s="12"/>
      <c r="E29" s="12"/>
      <c r="F29" s="12">
        <v>20</v>
      </c>
    </row>
    <row r="30" spans="1:6" x14ac:dyDescent="0.35">
      <c r="A30" s="11" t="s">
        <v>8348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35">
      <c r="A31" s="11" t="s">
        <v>8349</v>
      </c>
      <c r="B31" s="12">
        <v>40</v>
      </c>
      <c r="C31" s="12"/>
      <c r="D31" s="12"/>
      <c r="E31" s="12"/>
      <c r="F31" s="12">
        <v>40</v>
      </c>
    </row>
    <row r="32" spans="1:6" x14ac:dyDescent="0.35">
      <c r="A32" s="11" t="s">
        <v>8350</v>
      </c>
      <c r="B32" s="12">
        <v>20</v>
      </c>
      <c r="C32" s="12"/>
      <c r="D32" s="12"/>
      <c r="E32" s="12"/>
      <c r="F32" s="12">
        <v>20</v>
      </c>
    </row>
    <row r="33" spans="1:6" x14ac:dyDescent="0.35">
      <c r="A33" s="11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35">
      <c r="A34" s="11" t="s">
        <v>8352</v>
      </c>
      <c r="B34" s="12">
        <v>260</v>
      </c>
      <c r="C34" s="12"/>
      <c r="D34" s="12"/>
      <c r="E34" s="12"/>
      <c r="F34" s="12">
        <v>260</v>
      </c>
    </row>
    <row r="35" spans="1:6" x14ac:dyDescent="0.35">
      <c r="A35" s="11" t="s">
        <v>8353</v>
      </c>
      <c r="B35" s="12"/>
      <c r="C35" s="12"/>
      <c r="D35" s="12">
        <v>40</v>
      </c>
      <c r="E35" s="12"/>
      <c r="F35" s="12">
        <v>40</v>
      </c>
    </row>
    <row r="36" spans="1:6" x14ac:dyDescent="0.35">
      <c r="A36" s="11" t="s">
        <v>8354</v>
      </c>
      <c r="B36" s="12">
        <v>60</v>
      </c>
      <c r="C36" s="12"/>
      <c r="D36" s="12"/>
      <c r="E36" s="12"/>
      <c r="F36" s="12">
        <v>60</v>
      </c>
    </row>
    <row r="37" spans="1:6" x14ac:dyDescent="0.35">
      <c r="A37" s="11" t="s">
        <v>8355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35">
      <c r="A38" s="11" t="s">
        <v>8356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35">
      <c r="A39" s="11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35">
      <c r="A40" s="11" t="s">
        <v>8358</v>
      </c>
      <c r="B40" s="12">
        <v>80</v>
      </c>
      <c r="C40" s="12"/>
      <c r="D40" s="12"/>
      <c r="E40" s="12"/>
      <c r="F40" s="12">
        <v>80</v>
      </c>
    </row>
    <row r="41" spans="1:6" x14ac:dyDescent="0.35">
      <c r="A41" s="11" t="s">
        <v>8359</v>
      </c>
      <c r="B41" s="12">
        <v>60</v>
      </c>
      <c r="C41" s="12"/>
      <c r="D41" s="12"/>
      <c r="E41" s="12"/>
      <c r="F41" s="12">
        <v>60</v>
      </c>
    </row>
    <row r="42" spans="1:6" x14ac:dyDescent="0.35">
      <c r="A42" s="11" t="s">
        <v>8360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35">
      <c r="A43" s="11" t="s">
        <v>8361</v>
      </c>
      <c r="B43" s="12"/>
      <c r="C43" s="12">
        <v>100</v>
      </c>
      <c r="D43" s="12"/>
      <c r="E43" s="12"/>
      <c r="F43" s="12">
        <v>100</v>
      </c>
    </row>
    <row r="44" spans="1:6" x14ac:dyDescent="0.35">
      <c r="A44" s="11" t="s">
        <v>8362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35">
      <c r="A45" s="11" t="s">
        <v>8363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35">
      <c r="A46" s="11" t="s">
        <v>8364</v>
      </c>
      <c r="B46" s="12"/>
      <c r="C46" s="12"/>
      <c r="D46" s="12">
        <v>20</v>
      </c>
      <c r="E46" s="12"/>
      <c r="F46" s="12">
        <v>20</v>
      </c>
    </row>
    <row r="47" spans="1:6" x14ac:dyDescent="0.35">
      <c r="A47" s="11" t="s">
        <v>8312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1074E-5118-458B-918F-A287D45E2AEF}">
  <dimension ref="A1:E18"/>
  <sheetViews>
    <sheetView topLeftCell="C1" workbookViewId="0">
      <selection activeCell="E2" sqref="E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5" x14ac:dyDescent="0.35">
      <c r="A1" s="10" t="s">
        <v>8308</v>
      </c>
      <c r="B1" t="s">
        <v>8310</v>
      </c>
    </row>
    <row r="2" spans="1:5" x14ac:dyDescent="0.35">
      <c r="A2" s="10" t="s">
        <v>8380</v>
      </c>
      <c r="B2" t="s">
        <v>8310</v>
      </c>
    </row>
    <row r="4" spans="1:5" x14ac:dyDescent="0.35">
      <c r="A4" s="10" t="s">
        <v>8379</v>
      </c>
      <c r="B4" s="10" t="s">
        <v>8311</v>
      </c>
    </row>
    <row r="5" spans="1:5" x14ac:dyDescent="0.35">
      <c r="A5" s="10" t="s">
        <v>8313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35">
      <c r="A6" s="15" t="s">
        <v>8373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35">
      <c r="A7" s="15" t="s">
        <v>8374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35">
      <c r="A8" s="15" t="s">
        <v>8375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35">
      <c r="A9" s="15" t="s">
        <v>8376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35">
      <c r="A10" s="15" t="s">
        <v>8367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35">
      <c r="A11" s="15" t="s">
        <v>8377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35">
      <c r="A12" s="15" t="s">
        <v>8368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35">
      <c r="A13" s="15" t="s">
        <v>8369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35">
      <c r="A14" s="15" t="s">
        <v>8370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35">
      <c r="A15" s="15" t="s">
        <v>8371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35">
      <c r="A16" s="15" t="s">
        <v>8372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35">
      <c r="A17" s="15" t="s">
        <v>8378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35">
      <c r="A18" s="15" t="s">
        <v>8312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EF257-4A82-4E06-A7B2-26BCABA91EA3}">
  <dimension ref="A1:H13"/>
  <sheetViews>
    <sheetView tabSelected="1" workbookViewId="0"/>
  </sheetViews>
  <sheetFormatPr defaultRowHeight="14.5" x14ac:dyDescent="0.35"/>
  <cols>
    <col min="1" max="1" width="28.1796875" style="16" bestFit="1" customWidth="1"/>
    <col min="2" max="2" width="16.6328125" style="16" bestFit="1" customWidth="1"/>
    <col min="3" max="3" width="13.08984375" style="16" bestFit="1" customWidth="1"/>
    <col min="4" max="4" width="15.7265625" style="16" bestFit="1" customWidth="1"/>
    <col min="5" max="5" width="12" style="16" bestFit="1" customWidth="1"/>
    <col min="6" max="6" width="19.08984375" style="5" bestFit="1" customWidth="1"/>
    <col min="7" max="7" width="15.453125" style="16" bestFit="1" customWidth="1"/>
    <col min="8" max="8" width="18.1796875" style="16" bestFit="1" customWidth="1"/>
    <col min="9" max="16384" width="8.7265625" style="16"/>
  </cols>
  <sheetData>
    <row r="1" spans="1:8" x14ac:dyDescent="0.35">
      <c r="A1" s="16" t="s">
        <v>8381</v>
      </c>
      <c r="B1" s="16" t="s">
        <v>8382</v>
      </c>
      <c r="C1" s="16" t="s">
        <v>8383</v>
      </c>
      <c r="D1" s="16" t="s">
        <v>8384</v>
      </c>
      <c r="E1" s="16" t="s">
        <v>8385</v>
      </c>
      <c r="F1" s="5" t="s">
        <v>8386</v>
      </c>
      <c r="G1" s="16" t="s">
        <v>8387</v>
      </c>
      <c r="H1" s="16" t="s">
        <v>8388</v>
      </c>
    </row>
    <row r="2" spans="1:8" x14ac:dyDescent="0.35">
      <c r="A2" s="17" t="s">
        <v>8389</v>
      </c>
      <c r="B2" s="16">
        <f>COUNTIFS(Sheet1!$F$2:$F$4115,"=successful",Sheet1!$D$2:$D$4115,"&lt;1000")</f>
        <v>322</v>
      </c>
      <c r="C2" s="16">
        <f>COUNTIFS(Sheet1!$F$2:$F$4115,"=failed",Sheet1!$D$2:$D$4115,"&lt;1000")</f>
        <v>113</v>
      </c>
      <c r="D2" s="16">
        <f>COUNTIFS(Sheet1!$F$2:$F$4115,"=canceled",Sheet1!$D$2:$D$4115,"&lt;1000")</f>
        <v>18</v>
      </c>
      <c r="E2" s="16">
        <f>SUM(B2:D2)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8" x14ac:dyDescent="0.35">
      <c r="A3" s="17" t="s">
        <v>8390</v>
      </c>
      <c r="B3" s="16">
        <f>COUNTIFS(Sheet1!$F$2:$F$4115,"=successful",Sheet1!$D$2:$D$4115,"&gt;=1000",Sheet1!$D$2:$D$4115,"&lt;=4999")</f>
        <v>932</v>
      </c>
      <c r="C3" s="16">
        <f>COUNTIFS(Sheet1!$F$2:$F$4115,"=failed",Sheet1!$D$2:$D$4115,"&gt;=1000",Sheet1!$D$2:$D$4115,"&lt;=4999")</f>
        <v>420</v>
      </c>
      <c r="D3" s="16">
        <f>COUNTIFS(Sheet1!$F$2:$F$4115,"=canceled",Sheet1!$D$2:$D$4115,"&gt;=1000",Sheet1!$D$2:$D$4115,"&lt;=4999")</f>
        <v>60</v>
      </c>
      <c r="E3" s="16">
        <f t="shared" ref="E3:E13" si="0">SUM(B3:D3)</f>
        <v>1412</v>
      </c>
      <c r="F3" s="5">
        <f t="shared" ref="F3:F13" si="1">B3/$E3</f>
        <v>0.66005665722379603</v>
      </c>
      <c r="G3" s="5">
        <f t="shared" ref="G3:G13" si="2">C3/$E3</f>
        <v>0.29745042492917845</v>
      </c>
      <c r="H3" s="5">
        <f t="shared" ref="H3:H13" si="3">D3/$E3</f>
        <v>4.2492917847025496E-2</v>
      </c>
    </row>
    <row r="4" spans="1:8" x14ac:dyDescent="0.35">
      <c r="A4" s="17" t="s">
        <v>8391</v>
      </c>
      <c r="B4" s="16">
        <f>COUNTIFS(Sheet1!$F$2:$F$4115,"=successful",Sheet1!$D$2:$D$4115,"&gt;=5000",Sheet1!$D$2:$D$4115,"&lt;=9999")</f>
        <v>381</v>
      </c>
      <c r="C4" s="16">
        <f>COUNTIFS(Sheet1!$F$2:$F$4115,"=failed",Sheet1!$D$2:$D$4115,"&gt;=5000",Sheet1!$D$2:$D$4115,"&lt;=9999")</f>
        <v>283</v>
      </c>
      <c r="D4" s="16">
        <f>COUNTIFS(Sheet1!$F$2:$F$4115,"=canceled",Sheet1!$D$2:$D$4115,"&gt;=5000",Sheet1!$D$2:$D$4115,"&lt;=9999")</f>
        <v>52</v>
      </c>
      <c r="E4" s="16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5">
      <c r="A5" s="17" t="s">
        <v>8392</v>
      </c>
      <c r="B5" s="16">
        <f>COUNTIFS(Sheet1!$F$2:$F$4115,"=successful",Sheet1!$D$2:$D$4115,"&gt;=10000",Sheet1!$D$2:$D$4115,"&lt;=14999")</f>
        <v>168</v>
      </c>
      <c r="C5" s="16">
        <f>COUNTIFS(Sheet1!$F$2:$F$4115,"=failed",Sheet1!$D$2:$D$4115,"&gt;=10000",Sheet1!$D$2:$D$4115,"&lt;=14999")</f>
        <v>144</v>
      </c>
      <c r="D5" s="16">
        <f>COUNTIFS(Sheet1!$F$2:$F$4115,"=canceled",Sheet1!$D$2:$D$4115,"&gt;=10000",Sheet1!$D$2:$D$4115,"&lt;=14999")</f>
        <v>40</v>
      </c>
      <c r="E5" s="16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s="17" t="s">
        <v>8393</v>
      </c>
      <c r="B6" s="16">
        <f>COUNTIFS(Sheet1!$F$2:$F$4115,"=successful",Sheet1!$D$2:$D$4115,"&gt;=15000",Sheet1!$D$2:$D$4115,"&lt;=19999")</f>
        <v>94</v>
      </c>
      <c r="C6" s="16">
        <f>COUNTIFS(Sheet1!$F$2:$F$4115,"=failed",Sheet1!$D$2:$D$4115,"&gt;=15000",Sheet1!$D$2:$D$4115,"&lt;=19999")</f>
        <v>90</v>
      </c>
      <c r="D6" s="16">
        <f>COUNTIFS(Sheet1!$F$2:$F$4115,"=canceled",Sheet1!$D$2:$D$4115,"&gt;=15000",Sheet1!$D$2:$D$4115,"&lt;=19999")</f>
        <v>17</v>
      </c>
      <c r="E6" s="1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s="17" t="s">
        <v>8394</v>
      </c>
      <c r="B7" s="16">
        <f>COUNTIFS(Sheet1!$F$2:$F$4115,"=successful",Sheet1!$D$2:$D$4115,"&gt;=20000",Sheet1!$D$2:$D$4115,"&lt;=24999")</f>
        <v>62</v>
      </c>
      <c r="C7" s="16">
        <f>COUNTIFS(Sheet1!$F$2:$F$4115,"=failed",Sheet1!$D$2:$D$4115,"&gt;=20000",Sheet1!$D$2:$D$4115,"&lt;=24999")</f>
        <v>72</v>
      </c>
      <c r="D7" s="16">
        <f>COUNTIFS(Sheet1!$F$2:$F$4115,"=canceled",Sheet1!$D$2:$D$4115,"&gt;=20000",Sheet1!$D$2:$D$4115,"&lt;=24999")</f>
        <v>14</v>
      </c>
      <c r="E7" s="16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s="17" t="s">
        <v>8395</v>
      </c>
      <c r="B8" s="16">
        <f>COUNTIFS(Sheet1!$F$2:$F$4115,"=successful",Sheet1!$D$2:$D$4115,"&gt;=25000",Sheet1!$D$2:$D$4115,"&lt;=29999")</f>
        <v>55</v>
      </c>
      <c r="C8" s="16">
        <f>COUNTIFS(Sheet1!$F$2:$F$4115,"=failed",Sheet1!$D$2:$D$4115,"&gt;=25000",Sheet1!$D$2:$D$4115,"&lt;=29999")</f>
        <v>64</v>
      </c>
      <c r="D8" s="16">
        <f>COUNTIFS(Sheet1!$F$2:$F$4115,"=canceled",Sheet1!$D$2:$D$4115,"&gt;=25000",Sheet1!$D$2:$D$4115,"&lt;=29999")</f>
        <v>18</v>
      </c>
      <c r="E8" s="16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s="17" t="s">
        <v>8396</v>
      </c>
      <c r="B9" s="16">
        <f>COUNTIFS(Sheet1!$F$2:$F$4115,"=successful",Sheet1!$D$2:$D$4115,"&gt;=30000",Sheet1!$D$2:$D$4115,"&lt;=34999")</f>
        <v>32</v>
      </c>
      <c r="C9" s="16">
        <f>COUNTIFS(Sheet1!$F$2:$F$4115,"=failed",Sheet1!$D$2:$D$4115,"&gt;=30000",Sheet1!$D$2:$D$4115,"&lt;=34999")</f>
        <v>37</v>
      </c>
      <c r="D9" s="16">
        <f>COUNTIFS(Sheet1!$F$2:$F$4115,"=canceled",Sheet1!$D$2:$D$4115,"&gt;=30000",Sheet1!$D$2:$D$4115,"&lt;=34999")</f>
        <v>13</v>
      </c>
      <c r="E9" s="16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s="17" t="s">
        <v>8397</v>
      </c>
      <c r="B10" s="16">
        <f>COUNTIFS(Sheet1!$F$2:$F$4115,"=successful",Sheet1!$D$2:$D$4115,"&gt;=35000",Sheet1!$D$2:$D$4115,"&lt;=39999")</f>
        <v>26</v>
      </c>
      <c r="C10" s="16">
        <f>COUNTIFS(Sheet1!$F$2:$F$4115,"=failed",Sheet1!$D$2:$D$4115,"&gt;=35000",Sheet1!$D$2:$D$4115,"&lt;=39999")</f>
        <v>22</v>
      </c>
      <c r="D10" s="16">
        <f>COUNTIFS(Sheet1!$F$2:$F$4115,"=canceled",Sheet1!$D$2:$D$4115,"&gt;=35000",Sheet1!$D$2:$D$4115,"&lt;=39999")</f>
        <v>7</v>
      </c>
      <c r="E10" s="16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s="17" t="s">
        <v>8398</v>
      </c>
      <c r="B11" s="16">
        <f>COUNTIFS(Sheet1!$F$2:$F$4115,"=successful",Sheet1!$D$2:$D$4115,"&gt;=40000",Sheet1!$D$2:$D$4115,"&lt;=44999")</f>
        <v>21</v>
      </c>
      <c r="C11" s="16">
        <f>COUNTIFS(Sheet1!$F$2:$F$4115,"=failed",Sheet1!$D$2:$D$4115,"&gt;=40000",Sheet1!$D$2:$D$4115,"&lt;=44999")</f>
        <v>16</v>
      </c>
      <c r="D11" s="16">
        <f>COUNTIFS(Sheet1!$F$2:$F$4115,"=canceled",Sheet1!$D$2:$D$4115,"&gt;=40000",Sheet1!$D$2:$D$4115,"&lt;=44999")</f>
        <v>6</v>
      </c>
      <c r="E11" s="16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s="17" t="s">
        <v>8399</v>
      </c>
      <c r="B12" s="16">
        <f>COUNTIFS(Sheet1!$F$2:$F$4115,"=successful",Sheet1!$D$2:$D$4115,"&gt;=45000",Sheet1!$D$2:$D$4115,"&lt;=49999")</f>
        <v>6</v>
      </c>
      <c r="C12" s="16">
        <f>COUNTIFS(Sheet1!$F$2:$F$4115,"=failed",Sheet1!$D$2:$D$4115,"&gt;=45000",Sheet1!$D$2:$D$4115,"&lt;=49999")</f>
        <v>11</v>
      </c>
      <c r="D12" s="16">
        <f>COUNTIFS(Sheet1!$F$2:$F$4115,"=canceled",Sheet1!$D$2:$D$4115,"&gt;=45000",Sheet1!$D$2:$D$4115,"&lt;=49999")</f>
        <v>4</v>
      </c>
      <c r="E12" s="16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s="17" t="s">
        <v>8400</v>
      </c>
      <c r="B13" s="16">
        <f>COUNTIFS(Sheet1!$F$2:$F$4115,"=successful",Sheet1!$D$2:$D$4115,"&gt;=50000")</f>
        <v>86</v>
      </c>
      <c r="C13" s="16">
        <f>COUNTIFS(Sheet1!$F$2:$F$4115,"=failed",Sheet1!$D$2:$D$4115,"&gt;=50000")</f>
        <v>258</v>
      </c>
      <c r="D13" s="16">
        <f>COUNTIFS(Sheet1!$F$2:$F$4115,"=canceled",Sheet1!$D$2:$D$4115,"&gt;=50000")</f>
        <v>100</v>
      </c>
      <c r="E13" s="16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ignoredErrors>
    <ignoredError sqref="B4 C2:C1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Sudarshan</cp:lastModifiedBy>
  <dcterms:created xsi:type="dcterms:W3CDTF">2017-04-20T15:17:24Z</dcterms:created>
  <dcterms:modified xsi:type="dcterms:W3CDTF">2019-11-17T01:07:12Z</dcterms:modified>
</cp:coreProperties>
</file>