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rojects\Systematic_Review\Data\"/>
    </mc:Choice>
  </mc:AlternateContent>
  <xr:revisionPtr revIDLastSave="0" documentId="13_ncr:1_{6E773FE6-726E-4ADA-9268-6B2BDCC2E33C}" xr6:coauthVersionLast="47" xr6:coauthVersionMax="47" xr10:uidLastSave="{00000000-0000-0000-0000-000000000000}"/>
  <bookViews>
    <workbookView xWindow="12710" yWindow="0" windowWidth="12980" windowHeight="15370" xr2:uid="{C5DF44CF-7E18-40B8-9FAA-34AEB3FCB71F}"/>
  </bookViews>
  <sheets>
    <sheet name="included meta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2" l="1"/>
  <c r="AD37" i="2" s="1"/>
  <c r="P37" i="2"/>
  <c r="AG37" i="2" s="1"/>
  <c r="AD36" i="2"/>
  <c r="AF36" i="2" s="1"/>
  <c r="AC36" i="2"/>
  <c r="AG36" i="2" s="1"/>
  <c r="T36" i="2"/>
  <c r="AG35" i="2"/>
  <c r="AD35" i="2"/>
  <c r="AE35" i="2" s="1"/>
  <c r="AC35" i="2"/>
  <c r="T35" i="2"/>
  <c r="AE34" i="2"/>
  <c r="AD34" i="2"/>
  <c r="AF34" i="2" s="1"/>
  <c r="AC34" i="2"/>
  <c r="AG34" i="2" s="1"/>
  <c r="T34" i="2"/>
  <c r="AB33" i="2"/>
  <c r="AD33" i="2" s="1"/>
  <c r="P33" i="2"/>
  <c r="AF33" i="2" s="1"/>
  <c r="AG30" i="2"/>
  <c r="AB30" i="2"/>
  <c r="AD30" i="2" s="1"/>
  <c r="P30" i="2"/>
  <c r="AD29" i="2"/>
  <c r="AB29" i="2"/>
  <c r="P29" i="2"/>
  <c r="AE29" i="2" s="1"/>
  <c r="AB28" i="2"/>
  <c r="AD28" i="2" s="1"/>
  <c r="P28" i="2"/>
  <c r="AF28" i="2" s="1"/>
  <c r="AE25" i="2"/>
  <c r="AD25" i="2"/>
  <c r="AF25" i="2" s="1"/>
  <c r="AC25" i="2"/>
  <c r="AG25" i="2" s="1"/>
  <c r="T25" i="2"/>
  <c r="AD24" i="2"/>
  <c r="AF24" i="2" s="1"/>
  <c r="AC24" i="2"/>
  <c r="AG24" i="2" s="1"/>
  <c r="T24" i="2"/>
  <c r="AG23" i="2"/>
  <c r="AD23" i="2"/>
  <c r="AF23" i="2" s="1"/>
  <c r="AC23" i="2"/>
  <c r="T23" i="2"/>
  <c r="AD22" i="2"/>
  <c r="AE22" i="2" s="1"/>
  <c r="AC22" i="2"/>
  <c r="AG22" i="2" s="1"/>
  <c r="T22" i="2"/>
  <c r="AC21" i="2"/>
  <c r="AB21" i="2"/>
  <c r="AD21" i="2" s="1"/>
  <c r="P21" i="2"/>
  <c r="AG20" i="2"/>
  <c r="AC20" i="2"/>
  <c r="AB20" i="2"/>
  <c r="AD20" i="2" s="1"/>
  <c r="P20" i="2"/>
  <c r="AD19" i="2"/>
  <c r="AC19" i="2"/>
  <c r="P19" i="2"/>
  <c r="AG19" i="2" s="1"/>
  <c r="AG18" i="2"/>
  <c r="AD18" i="2"/>
  <c r="AF18" i="2" s="1"/>
  <c r="AC18" i="2"/>
  <c r="P18" i="2"/>
  <c r="AD17" i="2"/>
  <c r="AF17" i="2" s="1"/>
  <c r="AC17" i="2"/>
  <c r="AG17" i="2" s="1"/>
  <c r="AB15" i="2"/>
  <c r="AD15" i="2" s="1"/>
  <c r="P15" i="2"/>
  <c r="AE15" i="2" s="1"/>
  <c r="AG14" i="2"/>
  <c r="AF14" i="2"/>
  <c r="AE14" i="2"/>
  <c r="AD14" i="2"/>
  <c r="AB14" i="2"/>
  <c r="P14" i="2"/>
  <c r="AE13" i="2"/>
  <c r="X13" i="2"/>
  <c r="W13" i="2"/>
  <c r="AF13" i="2" s="1"/>
  <c r="AB11" i="2"/>
  <c r="AD11" i="2" s="1"/>
  <c r="P11" i="2"/>
  <c r="AG10" i="2"/>
  <c r="AB10" i="2"/>
  <c r="AD10" i="2" s="1"/>
  <c r="P10" i="2"/>
  <c r="AF10" i="2" s="1"/>
  <c r="AG9" i="2"/>
  <c r="AD9" i="2"/>
  <c r="AF9" i="2" s="1"/>
  <c r="AG8" i="2"/>
  <c r="AD8" i="2"/>
  <c r="AE8" i="2" s="1"/>
  <c r="AG7" i="2"/>
  <c r="AF7" i="2"/>
  <c r="AE7" i="2"/>
  <c r="AD7" i="2"/>
  <c r="AG6" i="2"/>
  <c r="AD6" i="2"/>
  <c r="AF6" i="2" s="1"/>
  <c r="AG5" i="2"/>
  <c r="AD5" i="2"/>
  <c r="AE5" i="2" s="1"/>
  <c r="AG4" i="2"/>
  <c r="AD4" i="2"/>
  <c r="AE4" i="2" s="1"/>
  <c r="AG3" i="2"/>
  <c r="AF3" i="2"/>
  <c r="AE3" i="2"/>
  <c r="AD3" i="2"/>
  <c r="AG2" i="2"/>
  <c r="AD2" i="2"/>
  <c r="AF2" i="2" s="1"/>
  <c r="AC14" i="1"/>
  <c r="AE14" i="1" s="1"/>
  <c r="Q14" i="1"/>
  <c r="AE7" i="1"/>
  <c r="AG7" i="1" s="1"/>
  <c r="AD7" i="1"/>
  <c r="AH7" i="1" s="1"/>
  <c r="U7" i="1"/>
  <c r="AE5" i="1"/>
  <c r="AF5" i="1" s="1"/>
  <c r="AD5" i="1"/>
  <c r="AH5" i="1" s="1"/>
  <c r="U5" i="1"/>
  <c r="AE6" i="1"/>
  <c r="AG6" i="1" s="1"/>
  <c r="AD6" i="1"/>
  <c r="AH6" i="1" s="1"/>
  <c r="U6" i="1"/>
  <c r="AC16" i="1"/>
  <c r="AE16" i="1" s="1"/>
  <c r="Q16" i="1"/>
  <c r="AC4" i="1"/>
  <c r="AE4" i="1" s="1"/>
  <c r="Q4" i="1"/>
  <c r="AH4" i="1" s="1"/>
  <c r="AC13" i="1"/>
  <c r="AE13" i="1" s="1"/>
  <c r="Q13" i="1"/>
  <c r="AC15" i="1"/>
  <c r="AE15" i="1" s="1"/>
  <c r="Q15" i="1"/>
  <c r="AC30" i="1"/>
  <c r="AE30" i="1" s="1"/>
  <c r="Q30" i="1"/>
  <c r="AC19" i="1"/>
  <c r="AE19" i="1" s="1"/>
  <c r="Q19" i="1"/>
  <c r="AH19" i="1" s="1"/>
  <c r="AC18" i="1"/>
  <c r="AE18" i="1" s="1"/>
  <c r="Q18" i="1"/>
  <c r="AE10" i="1"/>
  <c r="AF10" i="1" s="1"/>
  <c r="AE11" i="1"/>
  <c r="AF11" i="1" s="1"/>
  <c r="AE12" i="1"/>
  <c r="AG12" i="1" s="1"/>
  <c r="AD10" i="1"/>
  <c r="AH10" i="1" s="1"/>
  <c r="AD11" i="1"/>
  <c r="AH11" i="1" s="1"/>
  <c r="AD12" i="1"/>
  <c r="AH12" i="1" s="1"/>
  <c r="U10" i="1"/>
  <c r="U11" i="1"/>
  <c r="U12" i="1"/>
  <c r="AD9" i="1"/>
  <c r="AH9" i="1" s="1"/>
  <c r="AE9" i="1"/>
  <c r="AF9" i="1" s="1"/>
  <c r="U9" i="1"/>
  <c r="Q31" i="1"/>
  <c r="Q3" i="1"/>
  <c r="AD3" i="1"/>
  <c r="AC3" i="1"/>
  <c r="AE3" i="1" s="1"/>
  <c r="AD2" i="1"/>
  <c r="AC2" i="1"/>
  <c r="AE2" i="1" s="1"/>
  <c r="Q2" i="1"/>
  <c r="AD8" i="1"/>
  <c r="AE8" i="1"/>
  <c r="Q8" i="1"/>
  <c r="AD31" i="1"/>
  <c r="AE31" i="1" s="1"/>
  <c r="AD20" i="1"/>
  <c r="AH20" i="1" s="1"/>
  <c r="AE20" i="1"/>
  <c r="AF20" i="1" s="1"/>
  <c r="AF17" i="1"/>
  <c r="Y17" i="1"/>
  <c r="X17" i="1"/>
  <c r="Q29" i="1"/>
  <c r="AC29" i="1"/>
  <c r="AE29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1" i="1"/>
  <c r="AF21" i="1" s="1"/>
  <c r="AH28" i="1"/>
  <c r="AH22" i="1"/>
  <c r="AH23" i="1"/>
  <c r="AH24" i="1"/>
  <c r="AH25" i="1"/>
  <c r="AH26" i="1"/>
  <c r="AH27" i="1"/>
  <c r="AH21" i="1"/>
  <c r="AG14" i="1" l="1"/>
  <c r="AF21" i="2"/>
  <c r="AE11" i="2"/>
  <c r="AF20" i="2"/>
  <c r="AE30" i="2"/>
  <c r="AF30" i="2"/>
  <c r="AF8" i="2"/>
  <c r="AE28" i="2"/>
  <c r="AF4" i="2"/>
  <c r="AF11" i="2"/>
  <c r="AE21" i="2"/>
  <c r="AF15" i="2"/>
  <c r="AE19" i="2"/>
  <c r="AG21" i="2"/>
  <c r="AE24" i="2"/>
  <c r="AG33" i="2"/>
  <c r="AE36" i="2"/>
  <c r="AF29" i="2"/>
  <c r="AG29" i="2"/>
  <c r="AF35" i="2"/>
  <c r="AG28" i="2"/>
  <c r="AF5" i="2"/>
  <c r="Y13" i="2"/>
  <c r="AG13" i="2" s="1"/>
  <c r="AE17" i="2"/>
  <c r="AE2" i="2"/>
  <c r="AE6" i="2"/>
  <c r="AF22" i="2"/>
  <c r="AE18" i="2"/>
  <c r="AE33" i="2"/>
  <c r="AG11" i="2"/>
  <c r="AE9" i="2"/>
  <c r="AE37" i="2"/>
  <c r="AE23" i="2"/>
  <c r="AG15" i="2"/>
  <c r="AE10" i="2"/>
  <c r="AE20" i="2"/>
  <c r="AF37" i="2"/>
  <c r="AF19" i="2"/>
  <c r="AH15" i="1"/>
  <c r="AH14" i="1"/>
  <c r="AH13" i="1"/>
  <c r="AF6" i="1"/>
  <c r="AH16" i="1"/>
  <c r="AG15" i="1"/>
  <c r="AH2" i="1"/>
  <c r="AF14" i="1"/>
  <c r="AF7" i="1"/>
  <c r="AG5" i="1"/>
  <c r="AF4" i="1"/>
  <c r="AF16" i="1"/>
  <c r="AG16" i="1"/>
  <c r="AF15" i="1"/>
  <c r="AG4" i="1"/>
  <c r="AF13" i="1"/>
  <c r="AG13" i="1"/>
  <c r="AF30" i="1"/>
  <c r="AG30" i="1"/>
  <c r="AH30" i="1"/>
  <c r="AF19" i="1"/>
  <c r="AG19" i="1"/>
  <c r="AH18" i="1"/>
  <c r="AG18" i="1"/>
  <c r="AF18" i="1"/>
  <c r="AG11" i="1"/>
  <c r="AH3" i="1"/>
  <c r="AG10" i="1"/>
  <c r="AF12" i="1"/>
  <c r="AG9" i="1"/>
  <c r="AG31" i="1"/>
  <c r="AH8" i="1"/>
  <c r="AG3" i="1"/>
  <c r="AF3" i="1"/>
  <c r="AF2" i="1"/>
  <c r="AG2" i="1"/>
  <c r="AH31" i="1"/>
  <c r="AF31" i="1"/>
  <c r="AF8" i="1"/>
  <c r="AG8" i="1"/>
  <c r="AG17" i="1"/>
  <c r="AG20" i="1"/>
  <c r="Z17" i="1"/>
  <c r="AH17" i="1" s="1"/>
  <c r="AH29" i="1"/>
  <c r="AG29" i="1"/>
  <c r="AF29" i="1"/>
  <c r="AG28" i="1"/>
  <c r="AG21" i="1"/>
  <c r="AG27" i="1"/>
  <c r="AG26" i="1"/>
  <c r="AG25" i="1"/>
  <c r="AG24" i="1"/>
  <c r="AG23" i="1"/>
  <c r="AG22" i="1"/>
</calcChain>
</file>

<file path=xl/sharedStrings.xml><?xml version="1.0" encoding="utf-8"?>
<sst xmlns="http://schemas.openxmlformats.org/spreadsheetml/2006/main" count="523" uniqueCount="133">
  <si>
    <t>Rajoo et al. (2021)</t>
  </si>
  <si>
    <t>Addressing psychosocial issues caused by the COVID-19 lockdown: Can urban greeneries help?</t>
  </si>
  <si>
    <t>sd_pre</t>
  </si>
  <si>
    <t>sd_post</t>
  </si>
  <si>
    <t>pooled_sd</t>
  </si>
  <si>
    <t>author_year</t>
  </si>
  <si>
    <t>title</t>
  </si>
  <si>
    <t>study_design</t>
  </si>
  <si>
    <t>sample size</t>
  </si>
  <si>
    <t>Weng et al. (2024)</t>
  </si>
  <si>
    <t>Pre-Post (Within-Subjects)</t>
  </si>
  <si>
    <t>outcome_assessment</t>
  </si>
  <si>
    <t>Total Mood Disturbance (TMD)</t>
  </si>
  <si>
    <t>m_pre</t>
  </si>
  <si>
    <t>m_post</t>
  </si>
  <si>
    <t>m_change</t>
  </si>
  <si>
    <t>sd_change</t>
  </si>
  <si>
    <t>site</t>
  </si>
  <si>
    <t>s1</t>
  </si>
  <si>
    <t>s2</t>
  </si>
  <si>
    <t>Broadleaf Forest Valley</t>
  </si>
  <si>
    <t>Grassland Slopes</t>
  </si>
  <si>
    <t>Mixed Broadleaf and Coniferous Forest Valley</t>
  </si>
  <si>
    <t>s3</t>
  </si>
  <si>
    <t>s4</t>
  </si>
  <si>
    <t>Broadleaf Ridge Forest</t>
  </si>
  <si>
    <t>s5</t>
  </si>
  <si>
    <t>Mixed Broadleaf and Coniferous Forest Slopes</t>
  </si>
  <si>
    <t>Rock-Bedded Streamscape</t>
  </si>
  <si>
    <t>Broadleaf Forest Streamside</t>
  </si>
  <si>
    <t>Tea Gardens of the Valley</t>
  </si>
  <si>
    <t>s6</t>
  </si>
  <si>
    <t>s7</t>
  </si>
  <si>
    <t>s8</t>
  </si>
  <si>
    <t>Quantitative Analysis of Physiological and Psychological Impacts of Visual and Auditory Elements in Wuyishan National Park Using Eye-Tracking</t>
  </si>
  <si>
    <t>smd_effctsize</t>
  </si>
  <si>
    <t>standard_error</t>
  </si>
  <si>
    <t>upper_ci</t>
  </si>
  <si>
    <t>lower_ci</t>
  </si>
  <si>
    <t>Wood et al. (2015)</t>
  </si>
  <si>
    <t>A Case–Control Study of the Health and Well-being Benefits of Allotment Gardening</t>
  </si>
  <si>
    <t>Pre-Post</t>
  </si>
  <si>
    <t>Depression, Anxiety, and Stress Scale (DASS-21)</t>
  </si>
  <si>
    <t>Marques et al. (2021)</t>
  </si>
  <si>
    <t>Home gardens can be more important than other urban green infrastructure for mental well-being during COVID-19 pandemics</t>
  </si>
  <si>
    <t>Home Gardens (private residential gardens)</t>
  </si>
  <si>
    <t>Urban residential (Rio de Janeiro, Brazil)</t>
  </si>
  <si>
    <t>md</t>
  </si>
  <si>
    <t>t</t>
  </si>
  <si>
    <t>df</t>
  </si>
  <si>
    <t>cohen d</t>
  </si>
  <si>
    <t>group</t>
  </si>
  <si>
    <t>Ward Thompson (2016)</t>
  </si>
  <si>
    <t>High Stress, High Deprivation</t>
  </si>
  <si>
    <t>Mitigating Stress and Supporting Health in Deprived Urban Communities: The Importance of Green Space and the Social Environment</t>
  </si>
  <si>
    <t>between groups</t>
  </si>
  <si>
    <t>Perceived Stress Scale (PSS)</t>
  </si>
  <si>
    <t>c3 (high exposure), c4 (low exposure)</t>
  </si>
  <si>
    <t>m_high</t>
  </si>
  <si>
    <t>m_low</t>
  </si>
  <si>
    <t>n_high</t>
  </si>
  <si>
    <t>n_low</t>
  </si>
  <si>
    <t>sd_high</t>
  </si>
  <si>
    <t>sd_low</t>
  </si>
  <si>
    <t>group_high</t>
  </si>
  <si>
    <t>High (65.8%) green space</t>
  </si>
  <si>
    <t>Low (49.5%) Green Space</t>
  </si>
  <si>
    <t>group_low</t>
  </si>
  <si>
    <t>Zhang et al. (2023)</t>
  </si>
  <si>
    <t>The restorative effects of short-term exposure to nature in immersive virtual environments (IVEs) as evidenced by participants' brain activities</t>
  </si>
  <si>
    <t>Controlled experimental (between-groups)</t>
  </si>
  <si>
    <t>urban forest</t>
  </si>
  <si>
    <t>indoor</t>
  </si>
  <si>
    <t>Perceived Stress Scale (PSS-14)</t>
  </si>
  <si>
    <t>Heilmayr &amp; Miller (2021)</t>
  </si>
  <si>
    <t>Nature Exposure Achieves Comparable Health and Well-Being Improvements as Best Practice, Positive Psychology Interventions</t>
  </si>
  <si>
    <t>Pre-post (Within-subjects)</t>
  </si>
  <si>
    <t>Bianchi et al. (2024)</t>
  </si>
  <si>
    <t>Exploring the Connections Between Nature Exposure and Stress During COVID-19 Using Latent Profile Analysis</t>
  </si>
  <si>
    <t>Pre-post (Within-subject)</t>
  </si>
  <si>
    <t>n_pre</t>
  </si>
  <si>
    <t>n_post</t>
  </si>
  <si>
    <t>Perceived Stress Scale (PSS-10)</t>
  </si>
  <si>
    <t>Pre-post (Follow-up)</t>
  </si>
  <si>
    <t>Jin et al. (2022)</t>
  </si>
  <si>
    <t>Exploring Stress Recovery Effects of Different Environmental Exposure Settings</t>
  </si>
  <si>
    <t>Between-groups (cross-sectional)</t>
  </si>
  <si>
    <t>forest</t>
  </si>
  <si>
    <t>plaza</t>
  </si>
  <si>
    <t>md_high_low</t>
  </si>
  <si>
    <t>waterside</t>
  </si>
  <si>
    <t>lawn</t>
  </si>
  <si>
    <t>green street</t>
  </si>
  <si>
    <t>Pre-post (within-group)</t>
  </si>
  <si>
    <t>Nature Therapy Group</t>
  </si>
  <si>
    <t>Nature-Exercise Group</t>
  </si>
  <si>
    <t>Yin et al. (2023)</t>
  </si>
  <si>
    <t>Effects of blue space exposure in urban and natural environments on psychological and physiological responses</t>
  </si>
  <si>
    <t>Total Mood Disturbance (TMD) (calculated)</t>
  </si>
  <si>
    <t>Lei et al. (2021)</t>
  </si>
  <si>
    <t>A quantitative study for indoor workplace biophilic design to improve health and productivity performance</t>
  </si>
  <si>
    <t>Pre-post (within-subjects)</t>
  </si>
  <si>
    <t>Skin Conductance Level (SCL, μS)</t>
  </si>
  <si>
    <t>Koivisto et al. (2024)</t>
  </si>
  <si>
    <t>A short simulated nature experience as an effective way to promote restoration from work-related stress</t>
  </si>
  <si>
    <t>Skin Conductance Response (SCR)</t>
  </si>
  <si>
    <t>Elsadek et al. (2024)</t>
  </si>
  <si>
    <t>High-rise window views: Evaluating physiological and psychological impacts of green, blue, and built environments</t>
  </si>
  <si>
    <t>Skin Conductance (SC, μS)</t>
  </si>
  <si>
    <t>EEG Alpha wave (Total power, dB)</t>
  </si>
  <si>
    <t>Fukumoto et al. (2024)</t>
  </si>
  <si>
    <t>The effects of different designs of indoor biophilic greening on psychological and physiological responses and cognitive performance of office workers</t>
  </si>
  <si>
    <t>EEG Alpha wave power (ROI-4)</t>
  </si>
  <si>
    <t>Between-groups (Tropical vs. Control)</t>
  </si>
  <si>
    <t>tropical</t>
  </si>
  <si>
    <t>control</t>
  </si>
  <si>
    <t>Between-groups (GW vs Control)</t>
  </si>
  <si>
    <t>EEG Alpha relative power (O1)</t>
  </si>
  <si>
    <t>green + water</t>
  </si>
  <si>
    <t>Hassan &amp; Deshun (2023)</t>
  </si>
  <si>
    <t>Promoting adult health: the neurophysiological benefits of watering plants and engaging in mental tasks within designed environments</t>
  </si>
  <si>
    <t>Between-groups (Gardening vs. Mental)</t>
  </si>
  <si>
    <t>Gardening task</t>
  </si>
  <si>
    <t>mental task (control)</t>
  </si>
  <si>
    <t>EEG Alpha wave power</t>
  </si>
  <si>
    <t>Within-subject (Nature vs Control)</t>
  </si>
  <si>
    <t>EEG Lower Alpha (8–10 Hz)</t>
  </si>
  <si>
    <t>nature condition</t>
  </si>
  <si>
    <t>control condition</t>
  </si>
  <si>
    <t>ID</t>
  </si>
  <si>
    <t>Wood et al. (2016)</t>
  </si>
  <si>
    <t>Attention and Emotion Recovery Effects of Urban Parks during COVID-19—Psychological Symptoms as Moderators</t>
  </si>
  <si>
    <t>High-rise window views: Evaluating the physiological and psychological impacts of green, blue, and built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</si>
</sst>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2" fontId="0" fillId="2" borderId="0" xfId="0" applyNumberFormat="1" applyFill="1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2" fontId="0" fillId="0" borderId="0" xfId="0" applyNumberFormat="1" applyFill="1"/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5322A-9CD1-4DDB-8023-739F6A05B84B}" name="Table1" displayName="Table1" ref="A1:AH31" totalsRowShown="0" headerRowDxfId="0">
  <autoFilter ref="A1:AH31" xr:uid="{ECE5322A-9CD1-4DDB-8023-739F6A05B84B}"/>
  <sortState xmlns:xlrd2="http://schemas.microsoft.com/office/spreadsheetml/2017/richdata2" ref="A2:AH31">
    <sortCondition ref="A1:A31"/>
  </sortState>
  <tableColumns count="34">
    <tableColumn id="34" xr3:uid="{2BEE6B8C-F89F-455D-8845-10730536A4DE}" name="ID"/>
    <tableColumn id="2" xr3:uid="{C8356B7D-AA5B-4BDD-B34A-113C0F05EFB4}" name="group"/>
    <tableColumn id="3" xr3:uid="{FE1FCCA7-498C-486F-8C08-36EA24D7C474}" name="group_high"/>
    <tableColumn id="4" xr3:uid="{9AD5B14E-14E4-4ACB-8E2A-A8C8D9088F5C}" name="group_low"/>
    <tableColumn id="1" xr3:uid="{2C721479-5E6D-4FD7-92EA-A5ED1FB760E0}" name="site"/>
    <tableColumn id="5" xr3:uid="{23E5729A-F727-4D6A-B9F0-210579918C5D}" name="author_year" dataDxfId="24"/>
    <tableColumn id="6" xr3:uid="{E1615989-DB99-4048-B99B-9D3F2D9C23AF}" name="title" dataDxfId="23"/>
    <tableColumn id="7" xr3:uid="{9FE3317F-D556-4DEE-85A4-BBA1BB2EC5E6}" name="study_design" dataDxfId="22"/>
    <tableColumn id="8" xr3:uid="{BDB83F4F-A058-4F2A-AF97-E3D5CCFFB900}" name="sample size"/>
    <tableColumn id="9" xr3:uid="{348048E5-692E-4475-8780-970C75A18216}" name="n_high"/>
    <tableColumn id="10" xr3:uid="{32949097-F0FE-4845-A424-2FA849CF6311}" name="n_low"/>
    <tableColumn id="11" xr3:uid="{03C3F8E6-6BCB-46DA-88FA-2627EF55837D}" name="n_pre"/>
    <tableColumn id="12" xr3:uid="{AD358881-EF7D-4744-8D4D-CA17F74C7FD9}" name="n_post"/>
    <tableColumn id="13" xr3:uid="{8D703EDD-AA4D-4AA6-AC77-63150A1A8206}" name="outcome_assessment" dataDxfId="21"/>
    <tableColumn id="14" xr3:uid="{C921A856-4AB7-412D-B8AF-F2264D375A77}" name="m_pre" dataDxfId="20"/>
    <tableColumn id="15" xr3:uid="{87185B54-6CF0-473A-B538-D47D71202E14}" name="m_post" dataDxfId="19"/>
    <tableColumn id="16" xr3:uid="{39973DA3-F3EE-4E28-BF44-93C2A46181E3}" name="m_change" dataDxfId="18"/>
    <tableColumn id="17" xr3:uid="{D6E36170-298E-49EB-A71D-882086AFF214}" name="md" dataDxfId="17"/>
    <tableColumn id="18" xr3:uid="{9E5D7280-09C1-435E-A7AD-BC782A75D08D}" name="m_high" dataDxfId="16"/>
    <tableColumn id="19" xr3:uid="{870324CF-3C96-4111-9E77-8073D22BA2DC}" name="m_low" dataDxfId="15"/>
    <tableColumn id="20" xr3:uid="{7E123D27-25B6-418E-8115-052F996BF42B}" name="md_high_low" dataDxfId="14"/>
    <tableColumn id="21" xr3:uid="{CF360ECE-CC2F-4905-90FC-FB0E214927CC}" name="sd_high" dataDxfId="13"/>
    <tableColumn id="22" xr3:uid="{960EC36F-B7C2-4DF5-BA7D-8CA18D0100B2}" name="sd_low" dataDxfId="12"/>
    <tableColumn id="23" xr3:uid="{C432B63D-958D-476D-A0BE-4F55BD4FCED1}" name="t" dataDxfId="11"/>
    <tableColumn id="24" xr3:uid="{5335BD2E-131C-48E2-BB8D-03FA86DCC0E6}" name="df" dataDxfId="10"/>
    <tableColumn id="25" xr3:uid="{CD8F3E5E-B4A0-43B6-B01B-BBB59F2AB5BA}" name="cohen d" dataDxfId="9"/>
    <tableColumn id="26" xr3:uid="{56C124F5-51AE-46D2-9ADF-8A1CD323F1B9}" name="sd_pre" dataDxfId="8"/>
    <tableColumn id="27" xr3:uid="{650632D7-5B8B-4895-91E4-A35952BDC461}" name="sd_post" dataDxfId="7"/>
    <tableColumn id="28" xr3:uid="{7A83C0E2-CA76-4A8B-9A54-3C58B4B1F00F}" name="sd_change" dataDxfId="6"/>
    <tableColumn id="29" xr3:uid="{011535D8-E4FA-41FD-A4FF-94FD6F417083}" name="pooled_sd" dataDxfId="5"/>
    <tableColumn id="30" xr3:uid="{E93281D1-6817-4D49-983C-7CC2A67A178A}" name="standard_error" dataDxfId="4"/>
    <tableColumn id="31" xr3:uid="{7ED57DBD-861A-4B40-A4A8-9616F8B43F76}" name="lower_ci" dataDxfId="3"/>
    <tableColumn id="32" xr3:uid="{58ADDA0F-57F7-49C0-A4F6-D712B5E7DD51}" name="upper_ci" dataDxfId="2"/>
    <tableColumn id="33" xr3:uid="{F6F446DC-7855-4D80-912F-F5F5A003F445}" name="smd_effctsiz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3BB-E792-4E3C-94E0-9D22DDFE4048}">
  <dimension ref="A1:AI32"/>
  <sheetViews>
    <sheetView tabSelected="1" topLeftCell="AC1" workbookViewId="0">
      <selection activeCell="AE24" sqref="AE24"/>
    </sheetView>
  </sheetViews>
  <sheetFormatPr defaultRowHeight="14.5" x14ac:dyDescent="0.35"/>
  <cols>
    <col min="2" max="2" width="12.7265625" customWidth="1"/>
    <col min="3" max="3" width="14.81640625" customWidth="1"/>
    <col min="4" max="4" width="12.26953125" customWidth="1"/>
    <col min="5" max="5" width="4.453125" customWidth="1"/>
    <col min="6" max="6" width="23.36328125" customWidth="1"/>
    <col min="7" max="7" width="36" customWidth="1"/>
    <col min="8" max="8" width="32.7265625" style="1" customWidth="1"/>
    <col min="9" max="9" width="33.453125" customWidth="1"/>
    <col min="10" max="10" width="12.6328125" customWidth="1"/>
    <col min="11" max="14" width="11.90625" customWidth="1"/>
    <col min="15" max="15" width="41" customWidth="1"/>
    <col min="16" max="16" width="8" customWidth="1"/>
    <col min="17" max="17" width="8.90625" customWidth="1"/>
    <col min="18" max="18" width="11.36328125" customWidth="1"/>
    <col min="19" max="21" width="9.54296875" customWidth="1"/>
    <col min="22" max="22" width="13.7265625" customWidth="1"/>
    <col min="23" max="24" width="9.54296875" customWidth="1"/>
    <col min="25" max="25" width="5.90625" customWidth="1"/>
    <col min="26" max="26" width="7.08984375" customWidth="1"/>
    <col min="27" max="27" width="9.453125" customWidth="1"/>
    <col min="28" max="28" width="8.36328125" customWidth="1"/>
    <col min="29" max="31" width="16" customWidth="1"/>
    <col min="32" max="32" width="15" customWidth="1"/>
    <col min="33" max="33" width="9.7265625" customWidth="1"/>
    <col min="34" max="34" width="10.08984375" customWidth="1"/>
    <col min="35" max="35" width="14.453125" style="3" customWidth="1"/>
    <col min="36" max="38" width="17.26953125" customWidth="1"/>
    <col min="42" max="42" width="19.90625" customWidth="1"/>
  </cols>
  <sheetData>
    <row r="1" spans="1:35" s="10" customFormat="1" x14ac:dyDescent="0.35">
      <c r="A1" s="10" t="s">
        <v>129</v>
      </c>
      <c r="B1" s="10" t="s">
        <v>51</v>
      </c>
      <c r="C1" s="10" t="s">
        <v>64</v>
      </c>
      <c r="D1" s="10" t="s">
        <v>67</v>
      </c>
      <c r="E1" s="10" t="s">
        <v>17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60</v>
      </c>
      <c r="K1" s="11" t="s">
        <v>61</v>
      </c>
      <c r="L1" s="11" t="s">
        <v>80</v>
      </c>
      <c r="M1" s="11" t="s">
        <v>81</v>
      </c>
      <c r="N1" s="11" t="s">
        <v>11</v>
      </c>
      <c r="O1" s="10" t="s">
        <v>13</v>
      </c>
      <c r="P1" s="10" t="s">
        <v>14</v>
      </c>
      <c r="Q1" s="10" t="s">
        <v>15</v>
      </c>
      <c r="R1" s="10" t="s">
        <v>47</v>
      </c>
      <c r="S1" s="10" t="s">
        <v>58</v>
      </c>
      <c r="T1" s="10" t="s">
        <v>59</v>
      </c>
      <c r="U1" s="10" t="s">
        <v>89</v>
      </c>
      <c r="V1" s="10" t="s">
        <v>62</v>
      </c>
      <c r="W1" s="10" t="s">
        <v>63</v>
      </c>
      <c r="X1" s="10" t="s">
        <v>48</v>
      </c>
      <c r="Y1" s="10" t="s">
        <v>49</v>
      </c>
      <c r="Z1" s="10" t="s">
        <v>50</v>
      </c>
      <c r="AA1" s="10" t="s">
        <v>2</v>
      </c>
      <c r="AB1" s="10" t="s">
        <v>3</v>
      </c>
      <c r="AC1" s="10" t="s">
        <v>16</v>
      </c>
      <c r="AD1" s="10" t="s">
        <v>4</v>
      </c>
      <c r="AE1" s="10" t="s">
        <v>36</v>
      </c>
      <c r="AF1" s="10" t="s">
        <v>38</v>
      </c>
      <c r="AG1" s="10" t="s">
        <v>37</v>
      </c>
      <c r="AH1" s="12" t="s">
        <v>35</v>
      </c>
    </row>
    <row r="2" spans="1:35" x14ac:dyDescent="0.35">
      <c r="A2">
        <v>5</v>
      </c>
      <c r="F2" s="4" t="s">
        <v>77</v>
      </c>
      <c r="G2" s="4" t="s">
        <v>78</v>
      </c>
      <c r="H2" s="4" t="s">
        <v>79</v>
      </c>
      <c r="L2">
        <v>419</v>
      </c>
      <c r="M2">
        <v>262</v>
      </c>
      <c r="N2" s="4" t="s">
        <v>82</v>
      </c>
      <c r="O2" s="8">
        <v>17</v>
      </c>
      <c r="P2" s="8">
        <v>16</v>
      </c>
      <c r="Q2" s="8">
        <f>P2-O2</f>
        <v>-1</v>
      </c>
      <c r="R2" s="8"/>
      <c r="S2" s="8"/>
      <c r="T2" s="8"/>
      <c r="U2" s="8"/>
      <c r="V2" s="8"/>
      <c r="W2" s="8"/>
      <c r="X2" s="8"/>
      <c r="Y2" s="8"/>
      <c r="Z2" s="8"/>
      <c r="AA2" s="8">
        <v>7.7</v>
      </c>
      <c r="AB2" s="8">
        <v>7.5</v>
      </c>
      <c r="AC2" s="8">
        <f>SQRT((AA2^2 + AB2^2)/2)</f>
        <v>7.6006578662639459</v>
      </c>
      <c r="AD2" s="8">
        <f>SQRT((AA2^2 + AB2^2)/2)</f>
        <v>7.6006578662639459</v>
      </c>
      <c r="AE2" s="8">
        <f>AC2/SQRT(M2)</f>
        <v>0.46957021115708225</v>
      </c>
      <c r="AF2" s="8">
        <f>Q2-(1.96*AE2)</f>
        <v>-1.9203576138678811</v>
      </c>
      <c r="AG2" s="8">
        <f>Q2+(1.96*AE2)</f>
        <v>-7.9642386132118825E-2</v>
      </c>
      <c r="AH2" s="8">
        <f>Q2/AD2</f>
        <v>-0.13156755870285522</v>
      </c>
      <c r="AI2"/>
    </row>
    <row r="3" spans="1:35" x14ac:dyDescent="0.35">
      <c r="A3">
        <v>5</v>
      </c>
      <c r="F3" s="4" t="s">
        <v>77</v>
      </c>
      <c r="G3" s="4" t="s">
        <v>78</v>
      </c>
      <c r="H3" s="4" t="s">
        <v>83</v>
      </c>
      <c r="L3">
        <v>419</v>
      </c>
      <c r="M3">
        <v>155</v>
      </c>
      <c r="N3" s="4" t="s">
        <v>82</v>
      </c>
      <c r="O3" s="8">
        <v>17</v>
      </c>
      <c r="P3" s="8">
        <v>16</v>
      </c>
      <c r="Q3" s="8">
        <f>P3-O3</f>
        <v>-1</v>
      </c>
      <c r="R3" s="8"/>
      <c r="S3" s="8"/>
      <c r="T3" s="8"/>
      <c r="U3" s="8"/>
      <c r="V3" s="8"/>
      <c r="W3" s="8"/>
      <c r="X3" s="8"/>
      <c r="Y3" s="8"/>
      <c r="Z3" s="8"/>
      <c r="AA3" s="8">
        <v>7.7</v>
      </c>
      <c r="AB3" s="8">
        <v>8.8000000000000007</v>
      </c>
      <c r="AC3" s="8">
        <f>SQRT((AA3^2 + AB3^2)/2)</f>
        <v>8.2683130081050997</v>
      </c>
      <c r="AD3" s="8">
        <f>SQRT((AA3^2 + AB3^2)/2)</f>
        <v>8.2683130081050997</v>
      </c>
      <c r="AE3" s="8">
        <f>AC3/SQRT(M3)</f>
        <v>0.664126882552598</v>
      </c>
      <c r="AF3" s="8">
        <f>Q3-(1.96*AE3)</f>
        <v>-2.3016886898030924</v>
      </c>
      <c r="AG3" s="8">
        <f>Q3+(1.96*AE3)</f>
        <v>0.30168868980309216</v>
      </c>
      <c r="AH3" s="8">
        <f>Q3/AD3</f>
        <v>-0.12094365549777078</v>
      </c>
      <c r="AI3"/>
    </row>
    <row r="4" spans="1:35" x14ac:dyDescent="0.35">
      <c r="A4">
        <v>20</v>
      </c>
      <c r="F4" s="4" t="s">
        <v>106</v>
      </c>
      <c r="G4" t="s">
        <v>132</v>
      </c>
      <c r="H4" s="4" t="s">
        <v>101</v>
      </c>
      <c r="I4">
        <v>45</v>
      </c>
      <c r="N4" s="4" t="s">
        <v>108</v>
      </c>
      <c r="O4" s="8">
        <v>3.09</v>
      </c>
      <c r="P4" s="8">
        <v>1.65</v>
      </c>
      <c r="Q4" s="8">
        <f>P4-O4</f>
        <v>-1.44</v>
      </c>
      <c r="R4" s="8"/>
      <c r="S4" s="8"/>
      <c r="T4" s="8"/>
      <c r="U4" s="8"/>
      <c r="V4" s="8"/>
      <c r="W4" s="8"/>
      <c r="X4" s="8"/>
      <c r="Y4" s="8"/>
      <c r="Z4" s="8"/>
      <c r="AA4" s="8">
        <v>0.15</v>
      </c>
      <c r="AB4" s="8">
        <v>0.09</v>
      </c>
      <c r="AC4" s="8">
        <f>SQRT((AA4^2 + AB4^2)/2)</f>
        <v>0.12369316876852982</v>
      </c>
      <c r="AD4" s="8"/>
      <c r="AE4" s="8">
        <f>AC4/SQRT(I4)</f>
        <v>1.8439088914585774E-2</v>
      </c>
      <c r="AF4" s="8">
        <f>Q4-(1.96*AE4)</f>
        <v>-1.4761406142725881</v>
      </c>
      <c r="AG4" s="8">
        <f>Q4+(1.96*AE4)</f>
        <v>-1.4038593857274118</v>
      </c>
      <c r="AH4" s="8">
        <f>Q4/AC4</f>
        <v>-11.641710001743983</v>
      </c>
      <c r="AI4"/>
    </row>
    <row r="5" spans="1:35" x14ac:dyDescent="0.35">
      <c r="A5">
        <v>20</v>
      </c>
      <c r="C5" t="s">
        <v>118</v>
      </c>
      <c r="D5" t="s">
        <v>115</v>
      </c>
      <c r="F5" s="4" t="s">
        <v>106</v>
      </c>
      <c r="G5" s="4" t="s">
        <v>107</v>
      </c>
      <c r="H5" s="4" t="s">
        <v>116</v>
      </c>
      <c r="J5">
        <v>45</v>
      </c>
      <c r="K5">
        <v>45</v>
      </c>
      <c r="N5" s="4" t="s">
        <v>117</v>
      </c>
      <c r="O5" s="8"/>
      <c r="P5" s="8"/>
      <c r="Q5" s="8"/>
      <c r="R5" s="8"/>
      <c r="S5" s="8">
        <v>0.23</v>
      </c>
      <c r="T5" s="8">
        <v>0.14000000000000001</v>
      </c>
      <c r="U5" s="8">
        <f>S5-T5</f>
        <v>0.09</v>
      </c>
      <c r="V5" s="8">
        <v>0.02</v>
      </c>
      <c r="W5" s="8">
        <v>0.03</v>
      </c>
      <c r="X5" s="8"/>
      <c r="Y5" s="8"/>
      <c r="Z5" s="8"/>
      <c r="AA5" s="8"/>
      <c r="AB5" s="8"/>
      <c r="AC5" s="8"/>
      <c r="AD5" s="8">
        <f>SQRT(((J5-1)*V5^2+(K5-1)*W5^2)/(J5+K5-2))</f>
        <v>2.5495097567963924E-2</v>
      </c>
      <c r="AE5" s="8">
        <f>SQRT((V5^2/J5)+(W5^2/K5))</f>
        <v>5.3748384988656995E-3</v>
      </c>
      <c r="AF5" s="8">
        <f>(S5-T5) - (1.96*AE5)</f>
        <v>7.9465316542223219E-2</v>
      </c>
      <c r="AG5" s="8">
        <f>(S5-T5) + (1.96*AE5)</f>
        <v>0.10053468345777677</v>
      </c>
      <c r="AH5" s="8">
        <f>(S5-T5)/AD5</f>
        <v>3.5300904324873126</v>
      </c>
      <c r="AI5"/>
    </row>
    <row r="6" spans="1:35" x14ac:dyDescent="0.35">
      <c r="A6">
        <v>21</v>
      </c>
      <c r="C6" t="s">
        <v>114</v>
      </c>
      <c r="D6" t="s">
        <v>115</v>
      </c>
      <c r="F6" s="4" t="s">
        <v>110</v>
      </c>
      <c r="G6" s="4" t="s">
        <v>111</v>
      </c>
      <c r="H6" s="4" t="s">
        <v>113</v>
      </c>
      <c r="J6">
        <v>18</v>
      </c>
      <c r="K6">
        <v>18</v>
      </c>
      <c r="N6" s="4" t="s">
        <v>112</v>
      </c>
      <c r="O6" s="8"/>
      <c r="P6" s="8"/>
      <c r="Q6" s="8"/>
      <c r="R6" s="8"/>
      <c r="S6" s="8">
        <v>36.39</v>
      </c>
      <c r="T6" s="8">
        <v>37.979999999999997</v>
      </c>
      <c r="U6" s="8">
        <f>S6-T6</f>
        <v>-1.5899999999999963</v>
      </c>
      <c r="V6" s="8">
        <v>3.68</v>
      </c>
      <c r="W6" s="8">
        <v>4.8099999999999996</v>
      </c>
      <c r="X6" s="8"/>
      <c r="Y6" s="8"/>
      <c r="Z6" s="8"/>
      <c r="AA6" s="8"/>
      <c r="AB6" s="8"/>
      <c r="AC6" s="8"/>
      <c r="AD6" s="8">
        <f>SQRT(((J6-1)*V6^2+(K6-1)*W6^2)/(J6+K6-2))</f>
        <v>4.2824350549658075</v>
      </c>
      <c r="AE6" s="8">
        <f>SQRT((V6^2/J6)+(W6^2/K6))</f>
        <v>1.4274783516552692</v>
      </c>
      <c r="AF6" s="8">
        <f>(S6-T6) - (1.96*AE6)</f>
        <v>-4.3878575692443231</v>
      </c>
      <c r="AG6" s="8">
        <f>(S6-T6) + (1.96*AE6)</f>
        <v>1.207857569244331</v>
      </c>
      <c r="AH6" s="8">
        <f>(S6-T6)/AD6</f>
        <v>-0.3712840894472576</v>
      </c>
      <c r="AI6"/>
    </row>
    <row r="7" spans="1:35" x14ac:dyDescent="0.35">
      <c r="A7">
        <v>24</v>
      </c>
      <c r="C7" t="s">
        <v>122</v>
      </c>
      <c r="D7" t="s">
        <v>123</v>
      </c>
      <c r="F7" s="4" t="s">
        <v>119</v>
      </c>
      <c r="G7" s="4" t="s">
        <v>120</v>
      </c>
      <c r="H7" s="4" t="s">
        <v>121</v>
      </c>
      <c r="J7">
        <v>25</v>
      </c>
      <c r="K7">
        <v>25</v>
      </c>
      <c r="N7" s="4" t="s">
        <v>124</v>
      </c>
      <c r="O7" s="8"/>
      <c r="P7" s="8"/>
      <c r="Q7" s="8"/>
      <c r="R7" s="8"/>
      <c r="S7" s="8">
        <v>28326.92</v>
      </c>
      <c r="T7" s="9">
        <v>23618.74</v>
      </c>
      <c r="U7" s="8">
        <f>S7-T7</f>
        <v>4708.1799999999967</v>
      </c>
      <c r="V7" s="8">
        <v>2956.05</v>
      </c>
      <c r="W7" s="8">
        <v>2501.16</v>
      </c>
      <c r="X7" s="8"/>
      <c r="Y7" s="8"/>
      <c r="Z7" s="8"/>
      <c r="AA7" s="8"/>
      <c r="AB7" s="8"/>
      <c r="AC7" s="8"/>
      <c r="AD7" s="8">
        <f>SQRT(((J7-1)*V7^2+(K7-1)*W7^2)/(J7+K7-2))</f>
        <v>2738.0680185214537</v>
      </c>
      <c r="AE7" s="8">
        <f>SQRT((V7^2/J7)+(W7^2/K7))</f>
        <v>774.44258529861327</v>
      </c>
      <c r="AF7" s="8">
        <f>(S7-T7) - (1.96*AE7)</f>
        <v>3190.2725328147144</v>
      </c>
      <c r="AG7" s="8">
        <f>(S7-T7) + (1.96*AE7)</f>
        <v>6226.0874671852789</v>
      </c>
      <c r="AH7" s="8">
        <f>(S7-T7)/AD7</f>
        <v>1.7195263113085102</v>
      </c>
      <c r="AI7"/>
    </row>
    <row r="8" spans="1:35" x14ac:dyDescent="0.35">
      <c r="A8">
        <v>25</v>
      </c>
      <c r="F8" s="4" t="s">
        <v>74</v>
      </c>
      <c r="G8" t="s">
        <v>75</v>
      </c>
      <c r="H8" t="s">
        <v>76</v>
      </c>
      <c r="I8">
        <v>37</v>
      </c>
      <c r="N8" s="4" t="s">
        <v>73</v>
      </c>
      <c r="O8" s="8">
        <v>2.7</v>
      </c>
      <c r="P8" s="8">
        <v>2.5499999999999998</v>
      </c>
      <c r="Q8" s="8">
        <f>P8-O8</f>
        <v>-0.15000000000000036</v>
      </c>
      <c r="R8" s="8"/>
      <c r="S8" s="8"/>
      <c r="T8" s="8"/>
      <c r="U8" s="8"/>
      <c r="V8" s="8"/>
      <c r="W8" s="8"/>
      <c r="X8" s="8"/>
      <c r="Y8" s="8"/>
      <c r="Z8" s="8"/>
      <c r="AA8" s="8">
        <v>0.61</v>
      </c>
      <c r="AB8" s="8">
        <v>0.48</v>
      </c>
      <c r="AC8" s="8">
        <v>0.44</v>
      </c>
      <c r="AD8" s="8">
        <f>SQRT((AA8^2 + AB8^2)/2)</f>
        <v>0.54886246000250372</v>
      </c>
      <c r="AE8" s="8">
        <f>AC8/SQRT(I8)</f>
        <v>7.2335554414357212E-2</v>
      </c>
      <c r="AF8" s="8">
        <f>Q8-(1.96*AE8)</f>
        <v>-0.29177768665214049</v>
      </c>
      <c r="AG8" s="8">
        <f>Q8+(1.96*AE8)</f>
        <v>-8.2223133478602217E-3</v>
      </c>
      <c r="AH8" s="8">
        <f>Q8/AD8</f>
        <v>-0.27329251120456682</v>
      </c>
      <c r="AI8"/>
    </row>
    <row r="9" spans="1:35" x14ac:dyDescent="0.35">
      <c r="A9">
        <v>37</v>
      </c>
      <c r="C9" t="s">
        <v>87</v>
      </c>
      <c r="D9" t="s">
        <v>88</v>
      </c>
      <c r="F9" t="s">
        <v>84</v>
      </c>
      <c r="G9" t="s">
        <v>131</v>
      </c>
      <c r="H9" s="4" t="s">
        <v>86</v>
      </c>
      <c r="J9">
        <v>25</v>
      </c>
      <c r="K9">
        <v>25</v>
      </c>
      <c r="N9" s="4" t="s">
        <v>82</v>
      </c>
      <c r="O9" s="8"/>
      <c r="P9" s="8"/>
      <c r="Q9" s="8"/>
      <c r="R9" s="8"/>
      <c r="S9" s="8">
        <v>13.16</v>
      </c>
      <c r="T9" s="8">
        <v>12.84</v>
      </c>
      <c r="U9" s="8">
        <f>S9-T9</f>
        <v>0.32000000000000028</v>
      </c>
      <c r="V9" s="8">
        <v>5.16</v>
      </c>
      <c r="W9" s="8">
        <v>5.39</v>
      </c>
      <c r="X9" s="8"/>
      <c r="Y9" s="8"/>
      <c r="Z9" s="8"/>
      <c r="AA9" s="8"/>
      <c r="AB9" s="8"/>
      <c r="AC9" s="8"/>
      <c r="AD9" s="8">
        <f>SQRT(((J9-1)*V9^2+(K9-1)*W9^2)/(J9+K9-2))</f>
        <v>5.2762534055899932</v>
      </c>
      <c r="AE9" s="8">
        <f>SQRT((V9^2/J9)+(W9^2/K9))</f>
        <v>1.4923498249405198</v>
      </c>
      <c r="AF9" s="8">
        <f>(S9-T9) - (1.96*AE9)</f>
        <v>-2.6050056568834186</v>
      </c>
      <c r="AG9" s="8">
        <f>(S9-T9) + (1.96*AE9)</f>
        <v>3.2450056568834191</v>
      </c>
      <c r="AH9" s="8">
        <f>(S9-T9)/AD9</f>
        <v>6.0649096129646134E-2</v>
      </c>
      <c r="AI9"/>
    </row>
    <row r="10" spans="1:35" x14ac:dyDescent="0.35">
      <c r="A10">
        <v>37</v>
      </c>
      <c r="C10" t="s">
        <v>90</v>
      </c>
      <c r="D10" t="s">
        <v>88</v>
      </c>
      <c r="F10" t="s">
        <v>84</v>
      </c>
      <c r="G10" t="s">
        <v>131</v>
      </c>
      <c r="H10" s="4" t="s">
        <v>86</v>
      </c>
      <c r="J10">
        <v>25</v>
      </c>
      <c r="K10">
        <v>25</v>
      </c>
      <c r="N10" s="4" t="s">
        <v>82</v>
      </c>
      <c r="O10" s="8"/>
      <c r="P10" s="8"/>
      <c r="Q10" s="8"/>
      <c r="R10" s="8"/>
      <c r="S10" s="8">
        <v>13.48</v>
      </c>
      <c r="T10" s="8">
        <v>12.84</v>
      </c>
      <c r="U10" s="8">
        <f>S10-T10</f>
        <v>0.64000000000000057</v>
      </c>
      <c r="V10" s="8">
        <v>4.0999999999999996</v>
      </c>
      <c r="W10" s="8">
        <v>5.39</v>
      </c>
      <c r="X10" s="8"/>
      <c r="Y10" s="8"/>
      <c r="Z10" s="8"/>
      <c r="AA10" s="8"/>
      <c r="AB10" s="8"/>
      <c r="AC10" s="8"/>
      <c r="AD10" s="8">
        <f>SQRT(((J10-1)*V10^2+(K10-1)*W10^2)/(J10+K10-2))</f>
        <v>4.7886375933035481</v>
      </c>
      <c r="AE10" s="8">
        <f>SQRT((V10^2/J10)+(W10^2/K10))</f>
        <v>1.3544312459479071</v>
      </c>
      <c r="AF10" s="8">
        <f>(S10-T10) - (1.96*AE10)</f>
        <v>-2.0146852420578973</v>
      </c>
      <c r="AG10" s="8">
        <f>(S10-T10) + (1.96*AE10)</f>
        <v>3.2946852420578985</v>
      </c>
      <c r="AH10" s="8">
        <f>(S10-T10)/AD10</f>
        <v>0.13364970464563436</v>
      </c>
      <c r="AI10"/>
    </row>
    <row r="11" spans="1:35" x14ac:dyDescent="0.35">
      <c r="A11">
        <v>37</v>
      </c>
      <c r="C11" t="s">
        <v>91</v>
      </c>
      <c r="D11" t="s">
        <v>88</v>
      </c>
      <c r="F11" t="s">
        <v>84</v>
      </c>
      <c r="G11" t="s">
        <v>131</v>
      </c>
      <c r="H11" s="4" t="s">
        <v>86</v>
      </c>
      <c r="J11">
        <v>25</v>
      </c>
      <c r="K11">
        <v>25</v>
      </c>
      <c r="N11" s="4" t="s">
        <v>82</v>
      </c>
      <c r="O11" s="8"/>
      <c r="P11" s="8"/>
      <c r="Q11" s="8"/>
      <c r="R11" s="8"/>
      <c r="S11" s="8">
        <v>14.28</v>
      </c>
      <c r="T11" s="8">
        <v>12.84</v>
      </c>
      <c r="U11" s="8">
        <f>S11-T11</f>
        <v>1.4399999999999995</v>
      </c>
      <c r="V11" s="8">
        <v>4.97</v>
      </c>
      <c r="W11" s="8">
        <v>5.39</v>
      </c>
      <c r="X11" s="8"/>
      <c r="Y11" s="8"/>
      <c r="Z11" s="8"/>
      <c r="AA11" s="8"/>
      <c r="AB11" s="8"/>
      <c r="AC11" s="8"/>
      <c r="AD11" s="8">
        <f>SQRT(((J11-1)*V11^2+(K11-1)*W11^2)/(J11+K11-2))</f>
        <v>5.1842550091599469</v>
      </c>
      <c r="AE11" s="8">
        <f>SQRT((V11^2/J11)+(W11^2/K11))</f>
        <v>1.46632874895093</v>
      </c>
      <c r="AF11" s="8">
        <f>(S11-T11) - (1.96*AE11)</f>
        <v>-1.4340043479438234</v>
      </c>
      <c r="AG11" s="8">
        <f>(S11-T11) + (1.96*AE11)</f>
        <v>4.3140043479438219</v>
      </c>
      <c r="AH11" s="8">
        <f>(S11-T11)/AD11</f>
        <v>0.27776411412164237</v>
      </c>
      <c r="AI11"/>
    </row>
    <row r="12" spans="1:35" x14ac:dyDescent="0.35">
      <c r="A12">
        <v>37</v>
      </c>
      <c r="C12" t="s">
        <v>92</v>
      </c>
      <c r="D12" t="s">
        <v>88</v>
      </c>
      <c r="F12" t="s">
        <v>84</v>
      </c>
      <c r="G12" t="s">
        <v>131</v>
      </c>
      <c r="H12" s="4" t="s">
        <v>86</v>
      </c>
      <c r="J12">
        <v>25</v>
      </c>
      <c r="K12">
        <v>25</v>
      </c>
      <c r="N12" s="4" t="s">
        <v>82</v>
      </c>
      <c r="O12" s="8"/>
      <c r="P12" s="8"/>
      <c r="Q12" s="8"/>
      <c r="R12" s="8"/>
      <c r="S12" s="8">
        <v>13.96</v>
      </c>
      <c r="T12" s="8">
        <v>12.84</v>
      </c>
      <c r="U12" s="8">
        <f>S12-T12</f>
        <v>1.120000000000001</v>
      </c>
      <c r="V12" s="8">
        <v>5.57</v>
      </c>
      <c r="W12" s="8">
        <v>5.39</v>
      </c>
      <c r="X12" s="8"/>
      <c r="Y12" s="8"/>
      <c r="Z12" s="8"/>
      <c r="AA12" s="8"/>
      <c r="AB12" s="8"/>
      <c r="AC12" s="8"/>
      <c r="AD12" s="8">
        <f>SQRT(((J12-1)*V12^2+(K12-1)*W12^2)/(J12+K12-2))</f>
        <v>5.4807390012661612</v>
      </c>
      <c r="AE12" s="8">
        <f>SQRT((V12^2/J12)+(W12^2/K12))</f>
        <v>1.5501870854835555</v>
      </c>
      <c r="AF12" s="8">
        <f>(S12-T12) - (1.96*AE12)</f>
        <v>-1.9183666875477678</v>
      </c>
      <c r="AG12" s="8">
        <f>(S12-T12) + (1.96*AE12)</f>
        <v>4.1583666875477698</v>
      </c>
      <c r="AH12" s="8">
        <f>(S12-T12)/AD12</f>
        <v>0.20435200430840775</v>
      </c>
      <c r="AI12"/>
    </row>
    <row r="13" spans="1:35" x14ac:dyDescent="0.35">
      <c r="A13">
        <v>42</v>
      </c>
      <c r="F13" s="4" t="s">
        <v>103</v>
      </c>
      <c r="G13" s="4" t="s">
        <v>104</v>
      </c>
      <c r="H13" s="4" t="s">
        <v>101</v>
      </c>
      <c r="I13">
        <v>29</v>
      </c>
      <c r="N13" s="4" t="s">
        <v>105</v>
      </c>
      <c r="O13" s="8">
        <v>21.97</v>
      </c>
      <c r="P13" s="8">
        <v>15.38</v>
      </c>
      <c r="Q13" s="8">
        <f>P13-O13</f>
        <v>-6.5899999999999981</v>
      </c>
      <c r="R13" s="8"/>
      <c r="S13" s="8"/>
      <c r="T13" s="8"/>
      <c r="U13" s="8"/>
      <c r="V13" s="8"/>
      <c r="W13" s="8"/>
      <c r="X13" s="8"/>
      <c r="Y13" s="8"/>
      <c r="Z13" s="8"/>
      <c r="AA13" s="8">
        <v>15.94</v>
      </c>
      <c r="AB13" s="8">
        <v>16.010000000000002</v>
      </c>
      <c r="AC13" s="8">
        <f>SQRT((AA13^2 + AB13^2)/2)</f>
        <v>15.975038341112048</v>
      </c>
      <c r="AD13" s="8"/>
      <c r="AE13" s="8">
        <f>AC13/SQRT(I13)</f>
        <v>2.9664901471441718</v>
      </c>
      <c r="AF13" s="8">
        <f>Q13-(1.96*AE13)</f>
        <v>-12.404320688402574</v>
      </c>
      <c r="AG13" s="8">
        <f>Q13+(1.96*AE13)</f>
        <v>-0.77567931159742187</v>
      </c>
      <c r="AH13" s="8">
        <f>Q13/AC13</f>
        <v>-0.41251857174204798</v>
      </c>
      <c r="AI13"/>
    </row>
    <row r="14" spans="1:35" x14ac:dyDescent="0.35">
      <c r="A14">
        <v>42</v>
      </c>
      <c r="C14" t="s">
        <v>127</v>
      </c>
      <c r="D14" t="s">
        <v>128</v>
      </c>
      <c r="F14" s="4" t="s">
        <v>103</v>
      </c>
      <c r="G14" s="4" t="s">
        <v>104</v>
      </c>
      <c r="H14" s="4" t="s">
        <v>125</v>
      </c>
      <c r="I14">
        <v>26</v>
      </c>
      <c r="N14" s="4" t="s">
        <v>126</v>
      </c>
      <c r="O14" s="8">
        <v>3.37</v>
      </c>
      <c r="P14" s="8">
        <v>4.13</v>
      </c>
      <c r="Q14" s="8">
        <f>P14-O14</f>
        <v>0.75999999999999979</v>
      </c>
      <c r="R14" s="8"/>
      <c r="S14" s="8"/>
      <c r="T14" s="9"/>
      <c r="U14" s="8"/>
      <c r="V14" s="8"/>
      <c r="W14" s="8"/>
      <c r="X14" s="8"/>
      <c r="Y14" s="8"/>
      <c r="Z14" s="8"/>
      <c r="AA14" s="8">
        <v>1.18</v>
      </c>
      <c r="AB14" s="8">
        <v>1.97</v>
      </c>
      <c r="AC14" s="8">
        <f>SQRT((AA14^2 + AB14^2)/2)</f>
        <v>1.6237764624479565</v>
      </c>
      <c r="AD14" s="8"/>
      <c r="AE14" s="8">
        <f>AC14/SQRT(I14)</f>
        <v>0.31844876414364587</v>
      </c>
      <c r="AF14" s="8">
        <f>Q14-(1.96*AE14)</f>
        <v>0.13584042227845394</v>
      </c>
      <c r="AG14" s="8">
        <f>Q14+(1.96*AE14)</f>
        <v>1.3841595777215456</v>
      </c>
      <c r="AH14" s="8">
        <f>Q14/AC14</f>
        <v>0.46804472017918447</v>
      </c>
      <c r="AI14"/>
    </row>
    <row r="15" spans="1:35" x14ac:dyDescent="0.35">
      <c r="A15">
        <v>48</v>
      </c>
      <c r="F15" s="4" t="s">
        <v>99</v>
      </c>
      <c r="G15" s="4" t="s">
        <v>100</v>
      </c>
      <c r="H15" s="4" t="s">
        <v>101</v>
      </c>
      <c r="I15">
        <v>15</v>
      </c>
      <c r="N15" s="4" t="s">
        <v>102</v>
      </c>
      <c r="O15" s="8">
        <v>13.63</v>
      </c>
      <c r="P15" s="8">
        <v>5.38</v>
      </c>
      <c r="Q15" s="8">
        <f>P15-O15</f>
        <v>-8.25</v>
      </c>
      <c r="R15" s="8"/>
      <c r="S15" s="8"/>
      <c r="T15" s="8"/>
      <c r="U15" s="8"/>
      <c r="V15" s="8"/>
      <c r="W15" s="8"/>
      <c r="X15" s="8"/>
      <c r="Y15" s="8"/>
      <c r="Z15" s="8"/>
      <c r="AA15" s="8">
        <v>8.2799999999999994</v>
      </c>
      <c r="AB15" s="8">
        <v>4.8600000000000003</v>
      </c>
      <c r="AC15" s="8">
        <f>SQRT((AA15^2 + AB15^2)/2)</f>
        <v>6.7888879796325998</v>
      </c>
      <c r="AD15" s="8"/>
      <c r="AE15" s="8">
        <f>AC15/SQRT(I15)</f>
        <v>1.7528833389589851</v>
      </c>
      <c r="AF15" s="8">
        <f>Q15-(1.96*AE15)</f>
        <v>-11.685651344359611</v>
      </c>
      <c r="AG15" s="8">
        <f>Q15+(1.96*AE15)</f>
        <v>-4.8143486556403889</v>
      </c>
      <c r="AH15" s="8">
        <f>Q15/AC15</f>
        <v>-1.2152211120217176</v>
      </c>
      <c r="AI15"/>
    </row>
    <row r="16" spans="1:35" x14ac:dyDescent="0.35">
      <c r="A16">
        <v>48</v>
      </c>
      <c r="F16" s="4" t="s">
        <v>99</v>
      </c>
      <c r="G16" s="4" t="s">
        <v>100</v>
      </c>
      <c r="H16" s="4" t="s">
        <v>101</v>
      </c>
      <c r="I16">
        <v>15</v>
      </c>
      <c r="N16" s="4" t="s">
        <v>109</v>
      </c>
      <c r="O16" s="8">
        <v>49.6</v>
      </c>
      <c r="P16" s="8">
        <v>77.94</v>
      </c>
      <c r="Q16" s="8">
        <f>P16-O16</f>
        <v>28.339999999999996</v>
      </c>
      <c r="R16" s="8"/>
      <c r="S16" s="8"/>
      <c r="T16" s="8"/>
      <c r="U16" s="8"/>
      <c r="V16" s="8"/>
      <c r="W16" s="8"/>
      <c r="X16" s="8"/>
      <c r="Y16" s="8"/>
      <c r="Z16" s="8"/>
      <c r="AA16" s="8">
        <v>24.62</v>
      </c>
      <c r="AB16" s="8">
        <v>23.98</v>
      </c>
      <c r="AC16" s="8">
        <f>SQRT((AA16^2 + AB16^2)/2)</f>
        <v>24.302106904546363</v>
      </c>
      <c r="AD16" s="8"/>
      <c r="AE16" s="8">
        <f>AC16/SQRT(I16)</f>
        <v>6.2747770212706895</v>
      </c>
      <c r="AF16" s="8">
        <f>Q16-(1.96*AE16)</f>
        <v>16.041437038309446</v>
      </c>
      <c r="AG16" s="8">
        <f>Q16+(1.96*AE16)</f>
        <v>40.638562961690546</v>
      </c>
      <c r="AH16" s="8">
        <f>Q16/AC16</f>
        <v>1.1661540339409104</v>
      </c>
      <c r="AI16"/>
    </row>
    <row r="17" spans="1:35" x14ac:dyDescent="0.35">
      <c r="A17">
        <v>55</v>
      </c>
      <c r="B17" t="s">
        <v>46</v>
      </c>
      <c r="E17" t="s">
        <v>45</v>
      </c>
      <c r="F17" s="4" t="s">
        <v>43</v>
      </c>
      <c r="G17" t="s">
        <v>44</v>
      </c>
      <c r="H17" t="s">
        <v>55</v>
      </c>
      <c r="I17" s="4">
        <v>173</v>
      </c>
      <c r="J17" s="4"/>
      <c r="K17" s="4"/>
      <c r="L17" s="4"/>
      <c r="M17" s="4"/>
      <c r="N17" t="s">
        <v>42</v>
      </c>
      <c r="O17" s="8"/>
      <c r="P17" s="8"/>
      <c r="Q17" s="8"/>
      <c r="R17" s="8">
        <v>-10.997</v>
      </c>
      <c r="S17" s="8"/>
      <c r="T17" s="8"/>
      <c r="U17" s="8"/>
      <c r="V17" s="8"/>
      <c r="W17" s="8"/>
      <c r="X17" s="8">
        <f>R17/AE17</f>
        <v>-2.7911167512690356</v>
      </c>
      <c r="Y17" s="8">
        <f>I17-2</f>
        <v>171</v>
      </c>
      <c r="Z17" s="8">
        <f>(2*X17)/SQRT(Y17)</f>
        <v>-0.42688406520720268</v>
      </c>
      <c r="AA17" s="8"/>
      <c r="AB17" s="8"/>
      <c r="AC17" s="8"/>
      <c r="AD17" s="8"/>
      <c r="AE17" s="8">
        <v>3.94</v>
      </c>
      <c r="AF17" s="8">
        <f>R17-(1.96 * AE17)</f>
        <v>-18.7194</v>
      </c>
      <c r="AG17" s="8">
        <f>X17+(1.96 * AF17)</f>
        <v>-39.481140751269038</v>
      </c>
      <c r="AH17" s="8">
        <f>Z17</f>
        <v>-0.42688406520720268</v>
      </c>
      <c r="AI17"/>
    </row>
    <row r="18" spans="1:35" x14ac:dyDescent="0.35">
      <c r="A18">
        <v>69</v>
      </c>
      <c r="B18" t="s">
        <v>95</v>
      </c>
      <c r="F18" s="4" t="s">
        <v>0</v>
      </c>
      <c r="G18" s="4" t="s">
        <v>1</v>
      </c>
      <c r="H18" s="4" t="s">
        <v>93</v>
      </c>
      <c r="I18" s="4">
        <v>15</v>
      </c>
      <c r="J18" s="4"/>
      <c r="K18" s="4"/>
      <c r="L18" s="4"/>
      <c r="M18" s="4"/>
      <c r="N18" t="s">
        <v>42</v>
      </c>
      <c r="O18" s="8">
        <v>13.13</v>
      </c>
      <c r="P18" s="8">
        <v>11.27</v>
      </c>
      <c r="Q18" s="8">
        <f>P18-O18</f>
        <v>-1.8600000000000012</v>
      </c>
      <c r="R18" s="8"/>
      <c r="S18" s="8"/>
      <c r="T18" s="8"/>
      <c r="U18" s="8"/>
      <c r="V18" s="8"/>
      <c r="W18" s="8"/>
      <c r="X18" s="8"/>
      <c r="Y18" s="8"/>
      <c r="Z18" s="8"/>
      <c r="AA18" s="8">
        <v>3.96</v>
      </c>
      <c r="AB18" s="8">
        <v>4.41</v>
      </c>
      <c r="AC18" s="8">
        <f>SQRT((AA18^2+AB18^2)/2)</f>
        <v>4.1910440226750181</v>
      </c>
      <c r="AD18" s="8"/>
      <c r="AE18" s="8">
        <f>AC18/SQRT(I18)</f>
        <v>1.0821229135361656</v>
      </c>
      <c r="AF18" s="8">
        <f>Q18-(1.96*AE18)</f>
        <v>-3.9809609105308859</v>
      </c>
      <c r="AG18" s="8">
        <f>Q18+(1.96*AE18)</f>
        <v>0.26096091053088344</v>
      </c>
      <c r="AH18" s="8">
        <f>Q18/AC18</f>
        <v>-0.44380349858812002</v>
      </c>
      <c r="AI18"/>
    </row>
    <row r="19" spans="1:35" x14ac:dyDescent="0.35">
      <c r="A19">
        <v>69</v>
      </c>
      <c r="B19" t="s">
        <v>94</v>
      </c>
      <c r="F19" s="4" t="s">
        <v>0</v>
      </c>
      <c r="G19" s="4" t="s">
        <v>1</v>
      </c>
      <c r="H19" s="4" t="s">
        <v>93</v>
      </c>
      <c r="I19" s="4">
        <v>15</v>
      </c>
      <c r="J19" s="4"/>
      <c r="K19" s="4"/>
      <c r="L19" s="4"/>
      <c r="M19" s="4"/>
      <c r="N19" t="s">
        <v>42</v>
      </c>
      <c r="O19" s="8">
        <v>12.13</v>
      </c>
      <c r="P19" s="8">
        <v>7.67</v>
      </c>
      <c r="Q19" s="8">
        <f>P19-O19</f>
        <v>-4.4600000000000009</v>
      </c>
      <c r="R19" s="8"/>
      <c r="S19" s="8"/>
      <c r="T19" s="8"/>
      <c r="U19" s="8"/>
      <c r="V19" s="8"/>
      <c r="W19" s="8"/>
      <c r="X19" s="8"/>
      <c r="Y19" s="8"/>
      <c r="Z19" s="8"/>
      <c r="AA19" s="8">
        <v>5.1100000000000003</v>
      </c>
      <c r="AB19" s="8">
        <v>3.48</v>
      </c>
      <c r="AC19" s="8">
        <f>SQRT((AA19^2+AB19^2)/2)</f>
        <v>4.3716415681068828</v>
      </c>
      <c r="AD19" s="8"/>
      <c r="AE19" s="8">
        <f>AC19/SQRT(I19)</f>
        <v>1.1287529992577356</v>
      </c>
      <c r="AF19" s="8">
        <f>Q19-(1.96*AE19)</f>
        <v>-6.6723558785451633</v>
      </c>
      <c r="AG19" s="8">
        <f>Q19+(1.96*AE19)</f>
        <v>-2.2476441214548388</v>
      </c>
      <c r="AH19" s="8">
        <f>Q19/AC19</f>
        <v>-1.0202117283671501</v>
      </c>
      <c r="AI19"/>
    </row>
    <row r="20" spans="1:35" x14ac:dyDescent="0.35">
      <c r="A20">
        <v>98</v>
      </c>
      <c r="B20" t="s">
        <v>53</v>
      </c>
      <c r="C20" t="s">
        <v>65</v>
      </c>
      <c r="D20" t="s">
        <v>66</v>
      </c>
      <c r="E20" t="s">
        <v>57</v>
      </c>
      <c r="F20" t="s">
        <v>52</v>
      </c>
      <c r="G20" t="s">
        <v>54</v>
      </c>
      <c r="H20" t="s">
        <v>55</v>
      </c>
      <c r="J20">
        <v>99</v>
      </c>
      <c r="K20">
        <v>106</v>
      </c>
      <c r="N20" t="s">
        <v>56</v>
      </c>
      <c r="O20" s="8"/>
      <c r="P20" s="8"/>
      <c r="Q20" s="8"/>
      <c r="R20" s="8"/>
      <c r="S20" s="8">
        <v>13.2</v>
      </c>
      <c r="T20" s="8">
        <v>14</v>
      </c>
      <c r="U20" s="8"/>
      <c r="V20" s="8">
        <v>6.8</v>
      </c>
      <c r="W20" s="8">
        <v>5.2</v>
      </c>
      <c r="X20" s="8"/>
      <c r="Y20" s="8"/>
      <c r="Z20" s="8"/>
      <c r="AA20" s="8">
        <v>1.9</v>
      </c>
      <c r="AB20" s="8"/>
      <c r="AC20" s="8"/>
      <c r="AD20" s="8">
        <f>SQRT(((J20-1)*V20^2+(K20-1)*W20^2)/(J20+K20-2))</f>
        <v>6.0256921193537076</v>
      </c>
      <c r="AE20" s="8">
        <f>SQRT((V20^2/J20)+(W20^2/K20))</f>
        <v>0.84980294580175975</v>
      </c>
      <c r="AF20" s="8">
        <f>(S20-T20)-(1.96 * AE20)</f>
        <v>-2.4656137737714499</v>
      </c>
      <c r="AG20" s="8">
        <f>(S20-T20)+(1.96 * AE20)</f>
        <v>0.86561377377144844</v>
      </c>
      <c r="AH20" s="8">
        <f>(S20-T20)/AD20</f>
        <v>-0.13276483168307074</v>
      </c>
      <c r="AI20"/>
    </row>
    <row r="21" spans="1:35" x14ac:dyDescent="0.35">
      <c r="A21">
        <v>100</v>
      </c>
      <c r="B21" t="s">
        <v>21</v>
      </c>
      <c r="E21" t="s">
        <v>18</v>
      </c>
      <c r="F21" t="s">
        <v>9</v>
      </c>
      <c r="G21" t="s">
        <v>34</v>
      </c>
      <c r="H21" t="s">
        <v>10</v>
      </c>
      <c r="I21" s="4">
        <v>41</v>
      </c>
      <c r="J21" s="4"/>
      <c r="K21" s="4"/>
      <c r="L21" s="4"/>
      <c r="M21" s="4"/>
      <c r="N21" t="s">
        <v>12</v>
      </c>
      <c r="O21" s="8"/>
      <c r="P21" s="8"/>
      <c r="Q21" s="8">
        <v>-0.24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>
        <v>6.14</v>
      </c>
      <c r="AD21" s="8"/>
      <c r="AE21" s="8">
        <f>AC21/SQRT(I21)</f>
        <v>0.95890689799604123</v>
      </c>
      <c r="AF21" s="8">
        <f>Q21 - (1.96 *AE21)</f>
        <v>-2.119457520072241</v>
      </c>
      <c r="AG21" s="8">
        <f>Q21 + (1.96 *AE21)</f>
        <v>1.6394575200722408</v>
      </c>
      <c r="AH21" s="8">
        <f>Q21/AC21</f>
        <v>-3.908794788273616E-2</v>
      </c>
      <c r="AI21"/>
    </row>
    <row r="22" spans="1:35" x14ac:dyDescent="0.35">
      <c r="A22">
        <v>100</v>
      </c>
      <c r="B22" t="s">
        <v>20</v>
      </c>
      <c r="E22" t="s">
        <v>19</v>
      </c>
      <c r="F22" t="s">
        <v>9</v>
      </c>
      <c r="G22" t="s">
        <v>34</v>
      </c>
      <c r="H22" t="s">
        <v>10</v>
      </c>
      <c r="I22" s="4">
        <v>41</v>
      </c>
      <c r="J22" s="4"/>
      <c r="K22" s="4"/>
      <c r="L22" s="4"/>
      <c r="M22" s="4"/>
      <c r="N22" t="s">
        <v>12</v>
      </c>
      <c r="O22" s="8"/>
      <c r="P22" s="8"/>
      <c r="Q22" s="8">
        <v>0.28999999999999998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v>6.23</v>
      </c>
      <c r="AD22" s="8"/>
      <c r="AE22" s="8">
        <f>AC22/SQRT(I22)</f>
        <v>0.97296253656601583</v>
      </c>
      <c r="AF22" s="8">
        <f>Q22 - (1.96 *AE22)</f>
        <v>-1.6170065716693909</v>
      </c>
      <c r="AG22" s="8">
        <f>Q22 + (1.96 *AE22)</f>
        <v>2.197006571669391</v>
      </c>
      <c r="AH22" s="8">
        <f>Q22/AC22</f>
        <v>4.6548956661316206E-2</v>
      </c>
      <c r="AI22"/>
    </row>
    <row r="23" spans="1:35" x14ac:dyDescent="0.35">
      <c r="A23">
        <v>100</v>
      </c>
      <c r="B23" t="s">
        <v>22</v>
      </c>
      <c r="E23" t="s">
        <v>23</v>
      </c>
      <c r="F23" t="s">
        <v>9</v>
      </c>
      <c r="G23" t="s">
        <v>34</v>
      </c>
      <c r="H23" t="s">
        <v>10</v>
      </c>
      <c r="I23" s="4">
        <v>41</v>
      </c>
      <c r="J23" s="4"/>
      <c r="K23" s="4"/>
      <c r="L23" s="4"/>
      <c r="M23" s="4"/>
      <c r="N23" t="s">
        <v>12</v>
      </c>
      <c r="O23" s="8"/>
      <c r="P23" s="8"/>
      <c r="Q23" s="8">
        <v>-3.1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>
        <v>5.26</v>
      </c>
      <c r="AD23" s="8"/>
      <c r="AE23" s="8">
        <f>AC23/SQRT(I23)</f>
        <v>0.82147398753406786</v>
      </c>
      <c r="AF23" s="8">
        <f>Q23 - (1.96 *AE23)</f>
        <v>-4.7100890155667727</v>
      </c>
      <c r="AG23" s="8">
        <f>Q23 + (1.96 *AE23)</f>
        <v>-1.489910984433227</v>
      </c>
      <c r="AH23" s="8">
        <f>Q23/AC23</f>
        <v>-0.58935361216730042</v>
      </c>
      <c r="AI23"/>
    </row>
    <row r="24" spans="1:35" x14ac:dyDescent="0.35">
      <c r="A24">
        <v>100</v>
      </c>
      <c r="B24" t="s">
        <v>25</v>
      </c>
      <c r="E24" t="s">
        <v>24</v>
      </c>
      <c r="F24" t="s">
        <v>9</v>
      </c>
      <c r="G24" t="s">
        <v>34</v>
      </c>
      <c r="H24" t="s">
        <v>10</v>
      </c>
      <c r="I24" s="4">
        <v>41</v>
      </c>
      <c r="J24" s="4"/>
      <c r="K24" s="4"/>
      <c r="L24" s="4"/>
      <c r="M24" s="4"/>
      <c r="N24" t="s">
        <v>12</v>
      </c>
      <c r="O24" s="8"/>
      <c r="P24" s="8"/>
      <c r="Q24" s="8">
        <v>-2.98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>
        <v>4.59</v>
      </c>
      <c r="AD24" s="8"/>
      <c r="AE24" s="8">
        <f>AC24/SQRT(I24)</f>
        <v>0.71683756706870183</v>
      </c>
      <c r="AF24" s="8">
        <f>Q24 - (1.96 *AE24)</f>
        <v>-4.3850016314546556</v>
      </c>
      <c r="AG24" s="8">
        <f>Q24 + (1.96 *AE24)</f>
        <v>-1.5749983685453444</v>
      </c>
      <c r="AH24" s="8">
        <f>Q24/AC24</f>
        <v>-0.64923747276688459</v>
      </c>
      <c r="AI24"/>
    </row>
    <row r="25" spans="1:35" x14ac:dyDescent="0.35">
      <c r="A25">
        <v>100</v>
      </c>
      <c r="B25" t="s">
        <v>27</v>
      </c>
      <c r="E25" t="s">
        <v>26</v>
      </c>
      <c r="F25" t="s">
        <v>9</v>
      </c>
      <c r="G25" t="s">
        <v>34</v>
      </c>
      <c r="H25" t="s">
        <v>10</v>
      </c>
      <c r="I25" s="4">
        <v>41</v>
      </c>
      <c r="J25" s="4"/>
      <c r="K25" s="4"/>
      <c r="L25" s="4"/>
      <c r="M25" s="4"/>
      <c r="N25" t="s">
        <v>12</v>
      </c>
      <c r="O25" s="8"/>
      <c r="P25" s="8"/>
      <c r="Q25" s="8">
        <v>-1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>
        <v>6.14</v>
      </c>
      <c r="AD25" s="8"/>
      <c r="AE25" s="8">
        <f>AC25/SQRT(I25)</f>
        <v>0.95890689799604123</v>
      </c>
      <c r="AF25" s="8">
        <f>Q25 - (1.96 *AE25)</f>
        <v>-2.8794575200722408</v>
      </c>
      <c r="AG25" s="8">
        <f>Q25 + (1.96 *AE25)</f>
        <v>0.87945752007224076</v>
      </c>
      <c r="AH25" s="8">
        <f>Q25/AC25</f>
        <v>-0.16286644951140067</v>
      </c>
      <c r="AI25"/>
    </row>
    <row r="26" spans="1:35" x14ac:dyDescent="0.35">
      <c r="A26">
        <v>100</v>
      </c>
      <c r="B26" t="s">
        <v>30</v>
      </c>
      <c r="E26" t="s">
        <v>31</v>
      </c>
      <c r="F26" t="s">
        <v>9</v>
      </c>
      <c r="G26" t="s">
        <v>34</v>
      </c>
      <c r="H26" t="s">
        <v>10</v>
      </c>
      <c r="I26" s="4">
        <v>41</v>
      </c>
      <c r="J26" s="4"/>
      <c r="K26" s="4"/>
      <c r="L26" s="4"/>
      <c r="M26" s="4"/>
      <c r="N26" t="s">
        <v>12</v>
      </c>
      <c r="O26" s="8"/>
      <c r="P26" s="8"/>
      <c r="Q26" s="8">
        <v>-2.5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v>5.6</v>
      </c>
      <c r="AD26" s="8"/>
      <c r="AE26" s="8">
        <f>AC26/SQRT(I26)</f>
        <v>0.87457306657619394</v>
      </c>
      <c r="AF26" s="8">
        <f>Q26 - (1.96 *AE26)</f>
        <v>-4.2141632104893398</v>
      </c>
      <c r="AG26" s="8">
        <f>Q26 + (1.96 *AE26)</f>
        <v>-0.78583678951065994</v>
      </c>
      <c r="AH26" s="8">
        <f>Q26/AC26</f>
        <v>-0.44642857142857145</v>
      </c>
      <c r="AI26"/>
    </row>
    <row r="27" spans="1:35" x14ac:dyDescent="0.35">
      <c r="A27">
        <v>100</v>
      </c>
      <c r="B27" t="s">
        <v>29</v>
      </c>
      <c r="E27" t="s">
        <v>32</v>
      </c>
      <c r="F27" t="s">
        <v>9</v>
      </c>
      <c r="G27" t="s">
        <v>34</v>
      </c>
      <c r="H27" t="s">
        <v>10</v>
      </c>
      <c r="I27" s="4">
        <v>41</v>
      </c>
      <c r="J27" s="4"/>
      <c r="K27" s="4"/>
      <c r="L27" s="4"/>
      <c r="M27" s="4"/>
      <c r="N27" t="s">
        <v>12</v>
      </c>
      <c r="O27" s="8"/>
      <c r="P27" s="8"/>
      <c r="Q27" s="8">
        <v>-3.32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v>5.45</v>
      </c>
      <c r="AD27" s="8"/>
      <c r="AE27" s="8">
        <f>AC27/SQRT(I27)</f>
        <v>0.85114700229290308</v>
      </c>
      <c r="AF27" s="8">
        <f>Q27 - (1.96 *AE27)</f>
        <v>-4.9882481244940902</v>
      </c>
      <c r="AG27" s="8">
        <f>Q27 + (1.96 *AE27)</f>
        <v>-1.6517518755059097</v>
      </c>
      <c r="AH27" s="8">
        <f>Q27/AC27</f>
        <v>-0.60917431192660543</v>
      </c>
      <c r="AI27"/>
    </row>
    <row r="28" spans="1:35" x14ac:dyDescent="0.35">
      <c r="A28">
        <v>100</v>
      </c>
      <c r="B28" t="s">
        <v>28</v>
      </c>
      <c r="E28" t="s">
        <v>33</v>
      </c>
      <c r="F28" t="s">
        <v>9</v>
      </c>
      <c r="G28" t="s">
        <v>34</v>
      </c>
      <c r="H28" t="s">
        <v>10</v>
      </c>
      <c r="I28" s="4">
        <v>41</v>
      </c>
      <c r="J28" s="4"/>
      <c r="K28" s="4"/>
      <c r="L28" s="4"/>
      <c r="M28" s="4"/>
      <c r="N28" t="s">
        <v>12</v>
      </c>
      <c r="O28" s="8"/>
      <c r="P28" s="8"/>
      <c r="Q28" s="8">
        <v>-4.2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v>4.51</v>
      </c>
      <c r="AD28" s="8"/>
      <c r="AE28" s="8">
        <f>AC28/SQRT(I28)</f>
        <v>0.70434366611761334</v>
      </c>
      <c r="AF28" s="8">
        <f>Q28 - (1.96 *AE28)</f>
        <v>-5.5805135855905226</v>
      </c>
      <c r="AG28" s="8">
        <f>Q28 + (1.96 *AE28)</f>
        <v>-2.8194864144094778</v>
      </c>
      <c r="AH28" s="8">
        <f>Q28/AC28</f>
        <v>-0.93126385809312651</v>
      </c>
      <c r="AI28"/>
    </row>
    <row r="29" spans="1:35" x14ac:dyDescent="0.35">
      <c r="A29">
        <v>102</v>
      </c>
      <c r="F29" t="s">
        <v>130</v>
      </c>
      <c r="G29" t="s">
        <v>40</v>
      </c>
      <c r="H29" t="s">
        <v>41</v>
      </c>
      <c r="I29" s="4">
        <v>136</v>
      </c>
      <c r="J29" s="4"/>
      <c r="K29" s="4"/>
      <c r="L29" s="4"/>
      <c r="M29" s="4"/>
      <c r="N29" t="s">
        <v>12</v>
      </c>
      <c r="O29" s="8">
        <v>143.6</v>
      </c>
      <c r="P29" s="8">
        <v>138.69999999999999</v>
      </c>
      <c r="Q29" s="8">
        <f>O29-P29</f>
        <v>4.9000000000000057</v>
      </c>
      <c r="R29" s="8"/>
      <c r="S29" s="8"/>
      <c r="T29" s="8"/>
      <c r="U29" s="8"/>
      <c r="V29" s="8"/>
      <c r="W29" s="8"/>
      <c r="X29" s="8"/>
      <c r="Y29" s="8"/>
      <c r="Z29" s="8"/>
      <c r="AA29" s="8">
        <v>16.899999999999999</v>
      </c>
      <c r="AB29" s="8">
        <v>15.1</v>
      </c>
      <c r="AC29" s="8">
        <f>SQRT(AA29^2 + AB29^2 - 2 * 0.5 *AA29 *AB29)</f>
        <v>16.075758146973968</v>
      </c>
      <c r="AD29" s="8"/>
      <c r="AE29" s="8">
        <f>AC29/SQRT(I29)</f>
        <v>1.3784848886495975</v>
      </c>
      <c r="AF29" s="8">
        <f>Q29 - (1.96 *AE29)</f>
        <v>2.1981696182467947</v>
      </c>
      <c r="AG29" s="8">
        <f>Q29 + (1.96 *AE29)</f>
        <v>7.6018303817532171</v>
      </c>
      <c r="AH29" s="8">
        <f>Q29/AC29</f>
        <v>0.304806775220263</v>
      </c>
      <c r="AI29"/>
    </row>
    <row r="30" spans="1:35" x14ac:dyDescent="0.35">
      <c r="A30">
        <v>112</v>
      </c>
      <c r="F30" s="4" t="s">
        <v>96</v>
      </c>
      <c r="G30" s="4" t="s">
        <v>97</v>
      </c>
      <c r="H30" s="4" t="s">
        <v>93</v>
      </c>
      <c r="I30" s="4">
        <v>20</v>
      </c>
      <c r="J30" s="4"/>
      <c r="K30" s="4"/>
      <c r="L30" s="4"/>
      <c r="M30" s="4"/>
      <c r="N30" s="4" t="s">
        <v>98</v>
      </c>
      <c r="O30" s="8">
        <v>10.45</v>
      </c>
      <c r="P30" s="8">
        <v>1.95</v>
      </c>
      <c r="Q30" s="8">
        <f>P30-O30</f>
        <v>-8.5</v>
      </c>
      <c r="R30" s="8"/>
      <c r="S30" s="8"/>
      <c r="T30" s="8"/>
      <c r="U30" s="8"/>
      <c r="V30" s="8"/>
      <c r="W30" s="8"/>
      <c r="X30" s="8"/>
      <c r="Y30" s="8"/>
      <c r="Z30" s="8"/>
      <c r="AA30" s="8">
        <v>5.32</v>
      </c>
      <c r="AB30" s="8">
        <v>4.26</v>
      </c>
      <c r="AC30" s="8">
        <f>SQRT((AA30^2+AB30^2)/2)</f>
        <v>4.8192323040085965</v>
      </c>
      <c r="AD30" s="8"/>
      <c r="AE30" s="8">
        <f>AC30/SQRT(I30)</f>
        <v>1.0776131031126153</v>
      </c>
      <c r="AF30" s="8">
        <f>Q30 - (1.96 *AE30)</f>
        <v>-10.612121682100726</v>
      </c>
      <c r="AG30" s="8">
        <f>Q30 + (1.96 *AE30)</f>
        <v>-6.3878783178992737</v>
      </c>
      <c r="AH30" s="8">
        <f>Q30/AC30</f>
        <v>-1.7637663975919509</v>
      </c>
      <c r="AI30"/>
    </row>
    <row r="31" spans="1:35" x14ac:dyDescent="0.35">
      <c r="A31">
        <v>116</v>
      </c>
      <c r="C31" t="s">
        <v>71</v>
      </c>
      <c r="D31" t="s">
        <v>72</v>
      </c>
      <c r="F31" s="4" t="s">
        <v>68</v>
      </c>
      <c r="G31" s="4" t="s">
        <v>69</v>
      </c>
      <c r="H31" s="4" t="s">
        <v>70</v>
      </c>
      <c r="I31">
        <v>25</v>
      </c>
      <c r="N31" t="s">
        <v>73</v>
      </c>
      <c r="O31" s="8">
        <v>26.24</v>
      </c>
      <c r="P31" s="8">
        <v>23.48</v>
      </c>
      <c r="Q31" s="8">
        <f>P31-O31</f>
        <v>-2.759999999999998</v>
      </c>
      <c r="R31" s="8"/>
      <c r="S31" s="8"/>
      <c r="T31" s="8"/>
      <c r="U31" s="8"/>
      <c r="V31" s="8"/>
      <c r="W31" s="8"/>
      <c r="X31" s="8"/>
      <c r="Y31" s="8"/>
      <c r="Z31" s="8"/>
      <c r="AA31" s="8">
        <v>5.22</v>
      </c>
      <c r="AB31" s="8">
        <v>4.6399999999999997</v>
      </c>
      <c r="AC31" s="8"/>
      <c r="AD31" s="8">
        <f>SQRT((AA31^2 + AB31^2)/2)</f>
        <v>4.9385220461186563</v>
      </c>
      <c r="AE31" s="8">
        <f>AD31/SQRT(I31)</f>
        <v>0.98770440922373126</v>
      </c>
      <c r="AF31" s="8">
        <f>Q31-(1.96*AE31)</f>
        <v>-4.6959006420785112</v>
      </c>
      <c r="AG31" s="8">
        <f>Q31+(1.96*AE31)</f>
        <v>-0.82409935792148481</v>
      </c>
      <c r="AH31" s="8">
        <f>Q31/AD31</f>
        <v>-0.55887165719330356</v>
      </c>
      <c r="AI31"/>
    </row>
    <row r="32" spans="1:35" x14ac:dyDescent="0.35">
      <c r="G32" s="2"/>
      <c r="H32" s="2"/>
      <c r="I32" s="2"/>
      <c r="O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42C1-A3E2-44AE-BB1F-99C9873B39C0}">
  <dimension ref="A1:AG37"/>
  <sheetViews>
    <sheetView workbookViewId="0">
      <selection sqref="A1:AG37"/>
    </sheetView>
  </sheetViews>
  <sheetFormatPr defaultRowHeight="14.5" x14ac:dyDescent="0.35"/>
  <sheetData>
    <row r="1" spans="1:33" x14ac:dyDescent="0.35">
      <c r="A1" s="5" t="s">
        <v>17</v>
      </c>
      <c r="B1" s="5" t="s">
        <v>51</v>
      </c>
      <c r="C1" s="5" t="s">
        <v>64</v>
      </c>
      <c r="D1" s="5" t="s">
        <v>67</v>
      </c>
      <c r="E1" s="5" t="s">
        <v>5</v>
      </c>
      <c r="F1" s="5" t="s">
        <v>6</v>
      </c>
      <c r="G1" s="6" t="s">
        <v>7</v>
      </c>
      <c r="H1" s="6" t="s">
        <v>8</v>
      </c>
      <c r="I1" s="6" t="s">
        <v>60</v>
      </c>
      <c r="J1" s="6" t="s">
        <v>61</v>
      </c>
      <c r="K1" s="6" t="s">
        <v>80</v>
      </c>
      <c r="L1" s="6" t="s">
        <v>81</v>
      </c>
      <c r="M1" s="6" t="s">
        <v>11</v>
      </c>
      <c r="N1" s="5" t="s">
        <v>13</v>
      </c>
      <c r="O1" s="5" t="s">
        <v>14</v>
      </c>
      <c r="P1" s="5" t="s">
        <v>15</v>
      </c>
      <c r="Q1" s="5" t="s">
        <v>47</v>
      </c>
      <c r="R1" s="5" t="s">
        <v>58</v>
      </c>
      <c r="S1" s="5" t="s">
        <v>59</v>
      </c>
      <c r="T1" s="5" t="s">
        <v>89</v>
      </c>
      <c r="U1" s="5" t="s">
        <v>62</v>
      </c>
      <c r="V1" s="5" t="s">
        <v>63</v>
      </c>
      <c r="W1" s="5" t="s">
        <v>48</v>
      </c>
      <c r="X1" s="5" t="s">
        <v>49</v>
      </c>
      <c r="Y1" s="5" t="s">
        <v>50</v>
      </c>
      <c r="Z1" s="5" t="s">
        <v>2</v>
      </c>
      <c r="AA1" s="5" t="s">
        <v>3</v>
      </c>
      <c r="AB1" s="5" t="s">
        <v>16</v>
      </c>
      <c r="AC1" s="5" t="s">
        <v>4</v>
      </c>
      <c r="AD1" s="5" t="s">
        <v>36</v>
      </c>
      <c r="AE1" s="5" t="s">
        <v>38</v>
      </c>
      <c r="AF1" s="5" t="s">
        <v>37</v>
      </c>
      <c r="AG1" s="7" t="s">
        <v>35</v>
      </c>
    </row>
    <row r="2" spans="1:33" x14ac:dyDescent="0.35">
      <c r="A2" t="s">
        <v>18</v>
      </c>
      <c r="B2" t="s">
        <v>21</v>
      </c>
      <c r="E2" t="s">
        <v>9</v>
      </c>
      <c r="F2" t="s">
        <v>34</v>
      </c>
      <c r="G2" t="s">
        <v>10</v>
      </c>
      <c r="H2" s="4">
        <v>41</v>
      </c>
      <c r="I2" s="4"/>
      <c r="J2" s="4"/>
      <c r="K2" s="4"/>
      <c r="L2" s="4"/>
      <c r="M2" t="s">
        <v>12</v>
      </c>
      <c r="N2" s="3"/>
      <c r="O2" s="3"/>
      <c r="P2" s="3">
        <v>-0.24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>
        <v>6.14</v>
      </c>
      <c r="AC2" s="3"/>
      <c r="AD2" s="3">
        <f>AB2/SQRT(H2)</f>
        <v>0.95890689799604123</v>
      </c>
      <c r="AE2" s="3">
        <f>P2 - (1.96 *AD2)</f>
        <v>-2.119457520072241</v>
      </c>
      <c r="AF2" s="3">
        <f>P2 + (1.96 *AD2)</f>
        <v>1.6394575200722408</v>
      </c>
      <c r="AG2" s="3">
        <f>P2/AB2</f>
        <v>-3.908794788273616E-2</v>
      </c>
    </row>
    <row r="3" spans="1:33" x14ac:dyDescent="0.35">
      <c r="A3" t="s">
        <v>19</v>
      </c>
      <c r="B3" t="s">
        <v>20</v>
      </c>
      <c r="E3" t="s">
        <v>9</v>
      </c>
      <c r="F3" t="s">
        <v>34</v>
      </c>
      <c r="G3" t="s">
        <v>10</v>
      </c>
      <c r="H3" s="4">
        <v>41</v>
      </c>
      <c r="I3" s="4"/>
      <c r="J3" s="4"/>
      <c r="K3" s="4"/>
      <c r="L3" s="4"/>
      <c r="M3" t="s">
        <v>12</v>
      </c>
      <c r="N3" s="3"/>
      <c r="O3" s="3"/>
      <c r="P3" s="3">
        <v>0.28999999999999998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>
        <v>6.23</v>
      </c>
      <c r="AC3" s="3"/>
      <c r="AD3" s="3">
        <f t="shared" ref="AD3:AD11" si="0">AB3/SQRT(H3)</f>
        <v>0.97296253656601583</v>
      </c>
      <c r="AE3" s="3">
        <f t="shared" ref="AE3:AE11" si="1">P3 - (1.96 *AD3)</f>
        <v>-1.6170065716693909</v>
      </c>
      <c r="AF3" s="3">
        <f t="shared" ref="AF3:AF11" si="2">P3 + (1.96 *AD3)</f>
        <v>2.197006571669391</v>
      </c>
      <c r="AG3" s="3">
        <f t="shared" ref="AG3:AG11" si="3">P3/AB3</f>
        <v>4.6548956661316206E-2</v>
      </c>
    </row>
    <row r="4" spans="1:33" x14ac:dyDescent="0.35">
      <c r="A4" t="s">
        <v>23</v>
      </c>
      <c r="B4" t="s">
        <v>22</v>
      </c>
      <c r="E4" t="s">
        <v>9</v>
      </c>
      <c r="F4" t="s">
        <v>34</v>
      </c>
      <c r="G4" t="s">
        <v>10</v>
      </c>
      <c r="H4" s="4">
        <v>41</v>
      </c>
      <c r="I4" s="4"/>
      <c r="J4" s="4"/>
      <c r="K4" s="4"/>
      <c r="L4" s="4"/>
      <c r="M4" t="s">
        <v>12</v>
      </c>
      <c r="N4" s="3"/>
      <c r="O4" s="3"/>
      <c r="P4" s="3">
        <v>-3.1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>
        <v>5.26</v>
      </c>
      <c r="AC4" s="3"/>
      <c r="AD4" s="3">
        <f t="shared" si="0"/>
        <v>0.82147398753406786</v>
      </c>
      <c r="AE4" s="3">
        <f t="shared" si="1"/>
        <v>-4.7100890155667727</v>
      </c>
      <c r="AF4" s="3">
        <f t="shared" si="2"/>
        <v>-1.489910984433227</v>
      </c>
      <c r="AG4" s="3">
        <f t="shared" si="3"/>
        <v>-0.58935361216730042</v>
      </c>
    </row>
    <row r="5" spans="1:33" x14ac:dyDescent="0.35">
      <c r="A5" t="s">
        <v>24</v>
      </c>
      <c r="B5" t="s">
        <v>25</v>
      </c>
      <c r="E5" t="s">
        <v>9</v>
      </c>
      <c r="F5" t="s">
        <v>34</v>
      </c>
      <c r="G5" t="s">
        <v>10</v>
      </c>
      <c r="H5" s="4">
        <v>41</v>
      </c>
      <c r="I5" s="4"/>
      <c r="J5" s="4"/>
      <c r="K5" s="4"/>
      <c r="L5" s="4"/>
      <c r="M5" t="s">
        <v>12</v>
      </c>
      <c r="N5" s="3"/>
      <c r="O5" s="3"/>
      <c r="P5" s="3">
        <v>-2.98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>
        <v>4.59</v>
      </c>
      <c r="AC5" s="3"/>
      <c r="AD5" s="3">
        <f t="shared" si="0"/>
        <v>0.71683756706870183</v>
      </c>
      <c r="AE5" s="3">
        <f t="shared" si="1"/>
        <v>-4.3850016314546556</v>
      </c>
      <c r="AF5" s="3">
        <f t="shared" si="2"/>
        <v>-1.5749983685453444</v>
      </c>
      <c r="AG5" s="3">
        <f t="shared" si="3"/>
        <v>-0.64923747276688459</v>
      </c>
    </row>
    <row r="6" spans="1:33" x14ac:dyDescent="0.35">
      <c r="A6" t="s">
        <v>26</v>
      </c>
      <c r="B6" t="s">
        <v>27</v>
      </c>
      <c r="E6" t="s">
        <v>9</v>
      </c>
      <c r="F6" t="s">
        <v>34</v>
      </c>
      <c r="G6" t="s">
        <v>10</v>
      </c>
      <c r="H6" s="4">
        <v>41</v>
      </c>
      <c r="I6" s="4"/>
      <c r="J6" s="4"/>
      <c r="K6" s="4"/>
      <c r="L6" s="4"/>
      <c r="M6" t="s">
        <v>12</v>
      </c>
      <c r="N6" s="3"/>
      <c r="O6" s="3"/>
      <c r="P6" s="3">
        <v>-1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>
        <v>6.14</v>
      </c>
      <c r="AC6" s="3"/>
      <c r="AD6" s="3">
        <f t="shared" si="0"/>
        <v>0.95890689799604123</v>
      </c>
      <c r="AE6" s="3">
        <f t="shared" si="1"/>
        <v>-2.8794575200722408</v>
      </c>
      <c r="AF6" s="3">
        <f t="shared" si="2"/>
        <v>0.87945752007224076</v>
      </c>
      <c r="AG6" s="3">
        <f t="shared" si="3"/>
        <v>-0.16286644951140067</v>
      </c>
    </row>
    <row r="7" spans="1:33" x14ac:dyDescent="0.35">
      <c r="A7" t="s">
        <v>31</v>
      </c>
      <c r="B7" t="s">
        <v>30</v>
      </c>
      <c r="E7" t="s">
        <v>9</v>
      </c>
      <c r="F7" t="s">
        <v>34</v>
      </c>
      <c r="G7" t="s">
        <v>10</v>
      </c>
      <c r="H7" s="4">
        <v>41</v>
      </c>
      <c r="I7" s="4"/>
      <c r="J7" s="4"/>
      <c r="K7" s="4"/>
      <c r="L7" s="4"/>
      <c r="M7" t="s">
        <v>12</v>
      </c>
      <c r="N7" s="3"/>
      <c r="O7" s="3"/>
      <c r="P7" s="3">
        <v>-2.5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>
        <v>5.6</v>
      </c>
      <c r="AC7" s="3"/>
      <c r="AD7" s="3">
        <f t="shared" si="0"/>
        <v>0.87457306657619394</v>
      </c>
      <c r="AE7" s="3">
        <f t="shared" si="1"/>
        <v>-4.2141632104893398</v>
      </c>
      <c r="AF7" s="3">
        <f t="shared" si="2"/>
        <v>-0.78583678951065994</v>
      </c>
      <c r="AG7" s="3">
        <f t="shared" si="3"/>
        <v>-0.44642857142857145</v>
      </c>
    </row>
    <row r="8" spans="1:33" x14ac:dyDescent="0.35">
      <c r="A8" t="s">
        <v>32</v>
      </c>
      <c r="B8" t="s">
        <v>29</v>
      </c>
      <c r="E8" t="s">
        <v>9</v>
      </c>
      <c r="F8" t="s">
        <v>34</v>
      </c>
      <c r="G8" t="s">
        <v>10</v>
      </c>
      <c r="H8" s="4">
        <v>41</v>
      </c>
      <c r="I8" s="4"/>
      <c r="J8" s="4"/>
      <c r="K8" s="4"/>
      <c r="L8" s="4"/>
      <c r="M8" t="s">
        <v>12</v>
      </c>
      <c r="N8" s="3"/>
      <c r="O8" s="3"/>
      <c r="P8" s="3">
        <v>-3.32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>
        <v>5.45</v>
      </c>
      <c r="AC8" s="3"/>
      <c r="AD8" s="3">
        <f t="shared" si="0"/>
        <v>0.85114700229290308</v>
      </c>
      <c r="AE8" s="3">
        <f t="shared" si="1"/>
        <v>-4.9882481244940902</v>
      </c>
      <c r="AF8" s="3">
        <f t="shared" si="2"/>
        <v>-1.6517518755059097</v>
      </c>
      <c r="AG8" s="3">
        <f t="shared" si="3"/>
        <v>-0.60917431192660543</v>
      </c>
    </row>
    <row r="9" spans="1:33" x14ac:dyDescent="0.35">
      <c r="A9" t="s">
        <v>33</v>
      </c>
      <c r="B9" t="s">
        <v>28</v>
      </c>
      <c r="E9" t="s">
        <v>9</v>
      </c>
      <c r="F9" t="s">
        <v>34</v>
      </c>
      <c r="G9" t="s">
        <v>10</v>
      </c>
      <c r="H9" s="4">
        <v>41</v>
      </c>
      <c r="I9" s="4"/>
      <c r="J9" s="4"/>
      <c r="K9" s="4"/>
      <c r="L9" s="4"/>
      <c r="M9" t="s">
        <v>12</v>
      </c>
      <c r="N9" s="3"/>
      <c r="O9" s="3"/>
      <c r="P9" s="3">
        <v>-4.2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>
        <v>4.51</v>
      </c>
      <c r="AC9" s="3"/>
      <c r="AD9" s="3">
        <f t="shared" si="0"/>
        <v>0.70434366611761334</v>
      </c>
      <c r="AE9" s="3">
        <f t="shared" si="1"/>
        <v>-5.5805135855905226</v>
      </c>
      <c r="AF9" s="3">
        <f t="shared" si="2"/>
        <v>-2.8194864144094778</v>
      </c>
      <c r="AG9" s="3">
        <f t="shared" si="3"/>
        <v>-0.93126385809312651</v>
      </c>
    </row>
    <row r="10" spans="1:33" x14ac:dyDescent="0.35">
      <c r="E10" t="s">
        <v>39</v>
      </c>
      <c r="F10" t="s">
        <v>40</v>
      </c>
      <c r="G10" t="s">
        <v>41</v>
      </c>
      <c r="H10" s="4">
        <v>136</v>
      </c>
      <c r="I10" s="4"/>
      <c r="J10" s="4"/>
      <c r="K10" s="4"/>
      <c r="L10" s="4"/>
      <c r="M10" t="s">
        <v>12</v>
      </c>
      <c r="N10" s="3">
        <v>143.6</v>
      </c>
      <c r="O10" s="3">
        <v>138.69999999999999</v>
      </c>
      <c r="P10" s="3">
        <f>N10-O10</f>
        <v>4.9000000000000057</v>
      </c>
      <c r="Q10" s="3"/>
      <c r="R10" s="3"/>
      <c r="S10" s="3"/>
      <c r="T10" s="3"/>
      <c r="U10" s="3"/>
      <c r="V10" s="3"/>
      <c r="W10" s="3"/>
      <c r="X10" s="3"/>
      <c r="Y10" s="3"/>
      <c r="Z10" s="3">
        <v>16.899999999999999</v>
      </c>
      <c r="AA10" s="3">
        <v>15.1</v>
      </c>
      <c r="AB10" s="3">
        <f>SQRT(Z10^2 + AA10^2 - 2 * 0.5 *Z10 *AA10)</f>
        <v>16.075758146973968</v>
      </c>
      <c r="AC10" s="3"/>
      <c r="AD10" s="3">
        <f t="shared" si="0"/>
        <v>1.3784848886495975</v>
      </c>
      <c r="AE10" s="3">
        <f t="shared" si="1"/>
        <v>2.1981696182467947</v>
      </c>
      <c r="AF10" s="3">
        <f t="shared" si="2"/>
        <v>7.6018303817532171</v>
      </c>
      <c r="AG10" s="3">
        <f t="shared" si="3"/>
        <v>0.304806775220263</v>
      </c>
    </row>
    <row r="11" spans="1:33" x14ac:dyDescent="0.35">
      <c r="E11" s="4" t="s">
        <v>96</v>
      </c>
      <c r="F11" s="4" t="s">
        <v>97</v>
      </c>
      <c r="G11" s="4" t="s">
        <v>93</v>
      </c>
      <c r="H11" s="4">
        <v>20</v>
      </c>
      <c r="I11" s="4"/>
      <c r="J11" s="4"/>
      <c r="K11" s="4"/>
      <c r="L11" s="4"/>
      <c r="M11" s="4" t="s">
        <v>98</v>
      </c>
      <c r="N11" s="3">
        <v>10.45</v>
      </c>
      <c r="O11" s="3">
        <v>1.95</v>
      </c>
      <c r="P11" s="3">
        <f>O11-N11</f>
        <v>-8.5</v>
      </c>
      <c r="Q11" s="3"/>
      <c r="R11" s="3"/>
      <c r="S11" s="3"/>
      <c r="T11" s="3"/>
      <c r="U11" s="3"/>
      <c r="V11" s="3"/>
      <c r="W11" s="3"/>
      <c r="X11" s="3"/>
      <c r="Y11" s="3"/>
      <c r="Z11" s="3">
        <v>5.32</v>
      </c>
      <c r="AA11" s="3">
        <v>4.26</v>
      </c>
      <c r="AB11" s="3">
        <f>SQRT((Z11^2+AA11^2)/2)</f>
        <v>4.8192323040085965</v>
      </c>
      <c r="AC11" s="3"/>
      <c r="AD11" s="3">
        <f t="shared" si="0"/>
        <v>1.0776131031126153</v>
      </c>
      <c r="AE11" s="3">
        <f t="shared" si="1"/>
        <v>-10.612121682100726</v>
      </c>
      <c r="AF11" s="3">
        <f t="shared" si="2"/>
        <v>-6.3878783178992737</v>
      </c>
      <c r="AG11" s="3">
        <f t="shared" si="3"/>
        <v>-1.7637663975919509</v>
      </c>
    </row>
    <row r="12" spans="1:33" x14ac:dyDescent="0.35">
      <c r="A12" s="5" t="s">
        <v>17</v>
      </c>
      <c r="B12" s="5" t="s">
        <v>51</v>
      </c>
      <c r="C12" s="5" t="s">
        <v>64</v>
      </c>
      <c r="D12" s="5" t="s">
        <v>67</v>
      </c>
      <c r="E12" s="5" t="s">
        <v>5</v>
      </c>
      <c r="F12" s="5" t="s">
        <v>6</v>
      </c>
      <c r="G12" s="6" t="s">
        <v>7</v>
      </c>
      <c r="H12" s="6" t="s">
        <v>8</v>
      </c>
      <c r="I12" s="6" t="s">
        <v>60</v>
      </c>
      <c r="J12" s="6" t="s">
        <v>61</v>
      </c>
      <c r="K12" s="6" t="s">
        <v>80</v>
      </c>
      <c r="L12" s="6" t="s">
        <v>81</v>
      </c>
      <c r="M12" s="6" t="s">
        <v>11</v>
      </c>
      <c r="N12" s="5" t="s">
        <v>13</v>
      </c>
      <c r="O12" s="5" t="s">
        <v>14</v>
      </c>
      <c r="P12" s="5" t="s">
        <v>15</v>
      </c>
      <c r="Q12" s="5" t="s">
        <v>47</v>
      </c>
      <c r="R12" s="5" t="s">
        <v>58</v>
      </c>
      <c r="S12" s="5" t="s">
        <v>59</v>
      </c>
      <c r="T12" s="5" t="s">
        <v>89</v>
      </c>
      <c r="U12" s="5" t="s">
        <v>62</v>
      </c>
      <c r="V12" s="5" t="s">
        <v>63</v>
      </c>
      <c r="W12" s="5" t="s">
        <v>48</v>
      </c>
      <c r="X12" s="5" t="s">
        <v>49</v>
      </c>
      <c r="Y12" s="5" t="s">
        <v>50</v>
      </c>
      <c r="Z12" s="5" t="s">
        <v>2</v>
      </c>
      <c r="AA12" s="5" t="s">
        <v>3</v>
      </c>
      <c r="AB12" s="5" t="s">
        <v>16</v>
      </c>
      <c r="AC12" s="5" t="s">
        <v>4</v>
      </c>
      <c r="AD12" s="5" t="s">
        <v>36</v>
      </c>
      <c r="AE12" s="5" t="s">
        <v>38</v>
      </c>
      <c r="AF12" s="5" t="s">
        <v>37</v>
      </c>
      <c r="AG12" s="7" t="s">
        <v>35</v>
      </c>
    </row>
    <row r="13" spans="1:33" x14ac:dyDescent="0.35">
      <c r="A13" t="s">
        <v>45</v>
      </c>
      <c r="B13" t="s">
        <v>46</v>
      </c>
      <c r="E13" s="4" t="s">
        <v>43</v>
      </c>
      <c r="F13" t="s">
        <v>44</v>
      </c>
      <c r="G13" t="s">
        <v>55</v>
      </c>
      <c r="H13" s="4">
        <v>173</v>
      </c>
      <c r="I13" s="4"/>
      <c r="J13" s="4"/>
      <c r="K13" s="4"/>
      <c r="L13" s="4"/>
      <c r="M13" t="s">
        <v>42</v>
      </c>
      <c r="N13" s="3"/>
      <c r="O13" s="3"/>
      <c r="P13" s="3"/>
      <c r="Q13" s="3">
        <v>-10.997</v>
      </c>
      <c r="R13" s="3"/>
      <c r="S13" s="3"/>
      <c r="T13" s="3"/>
      <c r="U13" s="3"/>
      <c r="V13" s="3"/>
      <c r="W13" s="3">
        <f>Q13/AD13</f>
        <v>-2.7911167512690356</v>
      </c>
      <c r="X13" s="3">
        <f>H13-2</f>
        <v>171</v>
      </c>
      <c r="Y13" s="3">
        <f>(2*W13)/SQRT(X13)</f>
        <v>-0.42688406520720268</v>
      </c>
      <c r="Z13" s="3"/>
      <c r="AA13" s="3"/>
      <c r="AB13" s="3"/>
      <c r="AC13" s="3"/>
      <c r="AD13" s="3">
        <v>3.94</v>
      </c>
      <c r="AE13" s="3">
        <f>Q13-(1.96 * AD13)</f>
        <v>-18.7194</v>
      </c>
      <c r="AF13" s="3">
        <f>W13+(1.96 * AE13)</f>
        <v>-39.481140751269038</v>
      </c>
      <c r="AG13" s="3">
        <f>Y13</f>
        <v>-0.42688406520720268</v>
      </c>
    </row>
    <row r="14" spans="1:33" x14ac:dyDescent="0.35">
      <c r="B14" t="s">
        <v>95</v>
      </c>
      <c r="E14" s="4" t="s">
        <v>0</v>
      </c>
      <c r="F14" s="4" t="s">
        <v>1</v>
      </c>
      <c r="G14" s="4" t="s">
        <v>93</v>
      </c>
      <c r="H14" s="4">
        <v>15</v>
      </c>
      <c r="I14" s="4"/>
      <c r="J14" s="4"/>
      <c r="K14" s="4"/>
      <c r="L14" s="4"/>
      <c r="M14" t="s">
        <v>42</v>
      </c>
      <c r="N14" s="3">
        <v>13.13</v>
      </c>
      <c r="O14" s="3">
        <v>11.27</v>
      </c>
      <c r="P14" s="3">
        <f>O14-N14</f>
        <v>-1.8600000000000012</v>
      </c>
      <c r="Q14" s="3"/>
      <c r="R14" s="3"/>
      <c r="S14" s="3"/>
      <c r="T14" s="3"/>
      <c r="U14" s="3"/>
      <c r="V14" s="3"/>
      <c r="W14" s="3"/>
      <c r="X14" s="3"/>
      <c r="Y14" s="3"/>
      <c r="Z14" s="3">
        <v>3.96</v>
      </c>
      <c r="AA14" s="3">
        <v>4.41</v>
      </c>
      <c r="AB14" s="3">
        <f>SQRT((Z14^2+AA14^2)/2)</f>
        <v>4.1910440226750181</v>
      </c>
      <c r="AC14" s="3"/>
      <c r="AD14" s="3">
        <f>AB14/SQRT(H14)</f>
        <v>1.0821229135361656</v>
      </c>
      <c r="AE14" s="3">
        <f>P14-(1.96*AD14)</f>
        <v>-3.9809609105308859</v>
      </c>
      <c r="AF14" s="3">
        <f>P14+(1.96*AD14)</f>
        <v>0.26096091053088344</v>
      </c>
      <c r="AG14" s="3">
        <f>P14/AB14</f>
        <v>-0.44380349858812002</v>
      </c>
    </row>
    <row r="15" spans="1:33" x14ac:dyDescent="0.35">
      <c r="B15" t="s">
        <v>94</v>
      </c>
      <c r="E15" s="4" t="s">
        <v>0</v>
      </c>
      <c r="F15" s="4" t="s">
        <v>1</v>
      </c>
      <c r="G15" s="4" t="s">
        <v>93</v>
      </c>
      <c r="H15" s="4">
        <v>15</v>
      </c>
      <c r="I15" s="4"/>
      <c r="J15" s="4"/>
      <c r="K15" s="4"/>
      <c r="L15" s="4"/>
      <c r="M15" t="s">
        <v>42</v>
      </c>
      <c r="N15" s="3">
        <v>12.13</v>
      </c>
      <c r="O15" s="3">
        <v>7.67</v>
      </c>
      <c r="P15" s="3">
        <f>O15-N15</f>
        <v>-4.4600000000000009</v>
      </c>
      <c r="Q15" s="3"/>
      <c r="R15" s="3"/>
      <c r="S15" s="3"/>
      <c r="T15" s="3"/>
      <c r="U15" s="3"/>
      <c r="V15" s="3"/>
      <c r="W15" s="3"/>
      <c r="X15" s="3"/>
      <c r="Y15" s="3"/>
      <c r="Z15" s="3">
        <v>5.1100000000000003</v>
      </c>
      <c r="AA15" s="3">
        <v>3.48</v>
      </c>
      <c r="AB15" s="3">
        <f>SQRT((Z15^2+AA15^2)/2)</f>
        <v>4.3716415681068828</v>
      </c>
      <c r="AC15" s="3"/>
      <c r="AD15" s="3">
        <f>AB15/SQRT(H15)</f>
        <v>1.1287529992577356</v>
      </c>
      <c r="AE15" s="3">
        <f>P15-(1.96*AD15)</f>
        <v>-6.6723558785451633</v>
      </c>
      <c r="AF15" s="3">
        <f>P15+(1.96*AD15)</f>
        <v>-2.2476441214548388</v>
      </c>
      <c r="AG15" s="3">
        <f>P15/AB15</f>
        <v>-1.0202117283671501</v>
      </c>
    </row>
    <row r="16" spans="1:33" x14ac:dyDescent="0.35">
      <c r="A16" s="5" t="s">
        <v>17</v>
      </c>
      <c r="B16" s="5" t="s">
        <v>51</v>
      </c>
      <c r="C16" s="5" t="s">
        <v>64</v>
      </c>
      <c r="D16" s="5" t="s">
        <v>67</v>
      </c>
      <c r="E16" s="5" t="s">
        <v>5</v>
      </c>
      <c r="F16" s="5" t="s">
        <v>6</v>
      </c>
      <c r="G16" s="6" t="s">
        <v>7</v>
      </c>
      <c r="H16" s="6" t="s">
        <v>8</v>
      </c>
      <c r="I16" s="6" t="s">
        <v>60</v>
      </c>
      <c r="J16" s="6" t="s">
        <v>61</v>
      </c>
      <c r="K16" s="6" t="s">
        <v>80</v>
      </c>
      <c r="L16" s="6" t="s">
        <v>81</v>
      </c>
      <c r="M16" s="6" t="s">
        <v>11</v>
      </c>
      <c r="N16" s="5" t="s">
        <v>13</v>
      </c>
      <c r="O16" s="5" t="s">
        <v>14</v>
      </c>
      <c r="P16" s="5" t="s">
        <v>15</v>
      </c>
      <c r="Q16" s="5" t="s">
        <v>47</v>
      </c>
      <c r="R16" s="5" t="s">
        <v>58</v>
      </c>
      <c r="S16" s="5" t="s">
        <v>59</v>
      </c>
      <c r="T16" s="5" t="s">
        <v>89</v>
      </c>
      <c r="U16" s="5" t="s">
        <v>62</v>
      </c>
      <c r="V16" s="5" t="s">
        <v>63</v>
      </c>
      <c r="W16" s="5" t="s">
        <v>48</v>
      </c>
      <c r="X16" s="5" t="s">
        <v>49</v>
      </c>
      <c r="Y16" s="5" t="s">
        <v>50</v>
      </c>
      <c r="Z16" s="5" t="s">
        <v>2</v>
      </c>
      <c r="AA16" s="5" t="s">
        <v>3</v>
      </c>
      <c r="AB16" s="5" t="s">
        <v>16</v>
      </c>
      <c r="AC16" s="5" t="s">
        <v>4</v>
      </c>
      <c r="AD16" s="5" t="s">
        <v>36</v>
      </c>
      <c r="AE16" s="5" t="s">
        <v>38</v>
      </c>
      <c r="AF16" s="5" t="s">
        <v>37</v>
      </c>
      <c r="AG16" s="7" t="s">
        <v>35</v>
      </c>
    </row>
    <row r="17" spans="1:33" x14ac:dyDescent="0.35">
      <c r="A17" t="s">
        <v>57</v>
      </c>
      <c r="B17" t="s">
        <v>53</v>
      </c>
      <c r="C17" t="s">
        <v>65</v>
      </c>
      <c r="D17" t="s">
        <v>66</v>
      </c>
      <c r="E17" t="s">
        <v>52</v>
      </c>
      <c r="F17" t="s">
        <v>54</v>
      </c>
      <c r="G17" t="s">
        <v>55</v>
      </c>
      <c r="I17">
        <v>99</v>
      </c>
      <c r="J17">
        <v>106</v>
      </c>
      <c r="M17" t="s">
        <v>56</v>
      </c>
      <c r="R17">
        <v>13.2</v>
      </c>
      <c r="S17">
        <v>14</v>
      </c>
      <c r="U17">
        <v>6.8</v>
      </c>
      <c r="V17">
        <v>5.2</v>
      </c>
      <c r="Z17">
        <v>1.9</v>
      </c>
      <c r="AC17">
        <f>SQRT(((I17-1)*U17^2+(J17-1)*V17^2)/(I17+J17-2))</f>
        <v>6.0256921193537076</v>
      </c>
      <c r="AD17">
        <f>SQRT((U17^2/I17)+(V17^2/J17))</f>
        <v>0.84980294580175975</v>
      </c>
      <c r="AE17" s="3">
        <f>(R17-S17)-(1.96 * AD17)</f>
        <v>-2.4656137737714499</v>
      </c>
      <c r="AF17" s="3">
        <f>(R17-S17)+(1.96 * AD17)</f>
        <v>0.86561377377144844</v>
      </c>
      <c r="AG17" s="3">
        <f>(R17-S17)/AC17</f>
        <v>-0.13276483168307074</v>
      </c>
    </row>
    <row r="18" spans="1:33" x14ac:dyDescent="0.35">
      <c r="C18" t="s">
        <v>71</v>
      </c>
      <c r="D18" t="s">
        <v>72</v>
      </c>
      <c r="E18" s="4" t="s">
        <v>68</v>
      </c>
      <c r="F18" s="4" t="s">
        <v>69</v>
      </c>
      <c r="G18" s="4" t="s">
        <v>70</v>
      </c>
      <c r="H18">
        <v>25</v>
      </c>
      <c r="M18" t="s">
        <v>73</v>
      </c>
      <c r="N18">
        <v>26.24</v>
      </c>
      <c r="O18">
        <v>23.48</v>
      </c>
      <c r="P18">
        <f>O18-N18</f>
        <v>-2.759999999999998</v>
      </c>
      <c r="Z18">
        <v>5.22</v>
      </c>
      <c r="AA18">
        <v>4.6399999999999997</v>
      </c>
      <c r="AC18">
        <f>SQRT((Z18^2 + AA18^2)/2)</f>
        <v>4.9385220461186563</v>
      </c>
      <c r="AD18">
        <f>AC18/SQRT(H18)</f>
        <v>0.98770440922373126</v>
      </c>
      <c r="AE18" s="3">
        <f>P18-(1.96*AD18)</f>
        <v>-4.6959006420785112</v>
      </c>
      <c r="AF18" s="3">
        <f>P18+(1.96*AD18)</f>
        <v>-0.82409935792148481</v>
      </c>
      <c r="AG18" s="3">
        <f>P18/AC18</f>
        <v>-0.55887165719330356</v>
      </c>
    </row>
    <row r="19" spans="1:33" x14ac:dyDescent="0.35">
      <c r="E19" s="4" t="s">
        <v>74</v>
      </c>
      <c r="F19" t="s">
        <v>75</v>
      </c>
      <c r="G19" t="s">
        <v>76</v>
      </c>
      <c r="H19">
        <v>37</v>
      </c>
      <c r="M19" s="4" t="s">
        <v>73</v>
      </c>
      <c r="N19">
        <v>2.7</v>
      </c>
      <c r="O19">
        <v>2.5499999999999998</v>
      </c>
      <c r="P19">
        <f>O19-N19</f>
        <v>-0.15000000000000036</v>
      </c>
      <c r="Z19">
        <v>0.61</v>
      </c>
      <c r="AA19">
        <v>0.48</v>
      </c>
      <c r="AB19">
        <v>0.44</v>
      </c>
      <c r="AC19">
        <f>SQRT((Z19^2 + AA19^2)/2)</f>
        <v>0.54886246000250372</v>
      </c>
      <c r="AD19">
        <f>AB19/SQRT(H19)</f>
        <v>7.2335554414357212E-2</v>
      </c>
      <c r="AE19" s="3">
        <f>P19-(1.96*AD19)</f>
        <v>-0.29177768665214049</v>
      </c>
      <c r="AF19" s="3">
        <f>P19+(1.96*AD19)</f>
        <v>-8.2223133478602217E-3</v>
      </c>
      <c r="AG19" s="3">
        <f>P19/AC19</f>
        <v>-0.27329251120456682</v>
      </c>
    </row>
    <row r="20" spans="1:33" x14ac:dyDescent="0.35">
      <c r="E20" s="4" t="s">
        <v>77</v>
      </c>
      <c r="F20" s="4" t="s">
        <v>78</v>
      </c>
      <c r="G20" s="4" t="s">
        <v>79</v>
      </c>
      <c r="K20">
        <v>419</v>
      </c>
      <c r="L20">
        <v>262</v>
      </c>
      <c r="M20" s="4" t="s">
        <v>82</v>
      </c>
      <c r="N20">
        <v>17</v>
      </c>
      <c r="O20">
        <v>16</v>
      </c>
      <c r="P20">
        <f>O20-N20</f>
        <v>-1</v>
      </c>
      <c r="Z20">
        <v>7.7</v>
      </c>
      <c r="AA20">
        <v>7.5</v>
      </c>
      <c r="AB20">
        <f>SQRT((Z20^2 + AA20^2)/2)</f>
        <v>7.6006578662639459</v>
      </c>
      <c r="AC20">
        <f>SQRT((Z20^2 + AA20^2)/2)</f>
        <v>7.6006578662639459</v>
      </c>
      <c r="AD20">
        <f>AB20/SQRT(L20)</f>
        <v>0.46957021115708225</v>
      </c>
      <c r="AE20" s="3">
        <f>P20-(1.96*AD20)</f>
        <v>-1.9203576138678811</v>
      </c>
      <c r="AF20" s="3">
        <f>P20+(1.96*AD20)</f>
        <v>-7.9642386132118825E-2</v>
      </c>
      <c r="AG20" s="3">
        <f>P20/AC20</f>
        <v>-0.13156755870285522</v>
      </c>
    </row>
    <row r="21" spans="1:33" x14ac:dyDescent="0.35">
      <c r="E21" s="4" t="s">
        <v>77</v>
      </c>
      <c r="F21" s="4" t="s">
        <v>78</v>
      </c>
      <c r="G21" s="4" t="s">
        <v>83</v>
      </c>
      <c r="K21">
        <v>419</v>
      </c>
      <c r="L21">
        <v>155</v>
      </c>
      <c r="M21" s="4" t="s">
        <v>82</v>
      </c>
      <c r="N21">
        <v>17</v>
      </c>
      <c r="O21">
        <v>16</v>
      </c>
      <c r="P21">
        <f>O21-N21</f>
        <v>-1</v>
      </c>
      <c r="Z21">
        <v>7.7</v>
      </c>
      <c r="AA21">
        <v>8.8000000000000007</v>
      </c>
      <c r="AB21">
        <f>SQRT((Z21^2 + AA21^2)/2)</f>
        <v>8.2683130081050997</v>
      </c>
      <c r="AC21">
        <f>SQRT((Z21^2 + AA21^2)/2)</f>
        <v>8.2683130081050997</v>
      </c>
      <c r="AD21">
        <f>AB21/SQRT(L21)</f>
        <v>0.664126882552598</v>
      </c>
      <c r="AE21" s="3">
        <f>P21-(1.96*AD21)</f>
        <v>-2.3016886898030924</v>
      </c>
      <c r="AF21" s="3">
        <f>P21+(1.96*AD21)</f>
        <v>0.30168868980309216</v>
      </c>
      <c r="AG21" s="3">
        <f>P21/AC21</f>
        <v>-0.12094365549777078</v>
      </c>
    </row>
    <row r="22" spans="1:33" x14ac:dyDescent="0.35">
      <c r="C22" t="s">
        <v>87</v>
      </c>
      <c r="D22" t="s">
        <v>88</v>
      </c>
      <c r="E22" t="s">
        <v>84</v>
      </c>
      <c r="F22" s="4" t="s">
        <v>85</v>
      </c>
      <c r="G22" s="4" t="s">
        <v>86</v>
      </c>
      <c r="I22">
        <v>25</v>
      </c>
      <c r="J22">
        <v>25</v>
      </c>
      <c r="M22" s="4" t="s">
        <v>82</v>
      </c>
      <c r="R22">
        <v>13.16</v>
      </c>
      <c r="S22">
        <v>12.84</v>
      </c>
      <c r="T22">
        <f>R22-S22</f>
        <v>0.32000000000000028</v>
      </c>
      <c r="U22">
        <v>5.16</v>
      </c>
      <c r="V22">
        <v>5.39</v>
      </c>
      <c r="AC22">
        <f>SQRT(((I22-1)*U22^2+(J22-1)*V22^2)/(I22+J22-2))</f>
        <v>5.2762534055899932</v>
      </c>
      <c r="AD22">
        <f>SQRT((U22^2/I22)+(V22^2/J22))</f>
        <v>1.4923498249405198</v>
      </c>
      <c r="AE22" s="3">
        <f>(R22-S22) - (1.96*AD22)</f>
        <v>-2.6050056568834186</v>
      </c>
      <c r="AF22">
        <f>(R22-S22) + (1.96*AD22)</f>
        <v>3.2450056568834191</v>
      </c>
      <c r="AG22" s="3">
        <f>(R22-S22)/AC22</f>
        <v>6.0649096129646134E-2</v>
      </c>
    </row>
    <row r="23" spans="1:33" x14ac:dyDescent="0.35">
      <c r="C23" t="s">
        <v>90</v>
      </c>
      <c r="D23" t="s">
        <v>88</v>
      </c>
      <c r="E23" t="s">
        <v>84</v>
      </c>
      <c r="F23" s="4" t="s">
        <v>85</v>
      </c>
      <c r="G23" s="4" t="s">
        <v>86</v>
      </c>
      <c r="I23">
        <v>25</v>
      </c>
      <c r="J23">
        <v>25</v>
      </c>
      <c r="M23" s="4" t="s">
        <v>82</v>
      </c>
      <c r="R23">
        <v>13.48</v>
      </c>
      <c r="S23">
        <v>12.84</v>
      </c>
      <c r="T23">
        <f t="shared" ref="T23:T25" si="4">R23-S23</f>
        <v>0.64000000000000057</v>
      </c>
      <c r="U23">
        <v>4.0999999999999996</v>
      </c>
      <c r="V23">
        <v>5.39</v>
      </c>
      <c r="AC23">
        <f t="shared" ref="AC23:AC25" si="5">SQRT(((I23-1)*U23^2+(J23-1)*V23^2)/(I23+J23-2))</f>
        <v>4.7886375933035481</v>
      </c>
      <c r="AD23">
        <f t="shared" ref="AD23:AD25" si="6">SQRT((U23^2/I23)+(V23^2/J23))</f>
        <v>1.3544312459479071</v>
      </c>
      <c r="AE23" s="3">
        <f t="shared" ref="AE23:AE25" si="7">(R23-S23) - (1.96*AD23)</f>
        <v>-2.0146852420578973</v>
      </c>
      <c r="AF23">
        <f t="shared" ref="AF23:AF25" si="8">(R23-S23) + (1.96*AD23)</f>
        <v>3.2946852420578985</v>
      </c>
      <c r="AG23" s="3">
        <f t="shared" ref="AG23:AG25" si="9">(R23-S23)/AC23</f>
        <v>0.13364970464563436</v>
      </c>
    </row>
    <row r="24" spans="1:33" x14ac:dyDescent="0.35">
      <c r="C24" t="s">
        <v>91</v>
      </c>
      <c r="D24" t="s">
        <v>88</v>
      </c>
      <c r="E24" t="s">
        <v>84</v>
      </c>
      <c r="F24" s="4" t="s">
        <v>85</v>
      </c>
      <c r="G24" s="4" t="s">
        <v>86</v>
      </c>
      <c r="I24">
        <v>25</v>
      </c>
      <c r="J24">
        <v>25</v>
      </c>
      <c r="M24" s="4" t="s">
        <v>82</v>
      </c>
      <c r="R24">
        <v>14.28</v>
      </c>
      <c r="S24">
        <v>12.84</v>
      </c>
      <c r="T24">
        <f t="shared" si="4"/>
        <v>1.4399999999999995</v>
      </c>
      <c r="U24">
        <v>4.97</v>
      </c>
      <c r="V24">
        <v>5.39</v>
      </c>
      <c r="AC24">
        <f t="shared" si="5"/>
        <v>5.1842550091599469</v>
      </c>
      <c r="AD24">
        <f t="shared" si="6"/>
        <v>1.46632874895093</v>
      </c>
      <c r="AE24" s="3">
        <f t="shared" si="7"/>
        <v>-1.4340043479438234</v>
      </c>
      <c r="AF24">
        <f t="shared" si="8"/>
        <v>4.3140043479438219</v>
      </c>
      <c r="AG24" s="3">
        <f t="shared" si="9"/>
        <v>0.27776411412164237</v>
      </c>
    </row>
    <row r="25" spans="1:33" x14ac:dyDescent="0.35">
      <c r="C25" t="s">
        <v>92</v>
      </c>
      <c r="D25" t="s">
        <v>88</v>
      </c>
      <c r="E25" t="s">
        <v>84</v>
      </c>
      <c r="F25" s="4" t="s">
        <v>85</v>
      </c>
      <c r="G25" s="4" t="s">
        <v>86</v>
      </c>
      <c r="I25">
        <v>25</v>
      </c>
      <c r="J25">
        <v>25</v>
      </c>
      <c r="M25" s="4" t="s">
        <v>82</v>
      </c>
      <c r="R25">
        <v>13.96</v>
      </c>
      <c r="S25">
        <v>12.84</v>
      </c>
      <c r="T25">
        <f t="shared" si="4"/>
        <v>1.120000000000001</v>
      </c>
      <c r="U25">
        <v>5.57</v>
      </c>
      <c r="V25">
        <v>5.39</v>
      </c>
      <c r="AC25">
        <f t="shared" si="5"/>
        <v>5.4807390012661612</v>
      </c>
      <c r="AD25">
        <f t="shared" si="6"/>
        <v>1.5501870854835555</v>
      </c>
      <c r="AE25" s="3">
        <f t="shared" si="7"/>
        <v>-1.9183666875477678</v>
      </c>
      <c r="AF25">
        <f t="shared" si="8"/>
        <v>4.1583666875477698</v>
      </c>
      <c r="AG25" s="3">
        <f t="shared" si="9"/>
        <v>0.20435200430840775</v>
      </c>
    </row>
    <row r="26" spans="1:33" x14ac:dyDescent="0.35">
      <c r="AG26" s="3"/>
    </row>
    <row r="27" spans="1:33" x14ac:dyDescent="0.35">
      <c r="A27" s="5" t="s">
        <v>17</v>
      </c>
      <c r="B27" s="5" t="s">
        <v>51</v>
      </c>
      <c r="C27" s="5" t="s">
        <v>64</v>
      </c>
      <c r="D27" s="5" t="s">
        <v>67</v>
      </c>
      <c r="E27" s="5" t="s">
        <v>5</v>
      </c>
      <c r="F27" s="5" t="s">
        <v>6</v>
      </c>
      <c r="G27" s="6" t="s">
        <v>7</v>
      </c>
      <c r="H27" s="6" t="s">
        <v>8</v>
      </c>
      <c r="I27" s="6" t="s">
        <v>60</v>
      </c>
      <c r="J27" s="6" t="s">
        <v>61</v>
      </c>
      <c r="K27" s="6" t="s">
        <v>80</v>
      </c>
      <c r="L27" s="6" t="s">
        <v>81</v>
      </c>
      <c r="M27" s="6" t="s">
        <v>11</v>
      </c>
      <c r="N27" s="5" t="s">
        <v>13</v>
      </c>
      <c r="O27" s="5" t="s">
        <v>14</v>
      </c>
      <c r="P27" s="5" t="s">
        <v>15</v>
      </c>
      <c r="Q27" s="5" t="s">
        <v>47</v>
      </c>
      <c r="R27" s="5" t="s">
        <v>58</v>
      </c>
      <c r="S27" s="5" t="s">
        <v>59</v>
      </c>
      <c r="T27" s="5" t="s">
        <v>89</v>
      </c>
      <c r="U27" s="5" t="s">
        <v>62</v>
      </c>
      <c r="V27" s="5" t="s">
        <v>63</v>
      </c>
      <c r="W27" s="5" t="s">
        <v>48</v>
      </c>
      <c r="X27" s="5" t="s">
        <v>49</v>
      </c>
      <c r="Y27" s="5" t="s">
        <v>50</v>
      </c>
      <c r="Z27" s="5" t="s">
        <v>2</v>
      </c>
      <c r="AA27" s="5" t="s">
        <v>3</v>
      </c>
      <c r="AB27" s="5" t="s">
        <v>16</v>
      </c>
      <c r="AC27" s="5" t="s">
        <v>4</v>
      </c>
      <c r="AD27" s="5" t="s">
        <v>36</v>
      </c>
      <c r="AE27" s="5" t="s">
        <v>38</v>
      </c>
      <c r="AF27" s="5" t="s">
        <v>37</v>
      </c>
      <c r="AG27" s="7" t="s">
        <v>35</v>
      </c>
    </row>
    <row r="28" spans="1:33" x14ac:dyDescent="0.35">
      <c r="E28" s="4" t="s">
        <v>99</v>
      </c>
      <c r="F28" s="4" t="s">
        <v>100</v>
      </c>
      <c r="G28" s="4" t="s">
        <v>101</v>
      </c>
      <c r="H28">
        <v>15</v>
      </c>
      <c r="M28" s="4" t="s">
        <v>102</v>
      </c>
      <c r="N28">
        <v>13.63</v>
      </c>
      <c r="O28">
        <v>5.38</v>
      </c>
      <c r="P28">
        <f>O28-N28</f>
        <v>-8.25</v>
      </c>
      <c r="Z28">
        <v>8.2799999999999994</v>
      </c>
      <c r="AA28">
        <v>4.8600000000000003</v>
      </c>
      <c r="AB28">
        <f>SQRT((Z28^2 + AA28^2)/2)</f>
        <v>6.7888879796325998</v>
      </c>
      <c r="AD28">
        <f>AB28/SQRT(H28)</f>
        <v>1.7528833389589851</v>
      </c>
      <c r="AE28">
        <f>P28-(1.96*AD28)</f>
        <v>-11.685651344359611</v>
      </c>
      <c r="AF28">
        <f>P28+(1.96*AD28)</f>
        <v>-4.8143486556403889</v>
      </c>
      <c r="AG28" s="3">
        <f>P28/AB28</f>
        <v>-1.2152211120217176</v>
      </c>
    </row>
    <row r="29" spans="1:33" x14ac:dyDescent="0.35">
      <c r="E29" s="4" t="s">
        <v>103</v>
      </c>
      <c r="F29" s="4" t="s">
        <v>104</v>
      </c>
      <c r="G29" s="4" t="s">
        <v>101</v>
      </c>
      <c r="H29">
        <v>29</v>
      </c>
      <c r="M29" s="4" t="s">
        <v>105</v>
      </c>
      <c r="N29">
        <v>21.97</v>
      </c>
      <c r="O29">
        <v>15.38</v>
      </c>
      <c r="P29">
        <f>O29-N29</f>
        <v>-6.5899999999999981</v>
      </c>
      <c r="Z29">
        <v>15.94</v>
      </c>
      <c r="AA29">
        <v>16.010000000000002</v>
      </c>
      <c r="AB29">
        <f>SQRT((Z29^2 + AA29^2)/2)</f>
        <v>15.975038341112048</v>
      </c>
      <c r="AD29">
        <f>AB29/SQRT(H29)</f>
        <v>2.9664901471441718</v>
      </c>
      <c r="AE29">
        <f>P29-(1.96*AD29)</f>
        <v>-12.404320688402574</v>
      </c>
      <c r="AF29">
        <f>P29+(1.96*AD29)</f>
        <v>-0.77567931159742187</v>
      </c>
      <c r="AG29" s="3">
        <f>P29/AB29</f>
        <v>-0.41251857174204798</v>
      </c>
    </row>
    <row r="30" spans="1:33" x14ac:dyDescent="0.35">
      <c r="E30" s="4" t="s">
        <v>106</v>
      </c>
      <c r="F30" s="4" t="s">
        <v>107</v>
      </c>
      <c r="G30" s="4" t="s">
        <v>101</v>
      </c>
      <c r="H30">
        <v>45</v>
      </c>
      <c r="M30" s="4" t="s">
        <v>108</v>
      </c>
      <c r="N30">
        <v>3.09</v>
      </c>
      <c r="O30">
        <v>1.65</v>
      </c>
      <c r="P30">
        <f>O30-N30</f>
        <v>-1.44</v>
      </c>
      <c r="Z30">
        <v>0.15</v>
      </c>
      <c r="AA30">
        <v>0.09</v>
      </c>
      <c r="AB30">
        <f>SQRT((Z30^2 + AA30^2)/2)</f>
        <v>0.12369316876852982</v>
      </c>
      <c r="AD30">
        <f>AB30/SQRT(H30)</f>
        <v>1.8439088914585774E-2</v>
      </c>
      <c r="AE30">
        <f>P30-(1.96*AD30)</f>
        <v>-1.4761406142725881</v>
      </c>
      <c r="AF30">
        <f>P30+(1.96*AD30)</f>
        <v>-1.4038593857274118</v>
      </c>
      <c r="AG30" s="3">
        <f>P30/AB30</f>
        <v>-11.641710001743983</v>
      </c>
    </row>
    <row r="31" spans="1:33" x14ac:dyDescent="0.35">
      <c r="E31" s="4"/>
      <c r="F31" s="4"/>
      <c r="G31" s="4"/>
      <c r="M31" s="4"/>
      <c r="AG31" s="3"/>
    </row>
    <row r="32" spans="1:33" x14ac:dyDescent="0.35">
      <c r="A32" s="5" t="s">
        <v>17</v>
      </c>
      <c r="B32" s="5" t="s">
        <v>51</v>
      </c>
      <c r="C32" s="5" t="s">
        <v>64</v>
      </c>
      <c r="D32" s="5" t="s">
        <v>67</v>
      </c>
      <c r="E32" s="5" t="s">
        <v>5</v>
      </c>
      <c r="F32" s="5" t="s">
        <v>6</v>
      </c>
      <c r="G32" s="6" t="s">
        <v>7</v>
      </c>
      <c r="H32" s="6" t="s">
        <v>8</v>
      </c>
      <c r="I32" s="6" t="s">
        <v>60</v>
      </c>
      <c r="J32" s="6" t="s">
        <v>61</v>
      </c>
      <c r="K32" s="6" t="s">
        <v>80</v>
      </c>
      <c r="L32" s="6" t="s">
        <v>81</v>
      </c>
      <c r="M32" s="6" t="s">
        <v>11</v>
      </c>
      <c r="N32" s="5" t="s">
        <v>13</v>
      </c>
      <c r="O32" s="5" t="s">
        <v>14</v>
      </c>
      <c r="P32" s="5" t="s">
        <v>15</v>
      </c>
      <c r="Q32" s="5" t="s">
        <v>47</v>
      </c>
      <c r="R32" s="5" t="s">
        <v>58</v>
      </c>
      <c r="S32" s="5" t="s">
        <v>59</v>
      </c>
      <c r="T32" s="5" t="s">
        <v>89</v>
      </c>
      <c r="U32" s="5" t="s">
        <v>62</v>
      </c>
      <c r="V32" s="5" t="s">
        <v>63</v>
      </c>
      <c r="W32" s="5" t="s">
        <v>48</v>
      </c>
      <c r="X32" s="5" t="s">
        <v>49</v>
      </c>
      <c r="Y32" s="5" t="s">
        <v>50</v>
      </c>
      <c r="Z32" s="5" t="s">
        <v>2</v>
      </c>
      <c r="AA32" s="5" t="s">
        <v>3</v>
      </c>
      <c r="AB32" s="5" t="s">
        <v>16</v>
      </c>
      <c r="AC32" s="5" t="s">
        <v>4</v>
      </c>
      <c r="AD32" s="5" t="s">
        <v>36</v>
      </c>
      <c r="AE32" s="5" t="s">
        <v>38</v>
      </c>
      <c r="AF32" s="5" t="s">
        <v>37</v>
      </c>
      <c r="AG32" s="7" t="s">
        <v>35</v>
      </c>
    </row>
    <row r="33" spans="3:33" x14ac:dyDescent="0.35">
      <c r="E33" s="4" t="s">
        <v>99</v>
      </c>
      <c r="F33" s="4" t="s">
        <v>100</v>
      </c>
      <c r="G33" s="4" t="s">
        <v>101</v>
      </c>
      <c r="H33">
        <v>15</v>
      </c>
      <c r="M33" s="4" t="s">
        <v>109</v>
      </c>
      <c r="N33">
        <v>49.6</v>
      </c>
      <c r="O33">
        <v>77.94</v>
      </c>
      <c r="P33">
        <f>O33-N33</f>
        <v>28.339999999999996</v>
      </c>
      <c r="Z33">
        <v>24.62</v>
      </c>
      <c r="AA33">
        <v>23.98</v>
      </c>
      <c r="AB33">
        <f>SQRT((Z33^2 + AA33^2)/2)</f>
        <v>24.302106904546363</v>
      </c>
      <c r="AD33">
        <f>AB33/SQRT(H33)</f>
        <v>6.2747770212706895</v>
      </c>
      <c r="AE33">
        <f>P33-(1.96*AD33)</f>
        <v>16.041437038309446</v>
      </c>
      <c r="AF33">
        <f>P33+(1.96*AD33)</f>
        <v>40.638562961690546</v>
      </c>
      <c r="AG33" s="3">
        <f>P33/AB33</f>
        <v>1.1661540339409104</v>
      </c>
    </row>
    <row r="34" spans="3:33" x14ac:dyDescent="0.35">
      <c r="C34" t="s">
        <v>114</v>
      </c>
      <c r="D34" t="s">
        <v>115</v>
      </c>
      <c r="E34" s="4" t="s">
        <v>110</v>
      </c>
      <c r="F34" s="4" t="s">
        <v>111</v>
      </c>
      <c r="G34" s="4" t="s">
        <v>113</v>
      </c>
      <c r="I34">
        <v>18</v>
      </c>
      <c r="J34">
        <v>18</v>
      </c>
      <c r="M34" s="4" t="s">
        <v>112</v>
      </c>
      <c r="R34">
        <v>36.39</v>
      </c>
      <c r="S34">
        <v>37.979999999999997</v>
      </c>
      <c r="T34">
        <f t="shared" ref="T34:T36" si="10">R34-S34</f>
        <v>-1.5899999999999963</v>
      </c>
      <c r="U34">
        <v>3.68</v>
      </c>
      <c r="V34">
        <v>4.8099999999999996</v>
      </c>
      <c r="AC34">
        <f t="shared" ref="AC34:AC36" si="11">SQRT(((I34-1)*U34^2+(J34-1)*V34^2)/(I34+J34-2))</f>
        <v>4.2824350549658075</v>
      </c>
      <c r="AD34">
        <f t="shared" ref="AD34:AD36" si="12">SQRT((U34^2/I34)+(V34^2/J34))</f>
        <v>1.4274783516552692</v>
      </c>
      <c r="AE34">
        <f t="shared" ref="AE34:AE36" si="13">(R34-S34) - (1.96*AD34)</f>
        <v>-4.3878575692443231</v>
      </c>
      <c r="AF34">
        <f t="shared" ref="AF34:AF36" si="14">(R34-S34) + (1.96*AD34)</f>
        <v>1.207857569244331</v>
      </c>
      <c r="AG34" s="3">
        <f t="shared" ref="AG34:AG36" si="15">(R34-S34)/AC34</f>
        <v>-0.3712840894472576</v>
      </c>
    </row>
    <row r="35" spans="3:33" x14ac:dyDescent="0.35">
      <c r="C35" t="s">
        <v>118</v>
      </c>
      <c r="D35" t="s">
        <v>115</v>
      </c>
      <c r="E35" s="4" t="s">
        <v>106</v>
      </c>
      <c r="F35" s="4" t="s">
        <v>107</v>
      </c>
      <c r="G35" s="4" t="s">
        <v>116</v>
      </c>
      <c r="I35">
        <v>45</v>
      </c>
      <c r="J35">
        <v>45</v>
      </c>
      <c r="M35" s="4" t="s">
        <v>117</v>
      </c>
      <c r="R35">
        <v>0.23</v>
      </c>
      <c r="S35">
        <v>0.14000000000000001</v>
      </c>
      <c r="T35">
        <f t="shared" si="10"/>
        <v>0.09</v>
      </c>
      <c r="U35">
        <v>0.02</v>
      </c>
      <c r="V35">
        <v>0.03</v>
      </c>
      <c r="AC35">
        <f t="shared" si="11"/>
        <v>2.5495097567963924E-2</v>
      </c>
      <c r="AD35">
        <f t="shared" si="12"/>
        <v>5.3748384988656995E-3</v>
      </c>
      <c r="AE35">
        <f t="shared" si="13"/>
        <v>7.9465316542223219E-2</v>
      </c>
      <c r="AF35">
        <f t="shared" si="14"/>
        <v>0.10053468345777677</v>
      </c>
      <c r="AG35" s="3">
        <f t="shared" si="15"/>
        <v>3.5300904324873126</v>
      </c>
    </row>
    <row r="36" spans="3:33" x14ac:dyDescent="0.35">
      <c r="C36" t="s">
        <v>122</v>
      </c>
      <c r="D36" t="s">
        <v>123</v>
      </c>
      <c r="E36" s="4" t="s">
        <v>119</v>
      </c>
      <c r="F36" s="4" t="s">
        <v>120</v>
      </c>
      <c r="G36" s="4" t="s">
        <v>121</v>
      </c>
      <c r="I36">
        <v>25</v>
      </c>
      <c r="J36">
        <v>25</v>
      </c>
      <c r="M36" s="4" t="s">
        <v>124</v>
      </c>
      <c r="R36">
        <v>28326.92</v>
      </c>
      <c r="S36" s="4">
        <v>23618.74</v>
      </c>
      <c r="T36">
        <f t="shared" si="10"/>
        <v>4708.1799999999967</v>
      </c>
      <c r="U36">
        <v>2956.05</v>
      </c>
      <c r="V36">
        <v>2501.16</v>
      </c>
      <c r="AC36">
        <f t="shared" si="11"/>
        <v>2738.0680185214537</v>
      </c>
      <c r="AD36">
        <f t="shared" si="12"/>
        <v>774.44258529861327</v>
      </c>
      <c r="AE36">
        <f t="shared" si="13"/>
        <v>3190.2725328147144</v>
      </c>
      <c r="AF36">
        <f t="shared" si="14"/>
        <v>6226.0874671852789</v>
      </c>
      <c r="AG36" s="3">
        <f t="shared" si="15"/>
        <v>1.7195263113085102</v>
      </c>
    </row>
    <row r="37" spans="3:33" x14ac:dyDescent="0.35">
      <c r="C37" t="s">
        <v>127</v>
      </c>
      <c r="D37" t="s">
        <v>128</v>
      </c>
      <c r="E37" s="4" t="s">
        <v>103</v>
      </c>
      <c r="F37" s="4" t="s">
        <v>104</v>
      </c>
      <c r="G37" s="4" t="s">
        <v>125</v>
      </c>
      <c r="H37">
        <v>26</v>
      </c>
      <c r="M37" s="4" t="s">
        <v>126</v>
      </c>
      <c r="N37">
        <v>3.37</v>
      </c>
      <c r="O37">
        <v>4.13</v>
      </c>
      <c r="P37">
        <f>O37-N37</f>
        <v>0.75999999999999979</v>
      </c>
      <c r="S37" s="4"/>
      <c r="Z37">
        <v>1.18</v>
      </c>
      <c r="AA37">
        <v>1.97</v>
      </c>
      <c r="AB37">
        <f>SQRT((Z37^2 + AA37^2)/2)</f>
        <v>1.6237764624479565</v>
      </c>
      <c r="AD37">
        <f>AB37/SQRT(H37)</f>
        <v>0.31844876414364587</v>
      </c>
      <c r="AE37">
        <f>P37-(1.96*AD37)</f>
        <v>0.13584042227845394</v>
      </c>
      <c r="AF37">
        <f>P37+(1.96*AD37)</f>
        <v>1.3841595777215456</v>
      </c>
      <c r="AG37" s="3">
        <f>P37/AB37</f>
        <v>0.46804472017918447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included meta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 Malibary</dc:creator>
  <cp:lastModifiedBy>Salem Malibary</cp:lastModifiedBy>
  <dcterms:created xsi:type="dcterms:W3CDTF">2025-03-17T12:54:13Z</dcterms:created>
  <dcterms:modified xsi:type="dcterms:W3CDTF">2025-03-25T05:13:21Z</dcterms:modified>
</cp:coreProperties>
</file>