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alim\Downloads\"/>
    </mc:Choice>
  </mc:AlternateContent>
  <xr:revisionPtr revIDLastSave="0" documentId="13_ncr:1_{26AFDBF0-1386-4620-942E-887102850979}" xr6:coauthVersionLast="47" xr6:coauthVersionMax="47" xr10:uidLastSave="{00000000-0000-0000-0000-000000000000}"/>
  <bookViews>
    <workbookView xWindow="1900" yWindow="1900" windowWidth="19200" windowHeight="11170" activeTab="1" xr2:uid="{00000000-000D-0000-FFFF-FFFF00000000}"/>
  </bookViews>
  <sheets>
    <sheet name="Within-subject (PrePost designs" sheetId="2" r:id="rId1"/>
    <sheet name="Between-subject (High vs. Low 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3" l="1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P3" i="3"/>
  <c r="O3" i="3"/>
  <c r="N3" i="3"/>
  <c r="O2" i="3"/>
  <c r="P2" i="3" s="1"/>
  <c r="N2" i="3"/>
  <c r="P25" i="2"/>
  <c r="O25" i="2"/>
  <c r="Q25" i="2" s="1"/>
  <c r="P24" i="2"/>
  <c r="O24" i="2"/>
  <c r="Q24" i="2" s="1"/>
  <c r="P23" i="2"/>
  <c r="O23" i="2"/>
  <c r="Q23" i="2" s="1"/>
  <c r="P22" i="2"/>
  <c r="O22" i="2"/>
  <c r="Q22" i="2" s="1"/>
  <c r="M22" i="2"/>
  <c r="P21" i="2"/>
  <c r="Q21" i="2" s="1"/>
  <c r="O21" i="2"/>
  <c r="M21" i="2"/>
  <c r="P20" i="2"/>
  <c r="Q20" i="2" s="1"/>
  <c r="O20" i="2"/>
  <c r="M20" i="2"/>
  <c r="O19" i="2"/>
  <c r="M19" i="2"/>
  <c r="P19" i="2" s="1"/>
  <c r="P18" i="2"/>
  <c r="O18" i="2"/>
  <c r="Q18" i="2" s="1"/>
  <c r="M18" i="2"/>
  <c r="P17" i="2"/>
  <c r="Q17" i="2" s="1"/>
  <c r="O17" i="2"/>
  <c r="M17" i="2"/>
  <c r="P16" i="2"/>
  <c r="Q16" i="2" s="1"/>
  <c r="O16" i="2"/>
  <c r="M16" i="2"/>
  <c r="O15" i="2"/>
  <c r="M15" i="2"/>
  <c r="P15" i="2" s="1"/>
  <c r="P14" i="2"/>
  <c r="O14" i="2"/>
  <c r="Q14" i="2" s="1"/>
  <c r="M14" i="2"/>
  <c r="P13" i="2"/>
  <c r="Q13" i="2" s="1"/>
  <c r="O13" i="2"/>
  <c r="M13" i="2"/>
  <c r="P12" i="2"/>
  <c r="M12" i="2"/>
  <c r="J12" i="2"/>
  <c r="I12" i="2"/>
  <c r="H12" i="2"/>
  <c r="G12" i="2"/>
  <c r="O12" i="2" s="1"/>
  <c r="Q12" i="2" s="1"/>
  <c r="M11" i="2"/>
  <c r="J11" i="2"/>
  <c r="P11" i="2" s="1"/>
  <c r="I11" i="2"/>
  <c r="O11" i="2" s="1"/>
  <c r="H11" i="2"/>
  <c r="G11" i="2"/>
  <c r="P10" i="2"/>
  <c r="Q10" i="2" s="1"/>
  <c r="O10" i="2"/>
  <c r="M10" i="2"/>
  <c r="O9" i="2"/>
  <c r="M9" i="2"/>
  <c r="P9" i="2" s="1"/>
  <c r="P8" i="2"/>
  <c r="O8" i="2"/>
  <c r="Q8" i="2" s="1"/>
  <c r="M8" i="2"/>
  <c r="P7" i="2"/>
  <c r="Q7" i="2" s="1"/>
  <c r="O7" i="2"/>
  <c r="M7" i="2"/>
  <c r="P6" i="2"/>
  <c r="Q6" i="2" s="1"/>
  <c r="O6" i="2"/>
  <c r="M6" i="2"/>
  <c r="O5" i="2"/>
  <c r="M5" i="2"/>
  <c r="P5" i="2" s="1"/>
  <c r="P4" i="2"/>
  <c r="O4" i="2"/>
  <c r="Q4" i="2" s="1"/>
  <c r="M4" i="2"/>
  <c r="P3" i="2"/>
  <c r="Q3" i="2" s="1"/>
  <c r="O3" i="2"/>
  <c r="M3" i="2"/>
  <c r="P2" i="2"/>
  <c r="Q2" i="2" s="1"/>
  <c r="O2" i="2"/>
  <c r="M2" i="2"/>
  <c r="Q9" i="2" l="1"/>
  <c r="Q5" i="2"/>
  <c r="Q11" i="2"/>
  <c r="Q19" i="2"/>
  <c r="Q15" i="2"/>
</calcChain>
</file>

<file path=xl/sharedStrings.xml><?xml version="1.0" encoding="utf-8"?>
<sst xmlns="http://schemas.openxmlformats.org/spreadsheetml/2006/main" count="154" uniqueCount="92">
  <si>
    <t>ID</t>
  </si>
  <si>
    <t>r assumed</t>
  </si>
  <si>
    <t>r</t>
  </si>
  <si>
    <t>Addressing psychosocial issues caused by the COVID-19 lockdown: Can urban greeneries help?</t>
  </si>
  <si>
    <t>Rajoo et al. (2021)</t>
  </si>
  <si>
    <t>control</t>
  </si>
  <si>
    <t>Elsadek et al. (2024)</t>
  </si>
  <si>
    <t>High-rise window views: Evaluating the physiological and psychological impacts of green, blue, and built environments</t>
  </si>
  <si>
    <t>tropical</t>
  </si>
  <si>
    <t>The effects of different designs of indoor biophilic greening on psychological and physiological responses and cognitive performance of office workers</t>
  </si>
  <si>
    <t>Fukumoto et al. (2024)</t>
  </si>
  <si>
    <t>Promoting adult health: the neurophysiological benefits of watering plants and engaging in mental tasks within designed environments</t>
  </si>
  <si>
    <t>Hassan &amp; Deshun (2023)</t>
  </si>
  <si>
    <t>A short simulated nature experience as an effective way to promote restoration from work-related stress</t>
  </si>
  <si>
    <t>Koivisto et al. (2024)</t>
  </si>
  <si>
    <t>A quantitative study for indoor workplace biophilic design to improve health and productivity performance</t>
  </si>
  <si>
    <t>Lei et al. (2021)</t>
  </si>
  <si>
    <t>Nature Exposure</t>
  </si>
  <si>
    <t>Mitigating Stress and Supporting Health in Deprived Urban Communities: The Importance of Green Space and the Social Environment</t>
  </si>
  <si>
    <t>Perceived Stress Scale (PSS)</t>
  </si>
  <si>
    <t>Weng et al. (2024)</t>
  </si>
  <si>
    <t>Total Mood Disturbance (TMD)</t>
  </si>
  <si>
    <t>TMD</t>
  </si>
  <si>
    <t>Yin et al. (2023)</t>
  </si>
  <si>
    <t>Effects of blue space exposure in urban and natural environments on psychological and physiological responses: A within-subject experiment</t>
  </si>
  <si>
    <t>Study</t>
  </si>
  <si>
    <t>Author_Year</t>
  </si>
  <si>
    <t>Condition</t>
  </si>
  <si>
    <t>Outcome</t>
  </si>
  <si>
    <t>N</t>
  </si>
  <si>
    <t>Mean_Pre</t>
  </si>
  <si>
    <t>SD_Pre</t>
  </si>
  <si>
    <t>Mean_Post</t>
  </si>
  <si>
    <t>SD_Post</t>
  </si>
  <si>
    <t>r reported</t>
  </si>
  <si>
    <t>reversed (1lower better)(-1higher better)</t>
  </si>
  <si>
    <t>Mean_Change</t>
  </si>
  <si>
    <t>SD_Change</t>
  </si>
  <si>
    <t>Effect_Size (Hedges' g)</t>
  </si>
  <si>
    <t>12% Greenery Intervention</t>
  </si>
  <si>
    <t>EEG Alpha Wave (dB)</t>
  </si>
  <si>
    <t>20% Greenery Intervention</t>
  </si>
  <si>
    <t>Skin Conductance (μS)</t>
  </si>
  <si>
    <t>Watching Nature Videos Promotes Physiological Restoration: Evidence From the Modulation of Alpha Waves in Electroencephalography</t>
  </si>
  <si>
    <t>Grassini et al. (2022)</t>
  </si>
  <si>
    <t>Nature vs. Neutral</t>
  </si>
  <si>
    <t>control vs greenery</t>
  </si>
  <si>
    <t>EEG Alpha (O1)</t>
  </si>
  <si>
    <t>EEG Alpha power</t>
  </si>
  <si>
    <t>Skin Conductance (SCR amplitude)</t>
  </si>
  <si>
    <t>Nature-Exercise</t>
  </si>
  <si>
    <t>Total DASS-21</t>
  </si>
  <si>
    <t>Nature Therapy</t>
  </si>
  <si>
    <t>Empirical Study on the Impact of Different Types of Forest Environments in Wuyishan National Park on Public Physiological and Psychological Health</t>
  </si>
  <si>
    <t>Grassland slopes (S1)</t>
  </si>
  <si>
    <t>Broadleaf forest valley (S2)</t>
  </si>
  <si>
    <t>Mixed broadleaf/coniferous forest valley (S3)</t>
  </si>
  <si>
    <t>Broadleaf ridge forest (S4)</t>
  </si>
  <si>
    <t>Mixed broadleaf/coniferous slopes (S5)</t>
  </si>
  <si>
    <t>Tea gardens valley (S6)</t>
  </si>
  <si>
    <t>Broadleaf forest streamside (S7)</t>
  </si>
  <si>
    <t>Rock-bedded streamscape (S8)</t>
  </si>
  <si>
    <t>Nature without Water</t>
  </si>
  <si>
    <t>Nature with Water</t>
  </si>
  <si>
    <t>Attention restoration during environmental exposure via alpha-theta oscillations and synchronization</t>
  </si>
  <si>
    <t>Chen et al. (2020)</t>
  </si>
  <si>
    <t>Restorative</t>
  </si>
  <si>
    <t>Nonrestorative</t>
  </si>
  <si>
    <t>A case–control study of the health and well-being benefits of allotment gardening</t>
  </si>
  <si>
    <t>Wood et al. (2015)</t>
  </si>
  <si>
    <t>Allotment gardening session</t>
  </si>
  <si>
    <t>Group_high</t>
  </si>
  <si>
    <t>Group_low</t>
  </si>
  <si>
    <t>N_High</t>
  </si>
  <si>
    <t>Mean_High</t>
  </si>
  <si>
    <t>SD_High</t>
  </si>
  <si>
    <t>N_Low</t>
  </si>
  <si>
    <t>Mean_Low</t>
  </si>
  <si>
    <t>SD_Low</t>
  </si>
  <si>
    <t>revered (1lower better)(-1higher better)</t>
  </si>
  <si>
    <t>Mean_Diff</t>
  </si>
  <si>
    <t>SD_Pooled</t>
  </si>
  <si>
    <t>EEG Alpha 1 (Exposure)</t>
  </si>
  <si>
    <t>EEG Alpha (high alpha units)</t>
  </si>
  <si>
    <t>high</t>
  </si>
  <si>
    <t>low</t>
  </si>
  <si>
    <t>EEG Beta (high beta units)</t>
  </si>
  <si>
    <t>Control group</t>
  </si>
  <si>
    <t>Allotment group</t>
  </si>
  <si>
    <t>Thompson et al. (2016)</t>
  </si>
  <si>
    <t>Community 1 (Lower green space: Mean = 61.0%)</t>
  </si>
  <si>
    <t>Communities 2, 3, and 4 combined (Higher green space: Mean &gt; 56.8%)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</si>
</sst>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6"/>
  <sheetViews>
    <sheetView workbookViewId="0"/>
  </sheetViews>
  <sheetFormatPr defaultColWidth="12.6328125" defaultRowHeight="15.75" customHeight="1"/>
  <cols>
    <col min="1" max="1" width="3.7265625" customWidth="1"/>
    <col min="4" max="4" width="21.453125" customWidth="1"/>
    <col min="5" max="5" width="28" customWidth="1"/>
    <col min="6" max="6" width="4.7265625" customWidth="1"/>
    <col min="7" max="7" width="9.36328125" customWidth="1"/>
    <col min="8" max="8" width="8.6328125" customWidth="1"/>
    <col min="11" max="11" width="8.36328125" customWidth="1"/>
    <col min="12" max="12" width="8.453125" customWidth="1"/>
    <col min="13" max="13" width="3.90625" customWidth="1"/>
    <col min="14" max="14" width="15.36328125" customWidth="1"/>
    <col min="17" max="17" width="19.90625" customWidth="1"/>
  </cols>
  <sheetData>
    <row r="1" spans="1:30" ht="50.25" customHeight="1">
      <c r="A1" s="5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1</v>
      </c>
      <c r="L1" s="5" t="s">
        <v>34</v>
      </c>
      <c r="M1" s="5" t="s">
        <v>2</v>
      </c>
      <c r="N1" s="5" t="s">
        <v>35</v>
      </c>
      <c r="O1" s="5" t="s">
        <v>36</v>
      </c>
      <c r="P1" s="5" t="s">
        <v>37</v>
      </c>
      <c r="Q1" s="5" t="s">
        <v>38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">
      <c r="A2" s="3">
        <v>48</v>
      </c>
      <c r="B2" s="1" t="s">
        <v>15</v>
      </c>
      <c r="C2" s="1" t="s">
        <v>16</v>
      </c>
      <c r="D2" s="4" t="s">
        <v>39</v>
      </c>
      <c r="E2" s="4" t="s">
        <v>40</v>
      </c>
      <c r="F2" s="4">
        <v>15</v>
      </c>
      <c r="G2" s="4">
        <v>49.6</v>
      </c>
      <c r="H2" s="4">
        <v>24.62</v>
      </c>
      <c r="I2" s="4">
        <v>77.94</v>
      </c>
      <c r="J2" s="4">
        <v>23.98</v>
      </c>
      <c r="K2" s="4">
        <v>0.5</v>
      </c>
      <c r="M2" s="4">
        <f t="shared" ref="M2:M22" si="0">K2+L2</f>
        <v>0.5</v>
      </c>
      <c r="N2" s="4">
        <v>-1</v>
      </c>
      <c r="O2" s="4">
        <f t="shared" ref="O2:O25" si="1">(I2-G2)*N2</f>
        <v>-28.339999999999996</v>
      </c>
      <c r="P2" s="4">
        <f t="shared" ref="P2:P25" si="2">SQRT(H2^2+J2^2-2*M2*H2*J2)</f>
        <v>24.306320165751128</v>
      </c>
      <c r="Q2" s="4">
        <f t="shared" ref="Q2:Q25" si="3">(O2/P2)*(1-(3/(4*F2-9)))</f>
        <v>-1.0973664871762099</v>
      </c>
    </row>
    <row r="3" spans="1:30" ht="14">
      <c r="A3" s="3">
        <v>48</v>
      </c>
      <c r="B3" s="1" t="s">
        <v>15</v>
      </c>
      <c r="C3" s="1" t="s">
        <v>16</v>
      </c>
      <c r="D3" s="4" t="s">
        <v>41</v>
      </c>
      <c r="E3" s="4" t="s">
        <v>40</v>
      </c>
      <c r="F3" s="4">
        <v>15</v>
      </c>
      <c r="G3" s="4">
        <v>49.6</v>
      </c>
      <c r="H3" s="4">
        <v>24.62</v>
      </c>
      <c r="I3" s="4">
        <v>144.52000000000001</v>
      </c>
      <c r="J3" s="4">
        <v>62.72</v>
      </c>
      <c r="K3" s="4">
        <v>0.5</v>
      </c>
      <c r="M3" s="4">
        <f t="shared" si="0"/>
        <v>0.5</v>
      </c>
      <c r="N3" s="4">
        <v>-1</v>
      </c>
      <c r="O3" s="4">
        <f t="shared" si="1"/>
        <v>-94.920000000000016</v>
      </c>
      <c r="P3" s="4">
        <f t="shared" si="2"/>
        <v>54.733686153958239</v>
      </c>
      <c r="Q3" s="4">
        <f t="shared" si="3"/>
        <v>-1.6322027048743668</v>
      </c>
    </row>
    <row r="4" spans="1:30" ht="14">
      <c r="A4" s="3">
        <v>48</v>
      </c>
      <c r="B4" s="1" t="s">
        <v>15</v>
      </c>
      <c r="C4" s="1" t="s">
        <v>16</v>
      </c>
      <c r="D4" s="4" t="s">
        <v>39</v>
      </c>
      <c r="E4" s="4" t="s">
        <v>42</v>
      </c>
      <c r="F4" s="4">
        <v>15</v>
      </c>
      <c r="G4" s="4">
        <v>5.08</v>
      </c>
      <c r="H4" s="4">
        <v>6.45</v>
      </c>
      <c r="I4" s="4">
        <v>5.38</v>
      </c>
      <c r="J4" s="4">
        <v>4.8600000000000003</v>
      </c>
      <c r="K4" s="4">
        <v>0.5</v>
      </c>
      <c r="M4" s="4">
        <f t="shared" si="0"/>
        <v>0.5</v>
      </c>
      <c r="N4" s="4">
        <v>1</v>
      </c>
      <c r="O4" s="4">
        <f t="shared" si="1"/>
        <v>0.29999999999999982</v>
      </c>
      <c r="P4" s="4">
        <f t="shared" si="2"/>
        <v>5.8202319541406595</v>
      </c>
      <c r="Q4" s="4">
        <f t="shared" si="3"/>
        <v>4.8512317619162484E-2</v>
      </c>
    </row>
    <row r="5" spans="1:30" ht="14">
      <c r="A5" s="3">
        <v>48</v>
      </c>
      <c r="B5" s="1" t="s">
        <v>15</v>
      </c>
      <c r="C5" s="1" t="s">
        <v>16</v>
      </c>
      <c r="D5" s="4" t="s">
        <v>41</v>
      </c>
      <c r="E5" s="4" t="s">
        <v>42</v>
      </c>
      <c r="F5" s="4">
        <v>15</v>
      </c>
      <c r="G5" s="4">
        <v>5.08</v>
      </c>
      <c r="H5" s="4">
        <v>6.45</v>
      </c>
      <c r="I5" s="4">
        <v>6.41</v>
      </c>
      <c r="J5" s="4">
        <v>5.69</v>
      </c>
      <c r="K5" s="4">
        <v>0.5</v>
      </c>
      <c r="M5" s="4">
        <f t="shared" si="0"/>
        <v>0.5</v>
      </c>
      <c r="N5" s="4">
        <v>1</v>
      </c>
      <c r="O5" s="4">
        <f t="shared" si="1"/>
        <v>1.33</v>
      </c>
      <c r="P5" s="4">
        <f t="shared" si="2"/>
        <v>6.1055794155837493</v>
      </c>
      <c r="Q5" s="4">
        <f t="shared" si="3"/>
        <v>0.20501980576771725</v>
      </c>
    </row>
    <row r="6" spans="1:30" ht="12.5">
      <c r="A6" s="4">
        <v>23</v>
      </c>
      <c r="B6" s="4" t="s">
        <v>43</v>
      </c>
      <c r="C6" s="4" t="s">
        <v>44</v>
      </c>
      <c r="D6" s="4" t="s">
        <v>45</v>
      </c>
      <c r="E6" s="4" t="s">
        <v>42</v>
      </c>
      <c r="F6" s="4">
        <v>24</v>
      </c>
      <c r="G6" s="4">
        <v>1.49</v>
      </c>
      <c r="H6" s="4">
        <v>0.49</v>
      </c>
      <c r="I6" s="4">
        <v>1.43</v>
      </c>
      <c r="J6" s="4">
        <v>0.48</v>
      </c>
      <c r="K6" s="4">
        <v>0.5</v>
      </c>
      <c r="M6" s="4">
        <f t="shared" si="0"/>
        <v>0.5</v>
      </c>
      <c r="N6" s="4">
        <v>1</v>
      </c>
      <c r="O6" s="4">
        <f t="shared" si="1"/>
        <v>-6.0000000000000053E-2</v>
      </c>
      <c r="P6" s="4">
        <f t="shared" si="2"/>
        <v>0.48507731342539612</v>
      </c>
      <c r="Q6" s="4">
        <f t="shared" si="3"/>
        <v>-0.11942639426625823</v>
      </c>
    </row>
    <row r="7" spans="1:30" ht="12.5">
      <c r="A7" s="4">
        <v>20</v>
      </c>
      <c r="B7" s="4" t="s">
        <v>7</v>
      </c>
      <c r="C7" s="4" t="s">
        <v>6</v>
      </c>
      <c r="D7" s="4" t="s">
        <v>46</v>
      </c>
      <c r="E7" s="4" t="s">
        <v>47</v>
      </c>
      <c r="F7" s="4">
        <v>45</v>
      </c>
      <c r="G7" s="4">
        <v>0.14000000000000001</v>
      </c>
      <c r="H7" s="4">
        <v>0.03</v>
      </c>
      <c r="I7" s="4">
        <v>0.2</v>
      </c>
      <c r="J7" s="4">
        <v>0.03</v>
      </c>
      <c r="K7" s="4">
        <v>0.5</v>
      </c>
      <c r="M7" s="4">
        <f t="shared" si="0"/>
        <v>0.5</v>
      </c>
      <c r="N7" s="4">
        <v>-1</v>
      </c>
      <c r="O7" s="4">
        <f t="shared" si="1"/>
        <v>-0.06</v>
      </c>
      <c r="P7" s="4">
        <f t="shared" si="2"/>
        <v>0.03</v>
      </c>
      <c r="Q7" s="4">
        <f t="shared" si="3"/>
        <v>-1.9649122807017543</v>
      </c>
    </row>
    <row r="8" spans="1:30" ht="13">
      <c r="A8" s="4">
        <v>20</v>
      </c>
      <c r="B8" s="4" t="s">
        <v>7</v>
      </c>
      <c r="C8" s="4" t="s">
        <v>6</v>
      </c>
      <c r="D8" s="4" t="s">
        <v>46</v>
      </c>
      <c r="E8" s="4" t="s">
        <v>42</v>
      </c>
      <c r="F8" s="4">
        <v>45</v>
      </c>
      <c r="G8" s="4">
        <v>3.09</v>
      </c>
      <c r="H8" s="4">
        <v>0.15</v>
      </c>
      <c r="I8" s="4">
        <v>1.65</v>
      </c>
      <c r="J8" s="4">
        <v>0.09</v>
      </c>
      <c r="K8" s="4">
        <v>0.5</v>
      </c>
      <c r="L8" s="6"/>
      <c r="M8" s="4">
        <f t="shared" si="0"/>
        <v>0.5</v>
      </c>
      <c r="N8" s="4">
        <v>1</v>
      </c>
      <c r="O8" s="4">
        <f t="shared" si="1"/>
        <v>-1.44</v>
      </c>
      <c r="P8" s="4">
        <f t="shared" si="2"/>
        <v>0.1307669683062202</v>
      </c>
      <c r="Q8" s="4">
        <f t="shared" si="3"/>
        <v>-10.818763028843334</v>
      </c>
    </row>
    <row r="9" spans="1:30" ht="12.5">
      <c r="A9" s="4">
        <v>42</v>
      </c>
      <c r="B9" s="4" t="s">
        <v>13</v>
      </c>
      <c r="C9" s="4" t="s">
        <v>14</v>
      </c>
      <c r="D9" s="4" t="s">
        <v>17</v>
      </c>
      <c r="E9" s="4" t="s">
        <v>48</v>
      </c>
      <c r="F9" s="4">
        <v>26</v>
      </c>
      <c r="G9" s="4">
        <v>3.32</v>
      </c>
      <c r="H9" s="4">
        <v>1.33</v>
      </c>
      <c r="I9" s="4">
        <v>4.13</v>
      </c>
      <c r="J9" s="4">
        <v>1.97</v>
      </c>
      <c r="K9" s="4">
        <v>0.5</v>
      </c>
      <c r="M9" s="4">
        <f t="shared" si="0"/>
        <v>0.5</v>
      </c>
      <c r="N9" s="4">
        <v>-1</v>
      </c>
      <c r="O9" s="4">
        <f t="shared" si="1"/>
        <v>-0.81</v>
      </c>
      <c r="P9" s="4">
        <f t="shared" si="2"/>
        <v>1.7406033436713833</v>
      </c>
      <c r="Q9" s="4">
        <f t="shared" si="3"/>
        <v>-0.45066043075444856</v>
      </c>
    </row>
    <row r="10" spans="1:30" ht="12.5">
      <c r="A10" s="4">
        <v>42</v>
      </c>
      <c r="B10" s="4" t="s">
        <v>13</v>
      </c>
      <c r="C10" s="4" t="s">
        <v>14</v>
      </c>
      <c r="D10" s="4" t="s">
        <v>17</v>
      </c>
      <c r="E10" s="4" t="s">
        <v>49</v>
      </c>
      <c r="F10" s="4">
        <v>29</v>
      </c>
      <c r="G10" s="4">
        <v>0.13</v>
      </c>
      <c r="H10" s="4">
        <v>0.14000000000000001</v>
      </c>
      <c r="I10" s="4">
        <v>0.09</v>
      </c>
      <c r="J10" s="4">
        <v>0.13</v>
      </c>
      <c r="K10" s="4">
        <v>0.5</v>
      </c>
      <c r="M10" s="4">
        <f t="shared" si="0"/>
        <v>0.5</v>
      </c>
      <c r="N10" s="4">
        <v>1</v>
      </c>
      <c r="O10" s="4">
        <f t="shared" si="1"/>
        <v>-4.0000000000000008E-2</v>
      </c>
      <c r="P10" s="4">
        <f t="shared" si="2"/>
        <v>0.13527749258468685</v>
      </c>
      <c r="Q10" s="4">
        <f t="shared" si="3"/>
        <v>-0.28739817637112364</v>
      </c>
    </row>
    <row r="11" spans="1:30" ht="12.5">
      <c r="A11" s="4">
        <v>69</v>
      </c>
      <c r="B11" s="4" t="s">
        <v>3</v>
      </c>
      <c r="C11" s="4" t="s">
        <v>4</v>
      </c>
      <c r="D11" s="4" t="s">
        <v>50</v>
      </c>
      <c r="E11" s="4" t="s">
        <v>51</v>
      </c>
      <c r="F11" s="4">
        <v>15</v>
      </c>
      <c r="G11" s="4">
        <f>13.13+6.8+8.67</f>
        <v>28.6</v>
      </c>
      <c r="H11" s="4">
        <f>SQRT(3.96^2+3.63^2+4.53^2+2*0.5*3.96*3.63+2*0.5*3.96*4.53+2*0.5*3.63*4.53)</f>
        <v>9.9064070176830512</v>
      </c>
      <c r="I11" s="4">
        <f>11.27+5.27+7.2</f>
        <v>23.74</v>
      </c>
      <c r="J11" s="4">
        <f>SQRT(4.41^2+3.6^2+7.2^2+2*0.5*4.41*3.6+2*0.5*4.41*7.2+2*0.5*3.6*7.2)</f>
        <v>12.561691765045026</v>
      </c>
      <c r="K11" s="4">
        <v>0.5</v>
      </c>
      <c r="M11" s="4">
        <f t="shared" si="0"/>
        <v>0.5</v>
      </c>
      <c r="N11" s="4">
        <v>1</v>
      </c>
      <c r="O11" s="4">
        <f t="shared" si="1"/>
        <v>-4.860000000000003</v>
      </c>
      <c r="P11" s="4">
        <f t="shared" si="2"/>
        <v>11.466986027059884</v>
      </c>
      <c r="Q11" s="4">
        <f t="shared" si="3"/>
        <v>-0.39889449906582142</v>
      </c>
    </row>
    <row r="12" spans="1:30" ht="12.5">
      <c r="A12" s="4">
        <v>69</v>
      </c>
      <c r="B12" s="4" t="s">
        <v>3</v>
      </c>
      <c r="C12" s="4" t="s">
        <v>4</v>
      </c>
      <c r="D12" s="4" t="s">
        <v>52</v>
      </c>
      <c r="E12" s="4" t="s">
        <v>51</v>
      </c>
      <c r="F12" s="4">
        <v>15</v>
      </c>
      <c r="G12" s="4">
        <f>12.13+6.93+7.8</f>
        <v>26.860000000000003</v>
      </c>
      <c r="H12" s="4">
        <f>SQRT(5.11^2+2.94^2+4.44^2+2*0.5*5.11*2.94+2*0.5*5.11*4.44+2*0.5*2.94*4.44)</f>
        <v>10.258396560866615</v>
      </c>
      <c r="I12" s="4">
        <f>7.67+4.8+4.53</f>
        <v>17</v>
      </c>
      <c r="J12" s="4">
        <f>SQRT(3.48^2+2.46^2+2.85^2+2*0.5*3.48*2.46+2*0.5*3.48*2.85+2*0.5*2.46*2.85)</f>
        <v>7.1954360534994679</v>
      </c>
      <c r="K12" s="4">
        <v>0.5</v>
      </c>
      <c r="M12" s="4">
        <f t="shared" si="0"/>
        <v>0.5</v>
      </c>
      <c r="N12" s="4">
        <v>1</v>
      </c>
      <c r="O12" s="4">
        <f t="shared" si="1"/>
        <v>-9.860000000000003</v>
      </c>
      <c r="P12" s="4">
        <f t="shared" si="2"/>
        <v>9.1211492441931572</v>
      </c>
      <c r="Q12" s="4">
        <f t="shared" si="3"/>
        <v>-1.0174156514222126</v>
      </c>
    </row>
    <row r="13" spans="1:30" ht="12.5">
      <c r="A13" s="4">
        <v>100</v>
      </c>
      <c r="B13" s="4" t="s">
        <v>53</v>
      </c>
      <c r="C13" s="4" t="s">
        <v>20</v>
      </c>
      <c r="D13" s="4" t="s">
        <v>54</v>
      </c>
      <c r="E13" s="4" t="s">
        <v>21</v>
      </c>
      <c r="F13" s="4">
        <v>41</v>
      </c>
      <c r="G13" s="4">
        <v>8.77</v>
      </c>
      <c r="H13" s="4">
        <v>6.95</v>
      </c>
      <c r="I13" s="4">
        <v>-0.37</v>
      </c>
      <c r="J13" s="4">
        <v>5.64</v>
      </c>
      <c r="K13" s="4">
        <v>0.5</v>
      </c>
      <c r="M13" s="4">
        <f t="shared" si="0"/>
        <v>0.5</v>
      </c>
      <c r="N13" s="4">
        <v>1</v>
      </c>
      <c r="O13" s="4">
        <f t="shared" si="1"/>
        <v>-9.1399999999999988</v>
      </c>
      <c r="P13" s="4">
        <f t="shared" si="2"/>
        <v>6.3964130573314293</v>
      </c>
      <c r="Q13" s="4">
        <f t="shared" si="3"/>
        <v>-1.4012692260266464</v>
      </c>
    </row>
    <row r="14" spans="1:30" ht="13">
      <c r="A14" s="4">
        <v>100</v>
      </c>
      <c r="B14" s="4" t="s">
        <v>53</v>
      </c>
      <c r="C14" s="4" t="s">
        <v>20</v>
      </c>
      <c r="D14" s="4" t="s">
        <v>55</v>
      </c>
      <c r="E14" s="4" t="s">
        <v>21</v>
      </c>
      <c r="F14" s="4">
        <v>41</v>
      </c>
      <c r="G14" s="4">
        <v>8.77</v>
      </c>
      <c r="H14" s="4">
        <v>6.95</v>
      </c>
      <c r="I14" s="4">
        <v>0.09</v>
      </c>
      <c r="J14" s="4">
        <v>6.24</v>
      </c>
      <c r="K14" s="4">
        <v>0.5</v>
      </c>
      <c r="L14" s="6"/>
      <c r="M14" s="4">
        <f t="shared" si="0"/>
        <v>0.5</v>
      </c>
      <c r="N14" s="4">
        <v>1</v>
      </c>
      <c r="O14" s="4">
        <f t="shared" si="1"/>
        <v>-8.68</v>
      </c>
      <c r="P14" s="4">
        <f t="shared" si="2"/>
        <v>6.6236017392352338</v>
      </c>
      <c r="Q14" s="4">
        <f t="shared" si="3"/>
        <v>-1.2851014199085591</v>
      </c>
    </row>
    <row r="15" spans="1:30" ht="12.5">
      <c r="A15" s="4">
        <v>100</v>
      </c>
      <c r="B15" s="4" t="s">
        <v>53</v>
      </c>
      <c r="C15" s="4" t="s">
        <v>20</v>
      </c>
      <c r="D15" s="4" t="s">
        <v>56</v>
      </c>
      <c r="E15" s="4" t="s">
        <v>21</v>
      </c>
      <c r="F15" s="4">
        <v>41</v>
      </c>
      <c r="G15" s="4">
        <v>8.77</v>
      </c>
      <c r="H15" s="4">
        <v>6.95</v>
      </c>
      <c r="I15" s="4">
        <v>-3.02</v>
      </c>
      <c r="J15" s="4">
        <v>5.34</v>
      </c>
      <c r="K15" s="4">
        <v>0.5</v>
      </c>
      <c r="M15" s="4">
        <f t="shared" si="0"/>
        <v>0.5</v>
      </c>
      <c r="N15" s="4">
        <v>1</v>
      </c>
      <c r="O15" s="4">
        <f t="shared" si="1"/>
        <v>-11.79</v>
      </c>
      <c r="P15" s="4">
        <f t="shared" si="2"/>
        <v>6.3011982987365194</v>
      </c>
      <c r="Q15" s="4">
        <f t="shared" si="3"/>
        <v>-1.8348583719276397</v>
      </c>
    </row>
    <row r="16" spans="1:30" ht="12.5">
      <c r="A16" s="4">
        <v>100</v>
      </c>
      <c r="B16" s="4" t="s">
        <v>53</v>
      </c>
      <c r="C16" s="4" t="s">
        <v>20</v>
      </c>
      <c r="D16" s="4" t="s">
        <v>57</v>
      </c>
      <c r="E16" s="4" t="s">
        <v>21</v>
      </c>
      <c r="F16" s="4">
        <v>41</v>
      </c>
      <c r="G16" s="4">
        <v>8.77</v>
      </c>
      <c r="H16" s="4">
        <v>6.95</v>
      </c>
      <c r="I16" s="4">
        <v>-3.37</v>
      </c>
      <c r="J16" s="4">
        <v>4.84</v>
      </c>
      <c r="K16" s="4">
        <v>0.5</v>
      </c>
      <c r="M16" s="4">
        <f t="shared" si="0"/>
        <v>0.5</v>
      </c>
      <c r="N16" s="4">
        <v>1</v>
      </c>
      <c r="O16" s="4">
        <f t="shared" si="1"/>
        <v>-12.14</v>
      </c>
      <c r="P16" s="4">
        <f t="shared" si="2"/>
        <v>6.1717177511613412</v>
      </c>
      <c r="Q16" s="4">
        <f t="shared" si="3"/>
        <v>-1.9289657657828454</v>
      </c>
    </row>
    <row r="17" spans="1:17" ht="12.5">
      <c r="A17" s="4">
        <v>100</v>
      </c>
      <c r="B17" s="4" t="s">
        <v>53</v>
      </c>
      <c r="C17" s="4" t="s">
        <v>20</v>
      </c>
      <c r="D17" s="4" t="s">
        <v>58</v>
      </c>
      <c r="E17" s="4" t="s">
        <v>21</v>
      </c>
      <c r="F17" s="4">
        <v>41</v>
      </c>
      <c r="G17" s="4">
        <v>8.77</v>
      </c>
      <c r="H17" s="4">
        <v>6.95</v>
      </c>
      <c r="I17" s="4">
        <v>-1.02</v>
      </c>
      <c r="J17" s="4">
        <v>6.04</v>
      </c>
      <c r="K17" s="4">
        <v>0.5</v>
      </c>
      <c r="M17" s="4">
        <f t="shared" si="0"/>
        <v>0.5</v>
      </c>
      <c r="N17" s="4">
        <v>1</v>
      </c>
      <c r="O17" s="4">
        <f t="shared" si="1"/>
        <v>-9.7899999999999991</v>
      </c>
      <c r="P17" s="4">
        <f t="shared" si="2"/>
        <v>6.5426370830117113</v>
      </c>
      <c r="Q17" s="4">
        <f t="shared" si="3"/>
        <v>-1.4673771458240414</v>
      </c>
    </row>
    <row r="18" spans="1:17" ht="12.5">
      <c r="A18" s="4">
        <v>100</v>
      </c>
      <c r="B18" s="4" t="s">
        <v>53</v>
      </c>
      <c r="C18" s="4" t="s">
        <v>20</v>
      </c>
      <c r="D18" s="4" t="s">
        <v>59</v>
      </c>
      <c r="E18" s="4" t="s">
        <v>21</v>
      </c>
      <c r="F18" s="4">
        <v>41</v>
      </c>
      <c r="G18" s="4">
        <v>8.77</v>
      </c>
      <c r="H18" s="4">
        <v>6.95</v>
      </c>
      <c r="I18" s="4">
        <v>-2.44</v>
      </c>
      <c r="J18" s="4">
        <v>5.64</v>
      </c>
      <c r="K18" s="4">
        <v>0.5</v>
      </c>
      <c r="M18" s="4">
        <f t="shared" si="0"/>
        <v>0.5</v>
      </c>
      <c r="N18" s="4">
        <v>1</v>
      </c>
      <c r="O18" s="4">
        <f t="shared" si="1"/>
        <v>-11.209999999999999</v>
      </c>
      <c r="P18" s="4">
        <f t="shared" si="2"/>
        <v>6.3964130573314293</v>
      </c>
      <c r="Q18" s="4">
        <f t="shared" si="3"/>
        <v>-1.7186245102580642</v>
      </c>
    </row>
    <row r="19" spans="1:17" ht="12.5">
      <c r="A19" s="4">
        <v>100</v>
      </c>
      <c r="B19" s="4" t="s">
        <v>53</v>
      </c>
      <c r="C19" s="4" t="s">
        <v>20</v>
      </c>
      <c r="D19" s="4" t="s">
        <v>60</v>
      </c>
      <c r="E19" s="4" t="s">
        <v>21</v>
      </c>
      <c r="F19" s="4">
        <v>41</v>
      </c>
      <c r="G19" s="4">
        <v>8.77</v>
      </c>
      <c r="H19" s="4">
        <v>6.95</v>
      </c>
      <c r="I19" s="4">
        <v>-3.4</v>
      </c>
      <c r="J19" s="4">
        <v>5.41</v>
      </c>
      <c r="K19" s="4">
        <v>0.5</v>
      </c>
      <c r="M19" s="4">
        <f t="shared" si="0"/>
        <v>0.5</v>
      </c>
      <c r="N19" s="4">
        <v>1</v>
      </c>
      <c r="O19" s="4">
        <f t="shared" si="1"/>
        <v>-12.17</v>
      </c>
      <c r="P19" s="4">
        <f t="shared" si="2"/>
        <v>6.3222701618959629</v>
      </c>
      <c r="Q19" s="4">
        <f t="shared" si="3"/>
        <v>-1.8876845353480189</v>
      </c>
    </row>
    <row r="20" spans="1:17" ht="12.5">
      <c r="A20" s="4">
        <v>100</v>
      </c>
      <c r="B20" s="4" t="s">
        <v>53</v>
      </c>
      <c r="C20" s="4" t="s">
        <v>20</v>
      </c>
      <c r="D20" s="4" t="s">
        <v>61</v>
      </c>
      <c r="E20" s="4" t="s">
        <v>21</v>
      </c>
      <c r="F20" s="4">
        <v>41</v>
      </c>
      <c r="G20" s="4">
        <v>8.77</v>
      </c>
      <c r="H20" s="4">
        <v>6.95</v>
      </c>
      <c r="I20" s="4">
        <v>-4.3</v>
      </c>
      <c r="J20" s="4">
        <v>4.59</v>
      </c>
      <c r="K20" s="4">
        <v>0.5</v>
      </c>
      <c r="M20" s="4">
        <f t="shared" si="0"/>
        <v>0.5</v>
      </c>
      <c r="N20" s="4">
        <v>1</v>
      </c>
      <c r="O20" s="4">
        <f t="shared" si="1"/>
        <v>-13.07</v>
      </c>
      <c r="P20" s="4">
        <f t="shared" si="2"/>
        <v>6.1212825453494624</v>
      </c>
      <c r="Q20" s="4">
        <f t="shared" si="3"/>
        <v>-2.0938475169394088</v>
      </c>
    </row>
    <row r="21" spans="1:17" ht="12.5">
      <c r="A21" s="4">
        <v>112</v>
      </c>
      <c r="B21" s="4" t="s">
        <v>24</v>
      </c>
      <c r="C21" s="4" t="s">
        <v>23</v>
      </c>
      <c r="D21" s="4" t="s">
        <v>62</v>
      </c>
      <c r="E21" s="4" t="s">
        <v>21</v>
      </c>
      <c r="F21" s="4">
        <v>20</v>
      </c>
      <c r="G21" s="4">
        <v>11.61</v>
      </c>
      <c r="H21" s="4">
        <v>3.65</v>
      </c>
      <c r="I21" s="4">
        <v>9.3699999999999992</v>
      </c>
      <c r="J21" s="4">
        <v>2.4300000000000002</v>
      </c>
      <c r="K21" s="4">
        <v>0.5</v>
      </c>
      <c r="M21" s="4">
        <f t="shared" si="0"/>
        <v>0.5</v>
      </c>
      <c r="N21" s="4">
        <v>1</v>
      </c>
      <c r="O21" s="4">
        <f t="shared" si="1"/>
        <v>-2.2400000000000002</v>
      </c>
      <c r="P21" s="4">
        <f t="shared" si="2"/>
        <v>3.2183691522260149</v>
      </c>
      <c r="Q21" s="4">
        <f t="shared" si="3"/>
        <v>-0.66659603395471401</v>
      </c>
    </row>
    <row r="22" spans="1:17" ht="12.5">
      <c r="A22" s="4">
        <v>112</v>
      </c>
      <c r="B22" s="4" t="s">
        <v>24</v>
      </c>
      <c r="C22" s="4" t="s">
        <v>23</v>
      </c>
      <c r="D22" s="4" t="s">
        <v>63</v>
      </c>
      <c r="E22" s="4" t="s">
        <v>21</v>
      </c>
      <c r="F22" s="4">
        <v>20</v>
      </c>
      <c r="G22" s="4">
        <v>12.26</v>
      </c>
      <c r="H22" s="4">
        <v>4.46</v>
      </c>
      <c r="I22" s="4">
        <v>9.51</v>
      </c>
      <c r="J22" s="4">
        <v>2.64</v>
      </c>
      <c r="K22" s="4">
        <v>0.5</v>
      </c>
      <c r="M22" s="4">
        <f t="shared" si="0"/>
        <v>0.5</v>
      </c>
      <c r="N22" s="4">
        <v>1</v>
      </c>
      <c r="O22" s="4">
        <f t="shared" si="1"/>
        <v>-2.75</v>
      </c>
      <c r="P22" s="4">
        <f t="shared" si="2"/>
        <v>3.8841730136542578</v>
      </c>
      <c r="Q22" s="4">
        <f t="shared" si="3"/>
        <v>-0.67808586477550037</v>
      </c>
    </row>
    <row r="23" spans="1:17" ht="12.5">
      <c r="A23" s="4">
        <v>11</v>
      </c>
      <c r="B23" s="4" t="s">
        <v>64</v>
      </c>
      <c r="C23" s="4" t="s">
        <v>65</v>
      </c>
      <c r="D23" s="4" t="s">
        <v>66</v>
      </c>
      <c r="E23" s="4" t="s">
        <v>21</v>
      </c>
      <c r="F23" s="4">
        <v>16</v>
      </c>
      <c r="G23" s="4">
        <v>3.88</v>
      </c>
      <c r="H23" s="4">
        <v>6.83</v>
      </c>
      <c r="I23" s="4">
        <v>-1.88</v>
      </c>
      <c r="J23" s="4">
        <v>6.83</v>
      </c>
      <c r="K23" s="4">
        <v>0.5</v>
      </c>
      <c r="M23" s="4">
        <v>0.5</v>
      </c>
      <c r="N23" s="4">
        <v>1</v>
      </c>
      <c r="O23" s="4">
        <f t="shared" si="1"/>
        <v>-5.76</v>
      </c>
      <c r="P23" s="4">
        <f t="shared" si="2"/>
        <v>6.83</v>
      </c>
      <c r="Q23" s="4">
        <f t="shared" si="3"/>
        <v>-0.79733794755756682</v>
      </c>
    </row>
    <row r="24" spans="1:17" ht="12.5">
      <c r="A24" s="4">
        <v>11</v>
      </c>
      <c r="B24" s="4" t="s">
        <v>64</v>
      </c>
      <c r="C24" s="4" t="s">
        <v>65</v>
      </c>
      <c r="D24" s="4" t="s">
        <v>67</v>
      </c>
      <c r="E24" s="4" t="s">
        <v>21</v>
      </c>
      <c r="F24" s="4">
        <v>16</v>
      </c>
      <c r="G24" s="4">
        <v>7.63</v>
      </c>
      <c r="H24" s="4">
        <v>9.1199999999999992</v>
      </c>
      <c r="I24" s="4">
        <v>13.39</v>
      </c>
      <c r="J24" s="4">
        <v>9.1199999999999992</v>
      </c>
      <c r="K24" s="4">
        <v>0.5</v>
      </c>
      <c r="M24" s="4">
        <v>0.5</v>
      </c>
      <c r="N24" s="4">
        <v>1</v>
      </c>
      <c r="O24" s="4">
        <f t="shared" si="1"/>
        <v>5.7600000000000007</v>
      </c>
      <c r="P24" s="4">
        <f t="shared" si="2"/>
        <v>9.1199999999999992</v>
      </c>
      <c r="Q24" s="4">
        <f t="shared" si="3"/>
        <v>0.59712918660287084</v>
      </c>
    </row>
    <row r="25" spans="1:17" ht="12.5">
      <c r="A25" s="4">
        <v>102</v>
      </c>
      <c r="B25" s="4" t="s">
        <v>68</v>
      </c>
      <c r="C25" s="4" t="s">
        <v>69</v>
      </c>
      <c r="D25" s="4" t="s">
        <v>70</v>
      </c>
      <c r="E25" s="4" t="s">
        <v>21</v>
      </c>
      <c r="F25" s="4">
        <v>134</v>
      </c>
      <c r="G25" s="4">
        <v>143.6</v>
      </c>
      <c r="H25" s="4">
        <v>16.899999999999999</v>
      </c>
      <c r="I25" s="4">
        <v>138.69999999999999</v>
      </c>
      <c r="J25" s="4">
        <v>15.1</v>
      </c>
      <c r="K25" s="4">
        <v>0.5</v>
      </c>
      <c r="M25" s="4">
        <v>0.5</v>
      </c>
      <c r="N25" s="4">
        <v>1</v>
      </c>
      <c r="O25" s="4">
        <f t="shared" si="1"/>
        <v>-4.9000000000000057</v>
      </c>
      <c r="P25" s="4">
        <f t="shared" si="2"/>
        <v>16.075758146973968</v>
      </c>
      <c r="Q25" s="4">
        <f t="shared" si="3"/>
        <v>-0.30307163228732031</v>
      </c>
    </row>
    <row r="26" spans="1:17" ht="13">
      <c r="C26" s="6"/>
      <c r="D26" s="6"/>
      <c r="E26" s="6"/>
      <c r="F26" s="6"/>
      <c r="G26" s="6"/>
      <c r="H26" s="6"/>
      <c r="I26" s="6"/>
      <c r="J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1"/>
  <sheetViews>
    <sheetView tabSelected="1" workbookViewId="0"/>
  </sheetViews>
  <sheetFormatPr defaultColWidth="12.6328125" defaultRowHeight="15.75" customHeight="1"/>
  <cols>
    <col min="13" max="13" width="15.08984375" customWidth="1"/>
    <col min="16" max="16" width="20.7265625" customWidth="1"/>
  </cols>
  <sheetData>
    <row r="1" spans="1:29" ht="39.75" customHeight="1">
      <c r="A1" s="5" t="s">
        <v>0</v>
      </c>
      <c r="B1" s="5" t="s">
        <v>25</v>
      </c>
      <c r="C1" s="5" t="s">
        <v>26</v>
      </c>
      <c r="D1" s="5" t="s">
        <v>28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38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4">
      <c r="A2" s="4">
        <v>21</v>
      </c>
      <c r="B2" s="1" t="s">
        <v>9</v>
      </c>
      <c r="C2" s="4" t="s">
        <v>10</v>
      </c>
      <c r="D2" s="4" t="s">
        <v>82</v>
      </c>
      <c r="E2" s="4" t="s">
        <v>8</v>
      </c>
      <c r="F2" s="4" t="s">
        <v>5</v>
      </c>
      <c r="G2" s="4">
        <v>18</v>
      </c>
      <c r="H2" s="4">
        <v>32.630000000000003</v>
      </c>
      <c r="I2" s="4">
        <v>3.29</v>
      </c>
      <c r="J2" s="4">
        <v>18</v>
      </c>
      <c r="K2" s="4">
        <v>33.869999999999997</v>
      </c>
      <c r="L2" s="4">
        <v>3.9</v>
      </c>
      <c r="M2" s="4">
        <v>-1</v>
      </c>
      <c r="N2" s="4">
        <f t="shared" ref="N2:N11" si="0">(H2-K2)*M2</f>
        <v>1.2399999999999949</v>
      </c>
      <c r="O2" s="4">
        <f t="shared" ref="O2:O11" si="1">SQRT(((G2-1)*I2^2+(J2-1)*L2^2)/(G2+J2-2))</f>
        <v>3.6079149103048422</v>
      </c>
      <c r="P2" s="4">
        <f t="shared" ref="P2:P11" si="2">(N2/O2)*(1-(3/(4*(G2+J2)-9)))</f>
        <v>0.33605128573888593</v>
      </c>
    </row>
    <row r="3" spans="1:29" ht="12.5">
      <c r="A3" s="4">
        <v>24</v>
      </c>
      <c r="B3" s="4" t="s">
        <v>11</v>
      </c>
      <c r="C3" s="4" t="s">
        <v>12</v>
      </c>
      <c r="D3" s="4" t="s">
        <v>83</v>
      </c>
      <c r="E3" s="4" t="s">
        <v>84</v>
      </c>
      <c r="F3" s="4" t="s">
        <v>85</v>
      </c>
      <c r="G3" s="4">
        <v>25</v>
      </c>
      <c r="H3" s="4">
        <v>28326.92</v>
      </c>
      <c r="I3" s="4">
        <v>2956.05</v>
      </c>
      <c r="J3" s="4">
        <v>25</v>
      </c>
      <c r="K3" s="4">
        <v>23618.74</v>
      </c>
      <c r="L3" s="4">
        <v>2501.16</v>
      </c>
      <c r="M3" s="4">
        <v>-1</v>
      </c>
      <c r="N3" s="4">
        <f t="shared" si="0"/>
        <v>-4708.1799999999967</v>
      </c>
      <c r="O3" s="4">
        <f t="shared" si="1"/>
        <v>2738.0680185214537</v>
      </c>
      <c r="P3" s="4">
        <f t="shared" si="2"/>
        <v>-1.6925180446387431</v>
      </c>
    </row>
    <row r="4" spans="1:29" ht="12.5">
      <c r="A4" s="4">
        <v>24</v>
      </c>
      <c r="B4" s="4" t="s">
        <v>11</v>
      </c>
      <c r="C4" s="4" t="s">
        <v>12</v>
      </c>
      <c r="D4" s="4" t="s">
        <v>86</v>
      </c>
      <c r="E4" s="4" t="s">
        <v>84</v>
      </c>
      <c r="F4" s="4" t="s">
        <v>85</v>
      </c>
      <c r="G4" s="4">
        <v>25</v>
      </c>
      <c r="H4" s="4">
        <v>21153.54</v>
      </c>
      <c r="I4" s="4">
        <v>2433.8000000000002</v>
      </c>
      <c r="J4" s="4">
        <v>25</v>
      </c>
      <c r="K4" s="4">
        <v>17679.830000000002</v>
      </c>
      <c r="L4" s="4">
        <v>2179.7600000000002</v>
      </c>
      <c r="M4" s="4">
        <v>-1</v>
      </c>
      <c r="N4" s="4">
        <f t="shared" si="0"/>
        <v>-3473.7099999999991</v>
      </c>
      <c r="O4" s="4">
        <f t="shared" si="1"/>
        <v>2310.2744531332205</v>
      </c>
      <c r="P4" s="4">
        <f t="shared" si="2"/>
        <v>-1.4799752926802936</v>
      </c>
    </row>
    <row r="5" spans="1:29" ht="12.5">
      <c r="A5" s="4">
        <v>102</v>
      </c>
      <c r="B5" s="4" t="s">
        <v>68</v>
      </c>
      <c r="C5" s="4" t="s">
        <v>69</v>
      </c>
      <c r="D5" s="4" t="s">
        <v>22</v>
      </c>
      <c r="E5" s="4" t="s">
        <v>87</v>
      </c>
      <c r="F5" s="4" t="s">
        <v>88</v>
      </c>
      <c r="G5" s="4">
        <v>133</v>
      </c>
      <c r="H5" s="4">
        <v>152.4</v>
      </c>
      <c r="I5" s="4">
        <v>19.7</v>
      </c>
      <c r="J5" s="4">
        <v>136</v>
      </c>
      <c r="K5" s="4">
        <v>143.69999999999999</v>
      </c>
      <c r="L5" s="4">
        <v>16.899999999999999</v>
      </c>
      <c r="M5" s="4">
        <v>1</v>
      </c>
      <c r="N5" s="4">
        <f t="shared" si="0"/>
        <v>8.7000000000000171</v>
      </c>
      <c r="O5" s="4">
        <f t="shared" si="1"/>
        <v>18.33778257213563</v>
      </c>
      <c r="P5" s="4">
        <f t="shared" si="2"/>
        <v>0.47309639864953718</v>
      </c>
    </row>
    <row r="6" spans="1:29" ht="12.5">
      <c r="A6" s="4">
        <v>98</v>
      </c>
      <c r="B6" s="4" t="s">
        <v>18</v>
      </c>
      <c r="C6" s="4" t="s">
        <v>89</v>
      </c>
      <c r="D6" s="4" t="s">
        <v>19</v>
      </c>
      <c r="E6" s="4" t="s">
        <v>90</v>
      </c>
      <c r="F6" s="4" t="s">
        <v>91</v>
      </c>
      <c r="G6" s="4">
        <v>101</v>
      </c>
      <c r="H6" s="4">
        <v>20</v>
      </c>
      <c r="I6" s="4">
        <v>1.9</v>
      </c>
      <c r="J6" s="4">
        <v>305</v>
      </c>
      <c r="K6" s="4">
        <v>13.8</v>
      </c>
      <c r="L6" s="4">
        <v>6.1</v>
      </c>
      <c r="M6" s="4">
        <v>1</v>
      </c>
      <c r="N6" s="4">
        <f t="shared" si="0"/>
        <v>6.1999999999999993</v>
      </c>
      <c r="O6" s="4">
        <f t="shared" si="1"/>
        <v>5.3752365824056225</v>
      </c>
      <c r="P6" s="4">
        <f t="shared" si="2"/>
        <v>1.1512949946040592</v>
      </c>
    </row>
    <row r="7" spans="1:29" ht="12.5">
      <c r="N7" s="4">
        <f t="shared" si="0"/>
        <v>0</v>
      </c>
      <c r="O7" s="4">
        <f t="shared" si="1"/>
        <v>0</v>
      </c>
      <c r="P7" s="4" t="e">
        <f t="shared" si="2"/>
        <v>#DIV/0!</v>
      </c>
    </row>
    <row r="8" spans="1:29" ht="12.5">
      <c r="N8" s="4">
        <f t="shared" si="0"/>
        <v>0</v>
      </c>
      <c r="O8" s="4">
        <f t="shared" si="1"/>
        <v>0</v>
      </c>
      <c r="P8" s="4" t="e">
        <f t="shared" si="2"/>
        <v>#DIV/0!</v>
      </c>
    </row>
    <row r="9" spans="1:29" ht="12.5">
      <c r="N9" s="4">
        <f t="shared" si="0"/>
        <v>0</v>
      </c>
      <c r="O9" s="4">
        <f t="shared" si="1"/>
        <v>0</v>
      </c>
      <c r="P9" s="4" t="e">
        <f t="shared" si="2"/>
        <v>#DIV/0!</v>
      </c>
    </row>
    <row r="10" spans="1:29" ht="12.5">
      <c r="N10" s="4">
        <f t="shared" si="0"/>
        <v>0</v>
      </c>
      <c r="O10" s="4">
        <f t="shared" si="1"/>
        <v>0</v>
      </c>
      <c r="P10" s="4" t="e">
        <f t="shared" si="2"/>
        <v>#DIV/0!</v>
      </c>
    </row>
    <row r="11" spans="1:29" ht="12.5">
      <c r="N11" s="4">
        <f t="shared" si="0"/>
        <v>0</v>
      </c>
      <c r="O11" s="4">
        <f t="shared" si="1"/>
        <v>0</v>
      </c>
      <c r="P11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Within-subject (PrePost designs</vt:lpstr>
      <vt:lpstr>Between-subject (High vs. Low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Salem Malibary</cp:lastModifiedBy>
  <dcterms:modified xsi:type="dcterms:W3CDTF">2025-04-09T03:03:03Z</dcterms:modified>
</cp:coreProperties>
</file>