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45" windowHeight="96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<sst xmlns="http://schemas.openxmlformats.org/spreadsheetml/2006/main" count="28" uniqueCount="25">
  <si>
    <t>时间</t>
  </si>
  <si>
    <t>股数</t>
  </si>
  <si>
    <t>单价</t>
  </si>
  <si>
    <t>买入总价</t>
  </si>
  <si>
    <t>股票名称</t>
  </si>
  <si>
    <t>卖出总价</t>
  </si>
  <si>
    <t>指标</t>
  </si>
  <si>
    <t>数值</t>
  </si>
  <si>
    <t>买入</t>
  </si>
  <si>
    <t>神农科技</t>
  </si>
  <si>
    <t>投入：</t>
  </si>
  <si>
    <t>原始股单价：</t>
  </si>
  <si>
    <t>钱包：</t>
  </si>
  <si>
    <t>流动资金：</t>
  </si>
  <si>
    <t>盈亏：</t>
  </si>
  <si>
    <t>每股盈利：</t>
  </si>
  <si>
    <t>盈亏比：</t>
  </si>
  <si>
    <t>总股数：</t>
  </si>
  <si>
    <t>持有总价：</t>
  </si>
  <si>
    <t>目前持仓单价：</t>
  </si>
  <si>
    <t>最小</t>
  </si>
  <si>
    <t>最大</t>
  </si>
  <si>
    <t>浮动</t>
  </si>
  <si>
    <t>现价：</t>
  </si>
  <si>
    <t>开盘价：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</si>
</sst>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3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7" fillId="13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0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topLeftCell="B1" workbookViewId="0">
      <selection activeCell="N15" sqref="N15"/>
    </sheetView>
  </sheetViews>
  <sheetFormatPr defaultColWidth="11.375" defaultRowHeight="13.5"/>
  <cols>
    <col min="1" max="1" width="11.375" style="2" customWidth="1"/>
    <col min="2" max="2" width="11.375" style="3" customWidth="1"/>
    <col min="3" max="4" width="11.375" style="4" customWidth="1"/>
    <col min="5" max="5" width="11.375" style="5" customWidth="1"/>
    <col min="6" max="6" width="11.375" style="6" customWidth="1"/>
    <col min="7" max="7" width="11.375" style="3" customWidth="1"/>
    <col min="8" max="9" width="11.375" style="4" customWidth="1"/>
    <col min="10" max="10" width="11.375" style="7" customWidth="1"/>
    <col min="11" max="11" width="4.25" style="2" customWidth="1"/>
    <col min="12" max="12" width="13.125" style="2" customWidth="1"/>
    <col min="13" max="16384" width="11.375" style="2" customWidth="1"/>
  </cols>
  <sheetData>
    <row r="1" s="1" customFormat="1" ht="18.75" spans="2:13">
      <c r="B1" s="8" t="s">
        <v>0</v>
      </c>
      <c r="C1" s="9" t="s">
        <v>1</v>
      </c>
      <c r="D1" s="9" t="s">
        <v>2</v>
      </c>
      <c r="E1" s="10" t="s">
        <v>3</v>
      </c>
      <c r="F1" s="11" t="s">
        <v>4</v>
      </c>
      <c r="G1" s="8" t="s">
        <v>0</v>
      </c>
      <c r="H1" s="9" t="s">
        <v>1</v>
      </c>
      <c r="I1" s="9" t="s">
        <v>2</v>
      </c>
      <c r="J1" s="15" t="s">
        <v>5</v>
      </c>
      <c r="L1" s="16" t="s">
        <v>6</v>
      </c>
      <c r="M1" s="16" t="s">
        <v>7</v>
      </c>
    </row>
    <row r="2" spans="1:13">
      <c r="A2" s="2" t="s">
        <v>8</v>
      </c>
      <c r="B2" s="12">
        <v>45217</v>
      </c>
      <c r="C2" s="4">
        <v>10000</v>
      </c>
      <c r="D2" s="4">
        <v>3.531</v>
      </c>
      <c r="E2" s="5">
        <f>$C2*$D2</f>
        <v>35310</v>
      </c>
      <c r="F2" s="13" t="s">
        <v>9</v>
      </c>
      <c r="H2" s="4">
        <v>10000</v>
      </c>
      <c r="I2" s="4">
        <v>3.4</v>
      </c>
      <c r="J2" s="7">
        <f>$H2*$I2</f>
        <v>34000</v>
      </c>
      <c r="L2" s="17" t="s">
        <v>10</v>
      </c>
      <c r="M2" s="17">
        <v>500000</v>
      </c>
    </row>
    <row r="3" spans="2:13">
      <c r="B3" s="12">
        <v>45230</v>
      </c>
      <c r="C3" s="4">
        <v>20000</v>
      </c>
      <c r="D3" s="4">
        <v>3.36</v>
      </c>
      <c r="E3" s="5">
        <f t="shared" ref="E3:E26" si="0">$C3*$D3</f>
        <v>67200</v>
      </c>
      <c r="F3" s="14">
        <v>300189</v>
      </c>
      <c r="J3" s="7">
        <f t="shared" ref="J3:J27" si="1">$H3*$I3</f>
        <v>0</v>
      </c>
      <c r="L3" s="18" t="s">
        <v>11</v>
      </c>
      <c r="M3" s="18">
        <f>D2</f>
        <v>3.531</v>
      </c>
    </row>
    <row r="4" spans="3:13">
      <c r="C4" s="4">
        <v>5000</v>
      </c>
      <c r="D4" s="4">
        <v>3.35</v>
      </c>
      <c r="E4" s="5">
        <f t="shared" si="0"/>
        <v>16750</v>
      </c>
      <c r="J4" s="7">
        <f t="shared" si="1"/>
        <v>0</v>
      </c>
      <c r="L4" s="19" t="s">
        <v>12</v>
      </c>
      <c r="M4" s="19">
        <f>M2-SUM(E:E)+SUM(J:J)+M9*M18</f>
        <v>499740</v>
      </c>
    </row>
    <row r="5" spans="5:13">
      <c r="E5" s="5">
        <f t="shared" si="0"/>
        <v>0</v>
      </c>
      <c r="J5" s="7">
        <f t="shared" si="1"/>
        <v>0</v>
      </c>
      <c r="L5" s="19" t="s">
        <v>13</v>
      </c>
      <c r="M5" s="19">
        <f>M4-SUM(E:E)+SUM(J:J)</f>
        <v>414480</v>
      </c>
    </row>
    <row r="6" spans="5:13">
      <c r="E6" s="5">
        <f t="shared" si="0"/>
        <v>0</v>
      </c>
      <c r="J6" s="7">
        <f t="shared" si="1"/>
        <v>0</v>
      </c>
      <c r="L6" s="20" t="s">
        <v>14</v>
      </c>
      <c r="M6" s="20">
        <f>M7*M9</f>
        <v>-185.714285714289</v>
      </c>
    </row>
    <row r="7" spans="5:13">
      <c r="E7" s="5">
        <f t="shared" si="0"/>
        <v>0</v>
      </c>
      <c r="J7" s="7">
        <f t="shared" si="1"/>
        <v>0</v>
      </c>
      <c r="L7" s="20" t="s">
        <v>15</v>
      </c>
      <c r="M7" s="20">
        <f>M18-M11</f>
        <v>-0.00742857142857156</v>
      </c>
    </row>
    <row r="8" spans="5:13">
      <c r="E8" s="5">
        <f t="shared" si="0"/>
        <v>0</v>
      </c>
      <c r="J8" s="7">
        <f t="shared" si="1"/>
        <v>0</v>
      </c>
      <c r="L8" s="21" t="s">
        <v>16</v>
      </c>
      <c r="M8" s="22">
        <f>(M18-M11)/M11</f>
        <v>-0.00218011068254238</v>
      </c>
    </row>
    <row r="9" spans="5:13">
      <c r="E9" s="5">
        <f t="shared" si="0"/>
        <v>0</v>
      </c>
      <c r="J9" s="7">
        <f t="shared" si="1"/>
        <v>0</v>
      </c>
      <c r="L9" s="7" t="s">
        <v>17</v>
      </c>
      <c r="M9" s="7">
        <f>SUM(C:C)-SUM(H:H)</f>
        <v>25000</v>
      </c>
    </row>
    <row r="10" spans="5:13">
      <c r="E10" s="5">
        <f t="shared" si="0"/>
        <v>0</v>
      </c>
      <c r="J10" s="7">
        <f t="shared" si="1"/>
        <v>0</v>
      </c>
      <c r="L10" s="7" t="s">
        <v>18</v>
      </c>
      <c r="M10" s="7">
        <f>SUM(E:E)</f>
        <v>119260</v>
      </c>
    </row>
    <row r="11" spans="5:13">
      <c r="E11" s="5">
        <f t="shared" si="0"/>
        <v>0</v>
      </c>
      <c r="J11" s="7">
        <f t="shared" si="1"/>
        <v>0</v>
      </c>
      <c r="L11" s="7" t="s">
        <v>19</v>
      </c>
      <c r="M11" s="7">
        <f>IF(M9&gt;0,ABS(M10)/SUM(C:C),"0")</f>
        <v>3.40742857142857</v>
      </c>
    </row>
    <row r="12" spans="5:10">
      <c r="E12" s="5">
        <f t="shared" si="0"/>
        <v>0</v>
      </c>
      <c r="J12" s="7">
        <f t="shared" si="1"/>
        <v>0</v>
      </c>
    </row>
    <row r="13" spans="5:14">
      <c r="E13" s="5">
        <f t="shared" si="0"/>
        <v>0</v>
      </c>
      <c r="J13" s="7">
        <f t="shared" si="1"/>
        <v>0</v>
      </c>
      <c r="L13" s="23"/>
      <c r="M13" s="23" t="s">
        <v>20</v>
      </c>
      <c r="N13" s="23" t="s">
        <v>21</v>
      </c>
    </row>
    <row r="14" spans="5:14">
      <c r="E14" s="5">
        <f t="shared" si="0"/>
        <v>0</v>
      </c>
      <c r="J14" s="7">
        <f t="shared" si="1"/>
        <v>0</v>
      </c>
      <c r="L14" s="23" t="s">
        <v>22</v>
      </c>
      <c r="M14" s="23">
        <f>M19-M19*0.2</f>
        <v>2.696</v>
      </c>
      <c r="N14" s="23">
        <f>M19+M19*0.2</f>
        <v>4.044</v>
      </c>
    </row>
    <row r="15" spans="5:10">
      <c r="E15" s="5">
        <f t="shared" si="0"/>
        <v>0</v>
      </c>
      <c r="J15" s="7">
        <f t="shared" si="1"/>
        <v>0</v>
      </c>
    </row>
    <row r="16" spans="5:10">
      <c r="E16" s="5">
        <f t="shared" si="0"/>
        <v>0</v>
      </c>
      <c r="J16" s="7">
        <f t="shared" si="1"/>
        <v>0</v>
      </c>
    </row>
    <row r="17" spans="5:10">
      <c r="E17" s="5">
        <f t="shared" si="0"/>
        <v>0</v>
      </c>
      <c r="J17" s="7">
        <f t="shared" si="1"/>
        <v>0</v>
      </c>
    </row>
    <row r="18" spans="5:13">
      <c r="E18" s="5">
        <f t="shared" si="0"/>
        <v>0</v>
      </c>
      <c r="J18" s="7">
        <f t="shared" si="1"/>
        <v>0</v>
      </c>
      <c r="L18" s="24" t="s">
        <v>23</v>
      </c>
      <c r="M18" s="24">
        <v>3.4</v>
      </c>
    </row>
    <row r="19" spans="5:13">
      <c r="E19" s="5">
        <f t="shared" si="0"/>
        <v>0</v>
      </c>
      <c r="J19" s="7">
        <f t="shared" si="1"/>
        <v>0</v>
      </c>
      <c r="L19" s="25" t="s">
        <v>24</v>
      </c>
      <c r="M19" s="25">
        <v>3.37</v>
      </c>
    </row>
    <row r="20" spans="5:10">
      <c r="E20" s="5">
        <f t="shared" si="0"/>
        <v>0</v>
      </c>
      <c r="J20" s="7">
        <f t="shared" si="1"/>
        <v>0</v>
      </c>
    </row>
    <row r="21" spans="5:10">
      <c r="E21" s="5">
        <f t="shared" si="0"/>
        <v>0</v>
      </c>
      <c r="J21" s="7">
        <f t="shared" si="1"/>
        <v>0</v>
      </c>
    </row>
    <row r="22" spans="5:10">
      <c r="E22" s="5">
        <f t="shared" si="0"/>
        <v>0</v>
      </c>
      <c r="J22" s="7">
        <f t="shared" si="1"/>
        <v>0</v>
      </c>
    </row>
    <row r="23" spans="5:14">
      <c r="E23" s="5">
        <f t="shared" si="0"/>
        <v>0</v>
      </c>
      <c r="J23" s="7">
        <f t="shared" si="1"/>
        <v>0</v>
      </c>
      <c r="N23" s="2">
        <f>2.7-3.37</f>
        <v>-0.67</v>
      </c>
    </row>
    <row r="24" spans="5:14">
      <c r="E24" s="5">
        <f t="shared" si="0"/>
        <v>0</v>
      </c>
      <c r="J24" s="7">
        <f t="shared" si="1"/>
        <v>0</v>
      </c>
      <c r="N24" s="2">
        <f>N23/3.37</f>
        <v>-0.198813056379822</v>
      </c>
    </row>
    <row r="25" spans="5:10">
      <c r="E25" s="5">
        <f t="shared" si="0"/>
        <v>0</v>
      </c>
      <c r="J25" s="7">
        <f t="shared" si="1"/>
        <v>0</v>
      </c>
    </row>
    <row r="26" spans="5:10">
      <c r="E26" s="5">
        <f t="shared" si="0"/>
        <v>0</v>
      </c>
      <c r="J26" s="7">
        <f t="shared" si="1"/>
        <v>0</v>
      </c>
    </row>
    <row r="27" spans="10:10">
      <c r="J27" s="7">
        <f t="shared" si="1"/>
        <v>0</v>
      </c>
    </row>
  </sheetData>
  <sheetProtection formatCells="0" formatColumns="0" formatRows="0" insertRows="0" insertColumns="0" insertHyperlinks="0" deleteColumns="0" deleteRows="0" sort="0" autoFilter="0" pivotTables="0"/>
  <protectedRanges>
    <protectedRange password="CE1E" sqref="C$1:D$1048576" name="区域1" securityDescriptor="O:WDG:WDD:"/>
    <protectedRange password="CE1E" sqref="L13:O33" name="区域3"/>
    <protectedRange password="CE1E" sqref="H$1:I$1048576" name="区域2"/>
  </protectedRange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  <arrUserId title="区域3" rangeCreator="" othersAccessPermission="edit"/>
    <arrUserId title="区域2" rangeCreator="" othersAccessPermission="edit"/>
  </rangeList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李晓雷</cp:lastModifiedBy>
  <dcterms:created xsi:type="dcterms:W3CDTF">2023-05-12T11:15:00Z</dcterms:created>
  <dcterms:modified xsi:type="dcterms:W3CDTF">2023-11-01T02:34:58Z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