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gr 132\PS04 assignment files\"/>
    </mc:Choice>
  </mc:AlternateContent>
  <xr:revisionPtr revIDLastSave="0" documentId="13_ncr:1_{384AD0F3-9D53-4096-B2A5-1E3AEF9D25C6}" xr6:coauthVersionLast="34" xr6:coauthVersionMax="34" xr10:uidLastSave="{00000000-0000-0000-0000-000000000000}"/>
  <bookViews>
    <workbookView xWindow="0" yWindow="0" windowWidth="11580" windowHeight="6210" xr2:uid="{00000000-000D-0000-FFFF-FFFF00000000}"/>
  </bookViews>
  <sheets>
    <sheet name="Two Point" sheetId="1" r:id="rId1"/>
    <sheet name="Least Squares" sheetId="2" r:id="rId2"/>
    <sheet name="Analysis" sheetId="4" r:id="rId3"/>
  </sheets>
  <calcPr calcId="179021"/>
</workbook>
</file>

<file path=xl/calcChain.xml><?xml version="1.0" encoding="utf-8"?>
<calcChain xmlns="http://schemas.openxmlformats.org/spreadsheetml/2006/main">
  <c r="D24" i="2" l="1"/>
  <c r="D39" i="2"/>
  <c r="D36" i="2"/>
  <c r="D33" i="2"/>
  <c r="I112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5" i="2"/>
  <c r="H112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5" i="2"/>
  <c r="D30" i="2"/>
  <c r="E95" i="2" l="1"/>
  <c r="I15" i="1"/>
  <c r="J15" i="1" s="1"/>
  <c r="F112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5" i="2"/>
  <c r="E112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5" i="2"/>
  <c r="D20" i="2"/>
  <c r="D18" i="2"/>
  <c r="D16" i="2"/>
  <c r="E27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5" i="1"/>
  <c r="E24" i="1"/>
  <c r="E15" i="1"/>
  <c r="E16" i="1"/>
  <c r="E21" i="1" s="1"/>
  <c r="D26" i="2" l="1"/>
  <c r="E28" i="1"/>
  <c r="E29" i="1" s="1"/>
  <c r="E22" i="1"/>
</calcChain>
</file>

<file path=xl/sharedStrings.xml><?xml version="1.0" encoding="utf-8"?>
<sst xmlns="http://schemas.openxmlformats.org/spreadsheetml/2006/main" count="114" uniqueCount="73">
  <si>
    <t>Output Section:</t>
  </si>
  <si>
    <t>Calculation Section:</t>
  </si>
  <si>
    <t>Input Section:</t>
  </si>
  <si>
    <t>Assignment</t>
  </si>
  <si>
    <t>Problem Description</t>
  </si>
  <si>
    <t xml:space="preserve">ENGR 132 </t>
  </si>
  <si>
    <t>SSE:</t>
  </si>
  <si>
    <t>SST:</t>
  </si>
  <si>
    <t>r^2:</t>
  </si>
  <si>
    <t>Equation:</t>
  </si>
  <si>
    <r>
      <rPr>
        <b/>
        <sz val="10"/>
        <rFont val="Arial"/>
        <family val="2"/>
      </rPr>
      <t>Q1</t>
    </r>
    <r>
      <rPr>
        <sz val="10"/>
        <rFont val="Arial"/>
        <family val="2"/>
      </rPr>
      <t>: Report your linear model. Use professional formatting</t>
    </r>
  </si>
  <si>
    <r>
      <rPr>
        <b/>
        <sz val="10"/>
        <rFont val="Arial"/>
        <family val="2"/>
      </rPr>
      <t>Q2</t>
    </r>
    <r>
      <rPr>
        <sz val="10"/>
        <rFont val="Arial"/>
        <family val="2"/>
      </rPr>
      <t>: Explain how well your model represents the relationship between the data. Justify your answer.</t>
    </r>
  </si>
  <si>
    <r>
      <rPr>
        <b/>
        <sz val="10"/>
        <rFont val="Arial"/>
        <family val="2"/>
      </rPr>
      <t>Q4</t>
    </r>
    <r>
      <rPr>
        <sz val="10"/>
        <rFont val="Arial"/>
        <family val="2"/>
      </rPr>
      <t>: What is the meaning of the slope of your model</t>
    </r>
  </si>
  <si>
    <r>
      <rPr>
        <b/>
        <sz val="10"/>
        <rFont val="Arial"/>
        <family val="2"/>
      </rPr>
      <t>Q5</t>
    </r>
    <r>
      <rPr>
        <sz val="10"/>
        <rFont val="Arial"/>
        <family val="2"/>
      </rPr>
      <t>: Report the manual least squares linear model (in form y = mx + b), SSE, SST, and r2 for the model</t>
    </r>
  </si>
  <si>
    <r>
      <rPr>
        <b/>
        <sz val="10"/>
        <rFont val="Arial"/>
        <family val="2"/>
      </rPr>
      <t>Q7</t>
    </r>
    <r>
      <rPr>
        <sz val="10"/>
        <rFont val="Arial"/>
        <family val="2"/>
      </rPr>
      <t>: Compare the two point method model to the least squares model. Which model provides the best fitting trend line? Justify your answer using 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</t>
    </r>
  </si>
  <si>
    <t>Problem 1: Regression in Excel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</si>
  <si>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</si>
  <si>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</si>
  <si>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</si>
  <si>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</si>
  <si>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</si>
  <si>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</si>
  <si>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</si>
  <si>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</si>
  <si>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r>
      <rPr>
        <b/>
        <sz val="10"/>
        <rFont val="Arial"/>
        <family val="2"/>
      </rPr>
      <t xml:space="preserve">Q3: </t>
    </r>
    <r>
      <rPr>
        <sz val="10"/>
        <rFont val="Arial"/>
        <family val="2"/>
      </rPr>
      <t>Use your model to predict the power output when the ambient air temperature is 20 degrees C.</t>
    </r>
  </si>
  <si>
    <t>20 deg C</t>
  </si>
  <si>
    <t>40 deg C</t>
  </si>
  <si>
    <r>
      <rPr>
        <b/>
        <sz val="10"/>
        <rFont val="Arial"/>
        <family val="2"/>
      </rPr>
      <t>Q6</t>
    </r>
    <r>
      <rPr>
        <sz val="10"/>
        <rFont val="Arial"/>
        <family val="2"/>
      </rPr>
      <t>: Use your manual least squares model to predict the power output when the ambient air temperature is 20 deg C and 40 deg C. Justify each prediction using your knowledge of the original data set and your linear model</t>
    </r>
  </si>
  <si>
    <t>I have not used material obtained from any other unauthorized source, either modified</t>
  </si>
  <si>
    <t>The solution I am submitting is my own original work.</t>
  </si>
  <si>
    <t xml:space="preserve">or unmodified.  Neither have I provided access to my work to another. </t>
  </si>
  <si>
    <t>Koike</t>
  </si>
  <si>
    <t>koike</t>
  </si>
  <si>
    <t>002-08</t>
  </si>
  <si>
    <t>PS 04, Problem 1</t>
  </si>
  <si>
    <t>Ambient temperature (deg C)</t>
  </si>
  <si>
    <t>Net Hourly Electrial Output (MW)</t>
  </si>
  <si>
    <t>Tmin</t>
  </si>
  <si>
    <t>Tmax</t>
  </si>
  <si>
    <t>y=ax+b</t>
  </si>
  <si>
    <t>a</t>
  </si>
  <si>
    <t>b</t>
  </si>
  <si>
    <t>y=-1.9333x+498.4393</t>
  </si>
  <si>
    <t xml:space="preserve"> Section:</t>
  </si>
  <si>
    <t>SSE</t>
  </si>
  <si>
    <t>y(graph)</t>
  </si>
  <si>
    <t>SST</t>
  </si>
  <si>
    <t>r^2</t>
  </si>
  <si>
    <t>From the coefficient of determination, r^2 = 0.816 we can see that the regression line drawn using the first and last two points of the data indicates the regression model to be quite accurate since 0&lt;=r^2&lt;=1.</t>
  </si>
  <si>
    <t xml:space="preserve">  -1.9333 * 20.0000 +498.4393 = 459.7733 MW</t>
  </si>
  <si>
    <t xml:space="preserve">Mathematically, the slope of the model repesents the derivative of the temperature with mW. That is the temperature change over the change of power output. </t>
  </si>
  <si>
    <t>e</t>
  </si>
  <si>
    <t>e^2</t>
  </si>
  <si>
    <t>Tomoki Koike</t>
  </si>
  <si>
    <t>PS 04 problem #1</t>
  </si>
  <si>
    <t>This program quantifies the relation between the ambient temperature and the corresponding energy output. A regression line will be manipulated using mathematical procedures of selecting two points in the data.</t>
  </si>
  <si>
    <t xml:space="preserve"> This program quantifies the relation between the ambient temperature and the corresponding energy output. However, instead of the two-point method the method of the manual least square method is implemented.  </t>
  </si>
  <si>
    <t xml:space="preserve">sum of x </t>
  </si>
  <si>
    <t>indices of x</t>
  </si>
  <si>
    <t>sum of y</t>
  </si>
  <si>
    <t>x*y</t>
  </si>
  <si>
    <t>sums</t>
  </si>
  <si>
    <t>x^2</t>
  </si>
  <si>
    <t>y = ax + b</t>
  </si>
  <si>
    <t>y = -2.1385x + 497.5659</t>
  </si>
  <si>
    <t>Output</t>
  </si>
  <si>
    <t>Linear Model</t>
  </si>
  <si>
    <t>mean(y)</t>
  </si>
  <si>
    <t>y-mean(y)</t>
  </si>
  <si>
    <t>(y-mean(y))^2</t>
  </si>
  <si>
    <t xml:space="preserve">  -2.1385* 20 + 497.5659 = 454.7959 mW</t>
  </si>
  <si>
    <t xml:space="preserve">  -2.1385* 40 + 497.5659 = 412.0259 mW</t>
  </si>
  <si>
    <t>Comparing the r^2 of the 2 methods, two-point method and least square method we can say that the the regression model of the least square method is best fit for the data because r^2 for this is 0.903 which is closer to the value 1 than that of the two-point method which actual value is 0.816.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</si>
</sst>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0"/>
      <name val="Arial"/>
      <family val="2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164" fontId="0" fillId="0" borderId="0" xfId="0" applyNumberFormat="1" applyBorder="1"/>
    <xf numFmtId="0" fontId="1" fillId="0" borderId="0" xfId="0" applyFont="1" applyAlignment="1">
      <alignment horizontal="right" vertical="center"/>
    </xf>
    <xf numFmtId="0" fontId="7" fillId="0" borderId="0" xfId="0" applyFont="1"/>
    <xf numFmtId="164" fontId="7" fillId="0" borderId="0" xfId="0" applyNumberFormat="1" applyFont="1"/>
    <xf numFmtId="0" fontId="7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 applyProtection="1">
      <protection locked="0"/>
    </xf>
    <xf numFmtId="0" fontId="4" fillId="6" borderId="0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7" borderId="0" xfId="0" applyFill="1" applyBorder="1"/>
    <xf numFmtId="0" fontId="0" fillId="0" borderId="0" xfId="0" applyFill="1" applyBorder="1"/>
    <xf numFmtId="0" fontId="2" fillId="0" borderId="0" xfId="0" applyFont="1"/>
    <xf numFmtId="0" fontId="0" fillId="7" borderId="0" xfId="0" applyFill="1"/>
    <xf numFmtId="0" fontId="0" fillId="0" borderId="0" xfId="0"/>
    <xf numFmtId="0" fontId="2" fillId="0" borderId="0" xfId="0" applyFont="1"/>
    <xf numFmtId="0" fontId="0" fillId="3" borderId="2" xfId="0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0" fillId="3" borderId="0" xfId="0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/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164" fontId="2" fillId="0" borderId="0" xfId="0" applyNumberFormat="1" applyFont="1" applyBorder="1"/>
    <xf numFmtId="0" fontId="2" fillId="8" borderId="0" xfId="0" applyFont="1" applyFill="1"/>
    <xf numFmtId="0" fontId="0" fillId="8" borderId="0" xfId="0" applyFill="1"/>
    <xf numFmtId="0" fontId="0" fillId="8" borderId="0" xfId="0" applyFill="1" applyBorder="1"/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 applyAlignment="1"/>
    <xf numFmtId="0" fontId="0" fillId="8" borderId="0" xfId="0" applyFill="1" applyBorder="1" applyAlignment="1"/>
    <xf numFmtId="0" fontId="0" fillId="8" borderId="0" xfId="0" applyFont="1" applyFill="1" applyBorder="1" applyAlignment="1"/>
    <xf numFmtId="164" fontId="0" fillId="8" borderId="0" xfId="0" applyNumberFormat="1" applyFill="1"/>
    <xf numFmtId="0" fontId="2" fillId="0" borderId="0" xfId="0" applyFont="1" applyFill="1" applyBorder="1"/>
    <xf numFmtId="0" fontId="0" fillId="0" borderId="5" xfId="0" applyFill="1" applyBorder="1"/>
    <xf numFmtId="0" fontId="7" fillId="0" borderId="0" xfId="0" applyFon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-Point Method Regression Line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Point'!$A$15:$A$111</c:f>
              <c:numCache>
                <c:formatCode>General</c:formatCode>
                <c:ptCount val="97"/>
                <c:pt idx="0">
                  <c:v>14.9</c:v>
                </c:pt>
                <c:pt idx="1">
                  <c:v>25.18</c:v>
                </c:pt>
                <c:pt idx="2">
                  <c:v>5.1100000000000003</c:v>
                </c:pt>
                <c:pt idx="3">
                  <c:v>20.86</c:v>
                </c:pt>
                <c:pt idx="4">
                  <c:v>10.82</c:v>
                </c:pt>
                <c:pt idx="5">
                  <c:v>26.27</c:v>
                </c:pt>
                <c:pt idx="6">
                  <c:v>15.89</c:v>
                </c:pt>
                <c:pt idx="7">
                  <c:v>9.48</c:v>
                </c:pt>
                <c:pt idx="8">
                  <c:v>14.64</c:v>
                </c:pt>
                <c:pt idx="9">
                  <c:v>11.74</c:v>
                </c:pt>
                <c:pt idx="10">
                  <c:v>17.989999999999998</c:v>
                </c:pt>
                <c:pt idx="11">
                  <c:v>20.14</c:v>
                </c:pt>
                <c:pt idx="12">
                  <c:v>24.34</c:v>
                </c:pt>
                <c:pt idx="13">
                  <c:v>25.71</c:v>
                </c:pt>
                <c:pt idx="14">
                  <c:v>26.19</c:v>
                </c:pt>
                <c:pt idx="15">
                  <c:v>21.42</c:v>
                </c:pt>
                <c:pt idx="16">
                  <c:v>18.21</c:v>
                </c:pt>
                <c:pt idx="17">
                  <c:v>11.04</c:v>
                </c:pt>
                <c:pt idx="18">
                  <c:v>14.45</c:v>
                </c:pt>
                <c:pt idx="19">
                  <c:v>13.97</c:v>
                </c:pt>
                <c:pt idx="20">
                  <c:v>17.760000000000002</c:v>
                </c:pt>
                <c:pt idx="21">
                  <c:v>5.41</c:v>
                </c:pt>
                <c:pt idx="22">
                  <c:v>7.76</c:v>
                </c:pt>
                <c:pt idx="23">
                  <c:v>27.23</c:v>
                </c:pt>
                <c:pt idx="24">
                  <c:v>27.36</c:v>
                </c:pt>
                <c:pt idx="25">
                  <c:v>27.47</c:v>
                </c:pt>
                <c:pt idx="26">
                  <c:v>14.6</c:v>
                </c:pt>
                <c:pt idx="27">
                  <c:v>7.91</c:v>
                </c:pt>
                <c:pt idx="28">
                  <c:v>5.81</c:v>
                </c:pt>
                <c:pt idx="29">
                  <c:v>30.53</c:v>
                </c:pt>
                <c:pt idx="30">
                  <c:v>23.87</c:v>
                </c:pt>
                <c:pt idx="31">
                  <c:v>26.09</c:v>
                </c:pt>
                <c:pt idx="32">
                  <c:v>29.27</c:v>
                </c:pt>
                <c:pt idx="33">
                  <c:v>27.38</c:v>
                </c:pt>
                <c:pt idx="34">
                  <c:v>24.81</c:v>
                </c:pt>
                <c:pt idx="35">
                  <c:v>12.75</c:v>
                </c:pt>
                <c:pt idx="36">
                  <c:v>24.66</c:v>
                </c:pt>
                <c:pt idx="37">
                  <c:v>16.38</c:v>
                </c:pt>
                <c:pt idx="38">
                  <c:v>13.91</c:v>
                </c:pt>
                <c:pt idx="39">
                  <c:v>23.18</c:v>
                </c:pt>
                <c:pt idx="40">
                  <c:v>22.47</c:v>
                </c:pt>
                <c:pt idx="41">
                  <c:v>13.39</c:v>
                </c:pt>
                <c:pt idx="42">
                  <c:v>9.2799999999999994</c:v>
                </c:pt>
                <c:pt idx="43">
                  <c:v>11.82</c:v>
                </c:pt>
                <c:pt idx="44">
                  <c:v>10.27</c:v>
                </c:pt>
                <c:pt idx="45">
                  <c:v>22.92</c:v>
                </c:pt>
                <c:pt idx="46">
                  <c:v>16</c:v>
                </c:pt>
                <c:pt idx="47">
                  <c:v>21.22</c:v>
                </c:pt>
                <c:pt idx="48">
                  <c:v>13.46</c:v>
                </c:pt>
                <c:pt idx="49">
                  <c:v>9.39</c:v>
                </c:pt>
                <c:pt idx="50">
                  <c:v>31.07</c:v>
                </c:pt>
                <c:pt idx="51">
                  <c:v>12.82</c:v>
                </c:pt>
                <c:pt idx="52">
                  <c:v>32.57</c:v>
                </c:pt>
                <c:pt idx="53">
                  <c:v>8.11</c:v>
                </c:pt>
                <c:pt idx="54">
                  <c:v>13.92</c:v>
                </c:pt>
                <c:pt idx="55">
                  <c:v>23.04</c:v>
                </c:pt>
                <c:pt idx="56">
                  <c:v>27.31</c:v>
                </c:pt>
                <c:pt idx="57">
                  <c:v>5.91</c:v>
                </c:pt>
                <c:pt idx="58">
                  <c:v>25.26</c:v>
                </c:pt>
                <c:pt idx="59">
                  <c:v>27.97</c:v>
                </c:pt>
                <c:pt idx="60">
                  <c:v>26.08</c:v>
                </c:pt>
                <c:pt idx="61">
                  <c:v>29.01</c:v>
                </c:pt>
                <c:pt idx="62">
                  <c:v>12.18</c:v>
                </c:pt>
                <c:pt idx="63">
                  <c:v>13.76</c:v>
                </c:pt>
                <c:pt idx="64">
                  <c:v>25.5</c:v>
                </c:pt>
                <c:pt idx="65">
                  <c:v>28.26</c:v>
                </c:pt>
                <c:pt idx="66">
                  <c:v>21.39</c:v>
                </c:pt>
                <c:pt idx="67">
                  <c:v>7.26</c:v>
                </c:pt>
                <c:pt idx="68">
                  <c:v>10.54</c:v>
                </c:pt>
                <c:pt idx="69">
                  <c:v>27.71</c:v>
                </c:pt>
                <c:pt idx="70">
                  <c:v>23.11</c:v>
                </c:pt>
                <c:pt idx="71">
                  <c:v>7.51</c:v>
                </c:pt>
                <c:pt idx="72">
                  <c:v>26.46</c:v>
                </c:pt>
                <c:pt idx="73">
                  <c:v>29.34</c:v>
                </c:pt>
                <c:pt idx="74">
                  <c:v>10.32</c:v>
                </c:pt>
                <c:pt idx="75">
                  <c:v>22.74</c:v>
                </c:pt>
                <c:pt idx="76">
                  <c:v>13.48</c:v>
                </c:pt>
                <c:pt idx="77">
                  <c:v>25.52</c:v>
                </c:pt>
                <c:pt idx="78">
                  <c:v>21.58</c:v>
                </c:pt>
                <c:pt idx="79">
                  <c:v>27.66</c:v>
                </c:pt>
                <c:pt idx="80">
                  <c:v>26.96</c:v>
                </c:pt>
                <c:pt idx="81">
                  <c:v>12.29</c:v>
                </c:pt>
                <c:pt idx="82">
                  <c:v>15.86</c:v>
                </c:pt>
                <c:pt idx="83">
                  <c:v>13.87</c:v>
                </c:pt>
                <c:pt idx="84">
                  <c:v>24.09</c:v>
                </c:pt>
                <c:pt idx="85">
                  <c:v>20.45</c:v>
                </c:pt>
                <c:pt idx="86">
                  <c:v>15.07</c:v>
                </c:pt>
                <c:pt idx="87">
                  <c:v>32.72</c:v>
                </c:pt>
                <c:pt idx="88">
                  <c:v>18.23</c:v>
                </c:pt>
                <c:pt idx="89">
                  <c:v>35.56</c:v>
                </c:pt>
                <c:pt idx="90">
                  <c:v>18.36</c:v>
                </c:pt>
                <c:pt idx="91">
                  <c:v>26.35</c:v>
                </c:pt>
                <c:pt idx="92">
                  <c:v>25.92</c:v>
                </c:pt>
                <c:pt idx="93">
                  <c:v>8.01</c:v>
                </c:pt>
                <c:pt idx="94">
                  <c:v>19.63</c:v>
                </c:pt>
                <c:pt idx="95">
                  <c:v>20.02</c:v>
                </c:pt>
                <c:pt idx="96">
                  <c:v>10.08</c:v>
                </c:pt>
              </c:numCache>
            </c:numRef>
          </c:xVal>
          <c:yVal>
            <c:numRef>
              <c:f>'Two Point'!$B$15:$B$111</c:f>
              <c:numCache>
                <c:formatCode>General</c:formatCode>
                <c:ptCount val="97"/>
                <c:pt idx="0">
                  <c:v>463.26</c:v>
                </c:pt>
                <c:pt idx="1">
                  <c:v>444.37</c:v>
                </c:pt>
                <c:pt idx="2">
                  <c:v>488.56</c:v>
                </c:pt>
                <c:pt idx="3">
                  <c:v>446.48</c:v>
                </c:pt>
                <c:pt idx="4">
                  <c:v>473.9</c:v>
                </c:pt>
                <c:pt idx="5">
                  <c:v>443.67</c:v>
                </c:pt>
                <c:pt idx="6">
                  <c:v>467.35</c:v>
                </c:pt>
                <c:pt idx="7">
                  <c:v>478.42</c:v>
                </c:pt>
                <c:pt idx="8">
                  <c:v>475.98</c:v>
                </c:pt>
                <c:pt idx="9">
                  <c:v>477.5</c:v>
                </c:pt>
                <c:pt idx="10">
                  <c:v>453.02</c:v>
                </c:pt>
                <c:pt idx="11">
                  <c:v>453.99</c:v>
                </c:pt>
                <c:pt idx="12">
                  <c:v>440.29</c:v>
                </c:pt>
                <c:pt idx="13">
                  <c:v>451.28</c:v>
                </c:pt>
                <c:pt idx="14">
                  <c:v>433.99</c:v>
                </c:pt>
                <c:pt idx="15">
                  <c:v>462.19</c:v>
                </c:pt>
                <c:pt idx="16">
                  <c:v>467.54</c:v>
                </c:pt>
                <c:pt idx="17">
                  <c:v>477.2</c:v>
                </c:pt>
                <c:pt idx="18">
                  <c:v>459.85</c:v>
                </c:pt>
                <c:pt idx="19">
                  <c:v>464.3</c:v>
                </c:pt>
                <c:pt idx="20">
                  <c:v>468.27</c:v>
                </c:pt>
                <c:pt idx="21">
                  <c:v>495.24</c:v>
                </c:pt>
                <c:pt idx="22">
                  <c:v>483.8</c:v>
                </c:pt>
                <c:pt idx="23">
                  <c:v>443.61</c:v>
                </c:pt>
                <c:pt idx="24">
                  <c:v>436.06</c:v>
                </c:pt>
                <c:pt idx="25">
                  <c:v>443.25</c:v>
                </c:pt>
                <c:pt idx="26">
                  <c:v>464.16</c:v>
                </c:pt>
                <c:pt idx="27">
                  <c:v>475.52</c:v>
                </c:pt>
                <c:pt idx="28">
                  <c:v>484.41</c:v>
                </c:pt>
                <c:pt idx="29">
                  <c:v>437.89</c:v>
                </c:pt>
                <c:pt idx="30">
                  <c:v>445.11</c:v>
                </c:pt>
                <c:pt idx="31">
                  <c:v>438.86</c:v>
                </c:pt>
                <c:pt idx="32">
                  <c:v>440.98</c:v>
                </c:pt>
                <c:pt idx="33">
                  <c:v>436.65</c:v>
                </c:pt>
                <c:pt idx="34">
                  <c:v>444.26</c:v>
                </c:pt>
                <c:pt idx="35">
                  <c:v>465.86</c:v>
                </c:pt>
                <c:pt idx="36">
                  <c:v>444.37</c:v>
                </c:pt>
                <c:pt idx="37">
                  <c:v>450.69</c:v>
                </c:pt>
                <c:pt idx="38">
                  <c:v>469.02</c:v>
                </c:pt>
                <c:pt idx="39">
                  <c:v>448.86</c:v>
                </c:pt>
                <c:pt idx="40">
                  <c:v>447.14</c:v>
                </c:pt>
                <c:pt idx="41">
                  <c:v>469.18</c:v>
                </c:pt>
                <c:pt idx="42">
                  <c:v>482.8</c:v>
                </c:pt>
                <c:pt idx="43">
                  <c:v>476.7</c:v>
                </c:pt>
                <c:pt idx="44">
                  <c:v>474.99</c:v>
                </c:pt>
                <c:pt idx="45">
                  <c:v>444.22</c:v>
                </c:pt>
                <c:pt idx="46">
                  <c:v>461.33</c:v>
                </c:pt>
                <c:pt idx="47">
                  <c:v>448.06</c:v>
                </c:pt>
                <c:pt idx="48">
                  <c:v>474.6</c:v>
                </c:pt>
                <c:pt idx="49">
                  <c:v>473.05</c:v>
                </c:pt>
                <c:pt idx="50">
                  <c:v>432.06</c:v>
                </c:pt>
                <c:pt idx="51">
                  <c:v>467.41</c:v>
                </c:pt>
                <c:pt idx="52">
                  <c:v>430.12</c:v>
                </c:pt>
                <c:pt idx="53">
                  <c:v>473.62</c:v>
                </c:pt>
                <c:pt idx="54">
                  <c:v>471.81</c:v>
                </c:pt>
                <c:pt idx="55">
                  <c:v>442.99</c:v>
                </c:pt>
                <c:pt idx="56">
                  <c:v>442.77</c:v>
                </c:pt>
                <c:pt idx="57">
                  <c:v>491.49</c:v>
                </c:pt>
                <c:pt idx="58">
                  <c:v>447.46</c:v>
                </c:pt>
                <c:pt idx="59">
                  <c:v>446.11</c:v>
                </c:pt>
                <c:pt idx="60">
                  <c:v>442.44</c:v>
                </c:pt>
                <c:pt idx="61">
                  <c:v>446.22</c:v>
                </c:pt>
                <c:pt idx="62">
                  <c:v>471.49</c:v>
                </c:pt>
                <c:pt idx="63">
                  <c:v>463.5</c:v>
                </c:pt>
                <c:pt idx="64">
                  <c:v>440.01</c:v>
                </c:pt>
                <c:pt idx="65">
                  <c:v>441.03</c:v>
                </c:pt>
                <c:pt idx="66">
                  <c:v>452.68</c:v>
                </c:pt>
                <c:pt idx="67">
                  <c:v>474.91</c:v>
                </c:pt>
                <c:pt idx="68">
                  <c:v>478.77</c:v>
                </c:pt>
                <c:pt idx="69">
                  <c:v>434.2</c:v>
                </c:pt>
                <c:pt idx="70">
                  <c:v>437.91</c:v>
                </c:pt>
                <c:pt idx="71">
                  <c:v>477.61</c:v>
                </c:pt>
                <c:pt idx="72">
                  <c:v>431.65</c:v>
                </c:pt>
                <c:pt idx="73">
                  <c:v>430.57</c:v>
                </c:pt>
                <c:pt idx="74">
                  <c:v>481.09</c:v>
                </c:pt>
                <c:pt idx="75">
                  <c:v>445.56</c:v>
                </c:pt>
                <c:pt idx="76">
                  <c:v>475.74</c:v>
                </c:pt>
                <c:pt idx="77">
                  <c:v>435.12</c:v>
                </c:pt>
                <c:pt idx="78">
                  <c:v>446.15</c:v>
                </c:pt>
                <c:pt idx="79">
                  <c:v>436.64</c:v>
                </c:pt>
                <c:pt idx="80">
                  <c:v>436.69</c:v>
                </c:pt>
                <c:pt idx="81">
                  <c:v>468.75</c:v>
                </c:pt>
                <c:pt idx="82">
                  <c:v>466.6</c:v>
                </c:pt>
                <c:pt idx="83">
                  <c:v>465.48</c:v>
                </c:pt>
                <c:pt idx="84">
                  <c:v>441.34</c:v>
                </c:pt>
                <c:pt idx="85">
                  <c:v>441.83</c:v>
                </c:pt>
                <c:pt idx="86">
                  <c:v>464.7</c:v>
                </c:pt>
                <c:pt idx="87">
                  <c:v>437.99</c:v>
                </c:pt>
                <c:pt idx="88">
                  <c:v>459.12</c:v>
                </c:pt>
                <c:pt idx="89">
                  <c:v>429.69</c:v>
                </c:pt>
                <c:pt idx="90">
                  <c:v>459.8</c:v>
                </c:pt>
                <c:pt idx="91">
                  <c:v>433.63</c:v>
                </c:pt>
                <c:pt idx="92">
                  <c:v>442.84</c:v>
                </c:pt>
                <c:pt idx="93">
                  <c:v>485.13</c:v>
                </c:pt>
                <c:pt idx="94">
                  <c:v>459.12</c:v>
                </c:pt>
                <c:pt idx="95">
                  <c:v>445.31</c:v>
                </c:pt>
                <c:pt idx="96">
                  <c:v>480.8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7-4944-9B25-0F50D880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32064"/>
        <c:axId val="542925504"/>
      </c:scatterChart>
      <c:valAx>
        <c:axId val="5429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</a:t>
                </a:r>
                <a:r>
                  <a:rPr lang="en-US" baseline="0"/>
                  <a:t> Temperature (deg C)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5504"/>
        <c:crosses val="autoZero"/>
        <c:crossBetween val="midCat"/>
      </c:valAx>
      <c:valAx>
        <c:axId val="542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Hourly Electrical Output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359569</xdr:colOff>
      <xdr:row>14</xdr:row>
      <xdr:rowOff>59529</xdr:rowOff>
    </xdr:from>
    <xdr:to>
      <xdr:col>16</xdr:col>
      <xdr:colOff>330994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6BB90-C7B6-4004-8BA5-8C35BA2D3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0.2401</cdr:x>
      <cdr:y>0.2482</cdr:y>
    </cdr:from>
    <cdr:to>
      <cdr:x>0.8651</cdr:x>
      <cdr:y>0.73025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4C8BFF4-729C-470E-BFF0-C02BE3FDC25E}"/>
            </a:ext>
          </a:extLst>
        </cdr:cNvPr>
        <cdr:cNvCxnSpPr/>
      </cdr:nvCxnSpPr>
      <cdr:spPr>
        <a:xfrm xmlns:a="http://schemas.openxmlformats.org/drawingml/2006/main">
          <a:off x="1097757" y="740570"/>
          <a:ext cx="2857500" cy="1438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11"/>
  <sheetViews>
    <sheetView tabSelected="1" topLeftCell="A4" zoomScaleNormal="100" workbookViewId="0">
      <selection activeCell="D42" sqref="D42"/>
    </sheetView>
  </sheetViews>
  <sheetFormatPr defaultColWidth="10.73046875" defaultRowHeight="12.75" x14ac:dyDescent="0.35"/>
  <cols>
    <col min="1" max="1" width="24.53125" customWidth="1"/>
    <col min="2" max="2" width="27.265625" customWidth="1"/>
    <col min="10" max="10" width="13.59765625" customWidth="1"/>
  </cols>
  <sheetData>
    <row r="1" spans="1:20" s="1" customFormat="1" ht="17.25" customHeight="1" x14ac:dyDescent="0.4">
      <c r="A1" s="12" t="s">
        <v>5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4">
      <c r="A2" s="38" t="s">
        <v>16</v>
      </c>
      <c r="B2" s="39"/>
      <c r="C2" s="43" t="s">
        <v>31</v>
      </c>
      <c r="D2" s="43"/>
      <c r="E2" s="43"/>
      <c r="F2" s="19"/>
      <c r="G2" s="34"/>
      <c r="H2" s="34"/>
      <c r="I2" s="35" t="s">
        <v>17</v>
      </c>
      <c r="J2" s="35"/>
      <c r="K2" s="35"/>
      <c r="L2" s="35" t="s">
        <v>18</v>
      </c>
      <c r="M2" s="35"/>
      <c r="N2" s="35"/>
    </row>
    <row r="3" spans="1:20" s="1" customFormat="1" ht="17.25" customHeight="1" x14ac:dyDescent="0.4">
      <c r="A3" s="38" t="s">
        <v>19</v>
      </c>
      <c r="B3" s="39"/>
      <c r="C3" s="43" t="s">
        <v>32</v>
      </c>
      <c r="D3" s="43"/>
      <c r="E3" s="43"/>
      <c r="F3" s="19"/>
      <c r="G3" s="32" t="s">
        <v>20</v>
      </c>
      <c r="H3" s="32"/>
      <c r="I3" s="33"/>
      <c r="J3" s="33"/>
      <c r="K3" s="33"/>
      <c r="L3" s="31"/>
      <c r="M3" s="31"/>
      <c r="N3" s="31"/>
    </row>
    <row r="4" spans="1:20" s="1" customFormat="1" ht="17.25" customHeight="1" x14ac:dyDescent="0.4">
      <c r="A4" s="40" t="s">
        <v>21</v>
      </c>
      <c r="B4" s="41"/>
      <c r="C4" s="43" t="s">
        <v>33</v>
      </c>
      <c r="D4" s="43"/>
      <c r="E4" s="43"/>
      <c r="F4" s="19"/>
      <c r="G4" s="32" t="s">
        <v>22</v>
      </c>
      <c r="H4" s="32"/>
      <c r="I4" s="33"/>
      <c r="J4" s="33"/>
      <c r="K4" s="33"/>
      <c r="L4" s="31"/>
      <c r="M4" s="31"/>
      <c r="N4" s="31"/>
    </row>
    <row r="5" spans="1:20" s="1" customFormat="1" ht="17.25" customHeight="1" x14ac:dyDescent="0.4">
      <c r="A5" s="40" t="s">
        <v>3</v>
      </c>
      <c r="B5" s="41"/>
      <c r="C5" s="43" t="s">
        <v>34</v>
      </c>
      <c r="D5" s="43"/>
      <c r="E5" s="43"/>
      <c r="F5" s="19"/>
      <c r="G5" s="32" t="s">
        <v>23</v>
      </c>
      <c r="H5" s="32"/>
      <c r="I5" s="33"/>
      <c r="J5" s="33"/>
      <c r="K5" s="33"/>
      <c r="L5" s="31"/>
      <c r="M5" s="31"/>
      <c r="N5" s="31"/>
    </row>
    <row r="6" spans="1:20" s="1" customFormat="1" ht="13.15" x14ac:dyDescent="0.4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25" x14ac:dyDescent="0.45">
      <c r="A7" s="20" t="s">
        <v>28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6"/>
    </row>
    <row r="8" spans="1:20" s="1" customFormat="1" ht="14.25" x14ac:dyDescent="0.45">
      <c r="A8" s="20" t="s">
        <v>30</v>
      </c>
      <c r="B8" s="20"/>
      <c r="C8" s="21"/>
      <c r="D8" s="21"/>
      <c r="E8" s="21"/>
      <c r="F8" s="21"/>
      <c r="G8" s="21"/>
      <c r="H8" s="21"/>
      <c r="I8" s="21"/>
      <c r="J8" s="21"/>
      <c r="K8" s="21"/>
      <c r="L8" s="6"/>
    </row>
    <row r="9" spans="1:20" s="1" customFormat="1" ht="14.25" x14ac:dyDescent="0.45">
      <c r="A9" s="20" t="s">
        <v>29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6"/>
    </row>
    <row r="10" spans="1:20" s="1" customFormat="1" ht="14.25" x14ac:dyDescent="0.45">
      <c r="A10" s="11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35">
      <c r="A11" s="42" t="s">
        <v>4</v>
      </c>
      <c r="B11" s="42"/>
      <c r="C11" s="36" t="s">
        <v>55</v>
      </c>
      <c r="D11" s="37"/>
      <c r="E11" s="37"/>
      <c r="F11" s="37"/>
      <c r="G11" s="37"/>
      <c r="H11" s="37"/>
      <c r="I11" s="37"/>
      <c r="J11" s="37"/>
      <c r="K11" s="37"/>
      <c r="L11" s="7"/>
    </row>
    <row r="12" spans="1:20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20" ht="13.15" x14ac:dyDescent="0.4">
      <c r="A13" s="24" t="s">
        <v>2</v>
      </c>
      <c r="B13" s="24"/>
      <c r="C13" s="8"/>
      <c r="D13" s="22" t="s">
        <v>1</v>
      </c>
      <c r="E13" s="22" t="s">
        <v>43</v>
      </c>
      <c r="F13" s="23"/>
      <c r="G13" s="23"/>
      <c r="H13" s="23"/>
      <c r="I13" s="23"/>
      <c r="J13" s="23"/>
      <c r="L13" s="24" t="s">
        <v>0</v>
      </c>
      <c r="M13" s="25"/>
      <c r="O13" s="8"/>
      <c r="P13" s="8"/>
      <c r="Q13" s="8"/>
    </row>
    <row r="14" spans="1:20" x14ac:dyDescent="0.35">
      <c r="A14" t="s">
        <v>35</v>
      </c>
      <c r="B14" t="s">
        <v>36</v>
      </c>
      <c r="C14" s="8"/>
      <c r="D14" s="8"/>
      <c r="E14" s="8"/>
      <c r="F14" s="27" t="s">
        <v>45</v>
      </c>
      <c r="G14" s="9" t="s">
        <v>51</v>
      </c>
      <c r="H14" s="9" t="s">
        <v>52</v>
      </c>
      <c r="I14" s="9" t="s">
        <v>68</v>
      </c>
      <c r="J14" s="56" t="s">
        <v>69</v>
      </c>
      <c r="K14" s="8"/>
      <c r="N14" s="8"/>
      <c r="O14" s="8"/>
      <c r="P14" s="8"/>
      <c r="Q14" s="8"/>
      <c r="R14" s="8"/>
    </row>
    <row r="15" spans="1:20" x14ac:dyDescent="0.35">
      <c r="A15">
        <v>14.9</v>
      </c>
      <c r="B15">
        <v>463.26</v>
      </c>
      <c r="C15" s="8"/>
      <c r="D15" s="59" t="s">
        <v>37</v>
      </c>
      <c r="E15" s="59">
        <f>MIN(A15:A111)</f>
        <v>5.1100000000000003</v>
      </c>
      <c r="F15">
        <f>-1.9333*A15+498.4393</f>
        <v>469.63312999999999</v>
      </c>
      <c r="G15">
        <f>F15-B15</f>
        <v>6.3731300000000033</v>
      </c>
      <c r="H15" s="8">
        <f>G15^2</f>
        <v>40.616785996900042</v>
      </c>
      <c r="I15" s="10">
        <f t="shared" ref="I15:I46" si="0">B15-$E$24</f>
        <v>6.5586597938144564</v>
      </c>
      <c r="J15" s="13">
        <f>I15^2</f>
        <v>43.016018290998289</v>
      </c>
      <c r="K15" s="8"/>
      <c r="N15" s="9"/>
      <c r="O15" s="8"/>
      <c r="P15" s="8"/>
      <c r="Q15" s="8"/>
      <c r="R15" s="8"/>
    </row>
    <row r="16" spans="1:20" x14ac:dyDescent="0.35">
      <c r="A16">
        <v>25.18</v>
      </c>
      <c r="B16">
        <v>444.37</v>
      </c>
      <c r="C16" s="8"/>
      <c r="D16" s="59" t="s">
        <v>38</v>
      </c>
      <c r="E16" s="59">
        <f>MAX(A15:A111)</f>
        <v>35.56</v>
      </c>
      <c r="F16">
        <f t="shared" ref="F16:F79" si="1">-1.9333*A16+498.4393</f>
        <v>449.75880599999999</v>
      </c>
      <c r="G16">
        <f t="shared" ref="G16:G79" si="2">F16-B16</f>
        <v>5.3888059999999882</v>
      </c>
      <c r="H16" s="8">
        <f t="shared" ref="H16:H79" si="3">G16^2</f>
        <v>29.039230105635873</v>
      </c>
      <c r="I16" s="10">
        <f t="shared" si="0"/>
        <v>-12.33134020618553</v>
      </c>
      <c r="J16" s="13">
        <f>I16^2</f>
        <v>152.06195128068779</v>
      </c>
      <c r="K16" s="8"/>
      <c r="N16" s="9"/>
      <c r="O16" s="9"/>
      <c r="P16" s="8"/>
      <c r="Q16" s="8"/>
      <c r="R16" s="8"/>
    </row>
    <row r="17" spans="1:15" x14ac:dyDescent="0.35">
      <c r="A17">
        <v>5.1100000000000003</v>
      </c>
      <c r="B17">
        <v>488.56</v>
      </c>
      <c r="C17" s="8"/>
      <c r="D17" s="57" t="s">
        <v>65</v>
      </c>
      <c r="E17" s="58">
        <v>488.56</v>
      </c>
      <c r="F17">
        <f t="shared" si="1"/>
        <v>488.560137</v>
      </c>
      <c r="G17">
        <f t="shared" si="2"/>
        <v>1.3699999999516876E-4</v>
      </c>
      <c r="H17" s="8">
        <f t="shared" si="3"/>
        <v>1.8768999998676241E-8</v>
      </c>
      <c r="I17" s="10">
        <f t="shared" si="0"/>
        <v>31.858659793814468</v>
      </c>
      <c r="J17" s="13">
        <f t="shared" ref="J17:J79" si="4">I17^2</f>
        <v>1014.9742038580105</v>
      </c>
      <c r="K17" s="8"/>
      <c r="N17" s="8"/>
      <c r="O17" s="8"/>
    </row>
    <row r="18" spans="1:15" x14ac:dyDescent="0.35">
      <c r="A18">
        <v>20.86</v>
      </c>
      <c r="B18">
        <v>446.48</v>
      </c>
      <c r="C18" s="8"/>
      <c r="D18" s="57" t="s">
        <v>65</v>
      </c>
      <c r="E18" s="58">
        <v>429.69</v>
      </c>
      <c r="F18">
        <f t="shared" si="1"/>
        <v>458.11066199999999</v>
      </c>
      <c r="G18">
        <f t="shared" si="2"/>
        <v>11.630661999999973</v>
      </c>
      <c r="H18" s="8">
        <f t="shared" si="3"/>
        <v>135.27229855824336</v>
      </c>
      <c r="I18" s="10">
        <f t="shared" si="0"/>
        <v>-10.221340206185516</v>
      </c>
      <c r="J18" s="13">
        <f t="shared" si="4"/>
        <v>104.47579561058457</v>
      </c>
      <c r="K18" s="8"/>
      <c r="N18" s="8"/>
      <c r="O18" s="8"/>
    </row>
    <row r="19" spans="1:15" x14ac:dyDescent="0.35">
      <c r="A19">
        <v>10.82</v>
      </c>
      <c r="B19">
        <v>473.9</v>
      </c>
      <c r="C19" s="8"/>
      <c r="D19" s="58"/>
      <c r="E19" s="58"/>
      <c r="F19">
        <f t="shared" si="1"/>
        <v>477.52099399999997</v>
      </c>
      <c r="G19">
        <f t="shared" si="2"/>
        <v>3.620993999999996</v>
      </c>
      <c r="H19" s="8">
        <f t="shared" si="3"/>
        <v>13.111597548035972</v>
      </c>
      <c r="I19" s="10">
        <f t="shared" si="0"/>
        <v>17.198659793814443</v>
      </c>
      <c r="J19" s="13">
        <f t="shared" si="4"/>
        <v>295.79389870336945</v>
      </c>
      <c r="K19" s="8"/>
      <c r="N19" s="8"/>
      <c r="O19" s="8"/>
    </row>
    <row r="20" spans="1:15" x14ac:dyDescent="0.35">
      <c r="A20">
        <v>26.27</v>
      </c>
      <c r="B20">
        <v>443.67</v>
      </c>
      <c r="C20" s="8"/>
      <c r="D20" s="59" t="s">
        <v>39</v>
      </c>
      <c r="E20" s="59"/>
      <c r="F20">
        <f t="shared" si="1"/>
        <v>447.65150900000003</v>
      </c>
      <c r="G20">
        <f t="shared" si="2"/>
        <v>3.9815090000000168</v>
      </c>
      <c r="H20" s="8">
        <f t="shared" si="3"/>
        <v>15.852413917081135</v>
      </c>
      <c r="I20" s="10">
        <f t="shared" si="0"/>
        <v>-13.031340206185519</v>
      </c>
      <c r="J20" s="13">
        <f t="shared" si="4"/>
        <v>169.81582756934722</v>
      </c>
      <c r="K20" s="8"/>
      <c r="N20" s="8"/>
      <c r="O20" s="8"/>
    </row>
    <row r="21" spans="1:15" x14ac:dyDescent="0.35">
      <c r="A21">
        <v>15.89</v>
      </c>
      <c r="B21">
        <v>467.35</v>
      </c>
      <c r="D21" s="59" t="s">
        <v>40</v>
      </c>
      <c r="E21" s="59">
        <f>(E18-E17)/(E16-E15)</f>
        <v>-1.9333333333333333</v>
      </c>
      <c r="F21">
        <f t="shared" si="1"/>
        <v>467.71916299999998</v>
      </c>
      <c r="G21">
        <f t="shared" si="2"/>
        <v>0.36916299999995772</v>
      </c>
      <c r="H21" s="8">
        <f t="shared" si="3"/>
        <v>0.13628132056896877</v>
      </c>
      <c r="I21" s="10">
        <f t="shared" si="0"/>
        <v>10.648659793814488</v>
      </c>
      <c r="J21" s="13">
        <f t="shared" si="4"/>
        <v>113.39395540440123</v>
      </c>
    </row>
    <row r="22" spans="1:15" x14ac:dyDescent="0.35">
      <c r="A22">
        <v>9.48</v>
      </c>
      <c r="B22">
        <v>478.42</v>
      </c>
      <c r="D22" s="59" t="s">
        <v>41</v>
      </c>
      <c r="E22" s="59">
        <f>E17-E15*E21</f>
        <v>498.43933333333331</v>
      </c>
      <c r="F22">
        <f t="shared" si="1"/>
        <v>480.11161600000003</v>
      </c>
      <c r="G22">
        <f t="shared" si="2"/>
        <v>1.6916160000000104</v>
      </c>
      <c r="H22" s="8">
        <f t="shared" si="3"/>
        <v>2.8615646914560355</v>
      </c>
      <c r="I22" s="10">
        <f t="shared" si="0"/>
        <v>21.718659793814481</v>
      </c>
      <c r="J22" s="13">
        <f t="shared" si="4"/>
        <v>471.70018323945368</v>
      </c>
    </row>
    <row r="23" spans="1:15" x14ac:dyDescent="0.35">
      <c r="A23">
        <v>14.64</v>
      </c>
      <c r="B23">
        <v>475.98</v>
      </c>
      <c r="D23" s="60" t="s">
        <v>42</v>
      </c>
      <c r="E23" s="60"/>
      <c r="F23">
        <f t="shared" si="1"/>
        <v>470.13578799999999</v>
      </c>
      <c r="G23">
        <f t="shared" si="2"/>
        <v>-5.8442120000000273</v>
      </c>
      <c r="H23" s="8">
        <f t="shared" si="3"/>
        <v>34.154813900944319</v>
      </c>
      <c r="I23" s="10">
        <f t="shared" si="0"/>
        <v>19.278659793814484</v>
      </c>
      <c r="J23" s="13">
        <f t="shared" si="4"/>
        <v>371.66672344563909</v>
      </c>
    </row>
    <row r="24" spans="1:15" x14ac:dyDescent="0.35">
      <c r="A24">
        <v>11.74</v>
      </c>
      <c r="B24">
        <v>477.5</v>
      </c>
      <c r="D24" s="61" t="s">
        <v>67</v>
      </c>
      <c r="E24" s="62">
        <f>AVERAGE(B15:B111)</f>
        <v>456.70134020618553</v>
      </c>
      <c r="F24">
        <f t="shared" si="1"/>
        <v>475.74235800000002</v>
      </c>
      <c r="G24">
        <f t="shared" si="2"/>
        <v>-1.7576419999999757</v>
      </c>
      <c r="H24" s="8">
        <f t="shared" si="3"/>
        <v>3.0893054001639149</v>
      </c>
      <c r="I24" s="10">
        <f t="shared" si="0"/>
        <v>20.798659793814466</v>
      </c>
      <c r="J24" s="13">
        <f t="shared" si="4"/>
        <v>432.58424921883437</v>
      </c>
    </row>
    <row r="25" spans="1:15" x14ac:dyDescent="0.35">
      <c r="A25">
        <v>17.989999999999998</v>
      </c>
      <c r="B25">
        <v>453.02</v>
      </c>
      <c r="D25" s="63"/>
      <c r="E25" s="58"/>
      <c r="F25">
        <f t="shared" si="1"/>
        <v>463.65923300000003</v>
      </c>
      <c r="G25">
        <f t="shared" si="2"/>
        <v>10.639233000000047</v>
      </c>
      <c r="H25" s="8">
        <f t="shared" si="3"/>
        <v>113.19327882829</v>
      </c>
      <c r="I25" s="10">
        <f t="shared" si="0"/>
        <v>-3.6813402061855527</v>
      </c>
      <c r="J25" s="13">
        <f t="shared" si="4"/>
        <v>13.552265713678288</v>
      </c>
    </row>
    <row r="26" spans="1:15" x14ac:dyDescent="0.35">
      <c r="A26">
        <v>20.14</v>
      </c>
      <c r="B26">
        <v>453.99</v>
      </c>
      <c r="D26" s="58"/>
      <c r="E26" s="58"/>
      <c r="F26">
        <f t="shared" si="1"/>
        <v>459.50263799999999</v>
      </c>
      <c r="G26">
        <f t="shared" si="2"/>
        <v>5.5126379999999813</v>
      </c>
      <c r="H26" s="8">
        <f t="shared" si="3"/>
        <v>30.389177719043794</v>
      </c>
      <c r="I26" s="10">
        <f t="shared" si="0"/>
        <v>-2.7113402061855254</v>
      </c>
      <c r="J26" s="13">
        <f t="shared" si="4"/>
        <v>7.3513657136781676</v>
      </c>
    </row>
    <row r="27" spans="1:15" x14ac:dyDescent="0.35">
      <c r="A27">
        <v>24.34</v>
      </c>
      <c r="B27">
        <v>440.29</v>
      </c>
      <c r="D27" s="57" t="s">
        <v>44</v>
      </c>
      <c r="E27" s="58">
        <f>SUM(H15:H111)</f>
        <v>5226.9353959882919</v>
      </c>
      <c r="F27">
        <f t="shared" si="1"/>
        <v>451.38277800000003</v>
      </c>
      <c r="G27">
        <f t="shared" si="2"/>
        <v>11.09277800000001</v>
      </c>
      <c r="H27" s="8">
        <f t="shared" si="3"/>
        <v>123.04972375728421</v>
      </c>
      <c r="I27" s="10">
        <f t="shared" si="0"/>
        <v>-16.411340206185514</v>
      </c>
      <c r="J27" s="13">
        <f t="shared" si="4"/>
        <v>269.33208736316118</v>
      </c>
    </row>
    <row r="28" spans="1:15" x14ac:dyDescent="0.35">
      <c r="A28">
        <v>25.71</v>
      </c>
      <c r="B28">
        <v>451.28</v>
      </c>
      <c r="D28" s="57" t="s">
        <v>46</v>
      </c>
      <c r="E28" s="64">
        <f>SUM(J15:J111)</f>
        <v>28471.640325773191</v>
      </c>
      <c r="F28">
        <f t="shared" si="1"/>
        <v>448.73415699999998</v>
      </c>
      <c r="G28">
        <f t="shared" si="2"/>
        <v>-2.5458429999999908</v>
      </c>
      <c r="H28" s="8">
        <f t="shared" si="3"/>
        <v>6.4813165806489526</v>
      </c>
      <c r="I28" s="10">
        <f t="shared" si="0"/>
        <v>-5.4213402061855618</v>
      </c>
      <c r="J28" s="13">
        <f t="shared" si="4"/>
        <v>29.390929631204109</v>
      </c>
    </row>
    <row r="29" spans="1:15" x14ac:dyDescent="0.35">
      <c r="A29">
        <v>26.19</v>
      </c>
      <c r="B29">
        <v>433.99</v>
      </c>
      <c r="D29" s="57" t="s">
        <v>47</v>
      </c>
      <c r="E29" s="58">
        <f>1-E27/E28</f>
        <v>0.81641607802776472</v>
      </c>
      <c r="F29">
        <f t="shared" si="1"/>
        <v>447.806173</v>
      </c>
      <c r="G29">
        <f t="shared" si="2"/>
        <v>13.816172999999992</v>
      </c>
      <c r="H29" s="8">
        <f t="shared" si="3"/>
        <v>190.88663636592878</v>
      </c>
      <c r="I29" s="10">
        <f t="shared" si="0"/>
        <v>-22.711340206185525</v>
      </c>
      <c r="J29" s="13">
        <f t="shared" si="4"/>
        <v>515.80497396109922</v>
      </c>
    </row>
    <row r="30" spans="1:15" x14ac:dyDescent="0.35">
      <c r="A30">
        <v>21.42</v>
      </c>
      <c r="B30">
        <v>462.19</v>
      </c>
      <c r="D30" s="58"/>
      <c r="E30" s="58"/>
      <c r="F30">
        <f t="shared" si="1"/>
        <v>457.02801399999998</v>
      </c>
      <c r="G30">
        <f t="shared" si="2"/>
        <v>-5.1619860000000131</v>
      </c>
      <c r="H30" s="8">
        <f t="shared" si="3"/>
        <v>26.646099464196134</v>
      </c>
      <c r="I30" s="10">
        <f t="shared" si="0"/>
        <v>5.4886597938144632</v>
      </c>
      <c r="J30" s="13">
        <f t="shared" si="4"/>
        <v>30.125386332235426</v>
      </c>
    </row>
    <row r="31" spans="1:15" x14ac:dyDescent="0.35">
      <c r="A31">
        <v>18.21</v>
      </c>
      <c r="B31">
        <v>467.54</v>
      </c>
      <c r="F31">
        <f t="shared" si="1"/>
        <v>463.23390699999999</v>
      </c>
      <c r="G31">
        <f t="shared" si="2"/>
        <v>-4.3060930000000326</v>
      </c>
      <c r="H31" s="8">
        <f t="shared" si="3"/>
        <v>18.54243692464928</v>
      </c>
      <c r="I31" s="10">
        <f t="shared" si="0"/>
        <v>10.838659793814486</v>
      </c>
      <c r="J31" s="13">
        <f t="shared" si="4"/>
        <v>117.47654612605068</v>
      </c>
    </row>
    <row r="32" spans="1:15" x14ac:dyDescent="0.35">
      <c r="A32">
        <v>11.04</v>
      </c>
      <c r="B32">
        <v>477.2</v>
      </c>
      <c r="F32">
        <f t="shared" si="1"/>
        <v>477.09566799999999</v>
      </c>
      <c r="G32">
        <f t="shared" si="2"/>
        <v>-0.10433199999999943</v>
      </c>
      <c r="H32" s="8">
        <f t="shared" si="3"/>
        <v>1.0885166223999879E-2</v>
      </c>
      <c r="I32" s="10">
        <f t="shared" si="0"/>
        <v>20.498659793814454</v>
      </c>
      <c r="J32" s="13">
        <f t="shared" si="4"/>
        <v>420.19505334254524</v>
      </c>
    </row>
    <row r="33" spans="1:10" x14ac:dyDescent="0.35">
      <c r="A33">
        <v>14.45</v>
      </c>
      <c r="B33">
        <v>459.85</v>
      </c>
      <c r="F33">
        <f t="shared" si="1"/>
        <v>470.50311499999998</v>
      </c>
      <c r="G33">
        <f t="shared" si="2"/>
        <v>10.653114999999957</v>
      </c>
      <c r="H33" s="8">
        <f t="shared" si="3"/>
        <v>113.48885920322408</v>
      </c>
      <c r="I33" s="10">
        <f t="shared" si="0"/>
        <v>3.1486597938144882</v>
      </c>
      <c r="J33" s="13">
        <f t="shared" si="4"/>
        <v>9.9140584971838948</v>
      </c>
    </row>
    <row r="34" spans="1:10" x14ac:dyDescent="0.35">
      <c r="A34">
        <v>13.97</v>
      </c>
      <c r="B34">
        <v>464.3</v>
      </c>
      <c r="F34">
        <f t="shared" si="1"/>
        <v>471.43109900000002</v>
      </c>
      <c r="G34">
        <f t="shared" si="2"/>
        <v>7.1310990000000061</v>
      </c>
      <c r="H34" s="8">
        <f t="shared" si="3"/>
        <v>50.852572947801086</v>
      </c>
      <c r="I34" s="10">
        <f t="shared" si="0"/>
        <v>7.5986597938144769</v>
      </c>
      <c r="J34" s="13">
        <f t="shared" si="4"/>
        <v>57.739630662132669</v>
      </c>
    </row>
    <row r="35" spans="1:10" x14ac:dyDescent="0.35">
      <c r="A35">
        <v>17.760000000000002</v>
      </c>
      <c r="B35">
        <v>468.27</v>
      </c>
      <c r="F35">
        <f t="shared" si="1"/>
        <v>464.10389199999997</v>
      </c>
      <c r="G35">
        <f t="shared" si="2"/>
        <v>-4.1661080000000084</v>
      </c>
      <c r="H35" s="8">
        <f t="shared" si="3"/>
        <v>17.356455867664071</v>
      </c>
      <c r="I35" s="10">
        <f t="shared" si="0"/>
        <v>11.568659793814447</v>
      </c>
      <c r="J35" s="13">
        <f t="shared" si="4"/>
        <v>133.83388942501892</v>
      </c>
    </row>
    <row r="36" spans="1:10" x14ac:dyDescent="0.35">
      <c r="A36">
        <v>5.41</v>
      </c>
      <c r="B36">
        <v>495.24</v>
      </c>
      <c r="F36">
        <f t="shared" si="1"/>
        <v>487.98014699999999</v>
      </c>
      <c r="G36">
        <f t="shared" si="2"/>
        <v>-7.259853000000021</v>
      </c>
      <c r="H36" s="8">
        <f t="shared" si="3"/>
        <v>52.705465581609303</v>
      </c>
      <c r="I36" s="10">
        <f t="shared" si="0"/>
        <v>38.538659793814475</v>
      </c>
      <c r="J36" s="13">
        <f t="shared" si="4"/>
        <v>1485.2282987033723</v>
      </c>
    </row>
    <row r="37" spans="1:10" x14ac:dyDescent="0.35">
      <c r="A37">
        <v>7.76</v>
      </c>
      <c r="B37">
        <v>483.8</v>
      </c>
      <c r="F37">
        <f t="shared" si="1"/>
        <v>483.436892</v>
      </c>
      <c r="G37">
        <f t="shared" si="2"/>
        <v>-0.36310800000001109</v>
      </c>
      <c r="H37" s="8">
        <f t="shared" si="3"/>
        <v>0.13184741966400806</v>
      </c>
      <c r="I37" s="10">
        <f t="shared" si="0"/>
        <v>27.098659793814477</v>
      </c>
      <c r="J37" s="13">
        <f t="shared" si="4"/>
        <v>734.33736262089724</v>
      </c>
    </row>
    <row r="38" spans="1:10" x14ac:dyDescent="0.35">
      <c r="A38">
        <v>27.23</v>
      </c>
      <c r="B38">
        <v>443.61</v>
      </c>
      <c r="F38">
        <f t="shared" si="1"/>
        <v>445.79554100000001</v>
      </c>
      <c r="G38">
        <f t="shared" si="2"/>
        <v>2.1855410000000006</v>
      </c>
      <c r="H38" s="8">
        <f t="shared" si="3"/>
        <v>4.7765894626810024</v>
      </c>
      <c r="I38" s="10">
        <f t="shared" si="0"/>
        <v>-13.091340206185521</v>
      </c>
      <c r="J38" s="13">
        <f t="shared" si="4"/>
        <v>171.38318839408956</v>
      </c>
    </row>
    <row r="39" spans="1:10" x14ac:dyDescent="0.35">
      <c r="A39">
        <v>27.36</v>
      </c>
      <c r="B39">
        <v>436.06</v>
      </c>
      <c r="F39">
        <f t="shared" si="1"/>
        <v>445.54421200000002</v>
      </c>
      <c r="G39">
        <f t="shared" si="2"/>
        <v>9.4842120000000136</v>
      </c>
      <c r="H39" s="8">
        <f t="shared" si="3"/>
        <v>89.950277260944262</v>
      </c>
      <c r="I39" s="10">
        <f t="shared" si="0"/>
        <v>-20.641340206185532</v>
      </c>
      <c r="J39" s="13">
        <f t="shared" si="4"/>
        <v>426.06492550749141</v>
      </c>
    </row>
    <row r="40" spans="1:10" x14ac:dyDescent="0.35">
      <c r="A40">
        <v>27.47</v>
      </c>
      <c r="B40">
        <v>443.25</v>
      </c>
      <c r="F40">
        <f t="shared" si="1"/>
        <v>445.331549</v>
      </c>
      <c r="G40">
        <f t="shared" si="2"/>
        <v>2.0815489999999954</v>
      </c>
      <c r="H40" s="8">
        <f t="shared" si="3"/>
        <v>4.3328462394009808</v>
      </c>
      <c r="I40" s="10">
        <f t="shared" si="0"/>
        <v>-13.451340206185534</v>
      </c>
      <c r="J40" s="13">
        <f t="shared" si="4"/>
        <v>180.93855334254349</v>
      </c>
    </row>
    <row r="41" spans="1:10" x14ac:dyDescent="0.35">
      <c r="A41">
        <v>14.6</v>
      </c>
      <c r="B41">
        <v>464.16</v>
      </c>
      <c r="F41">
        <f t="shared" si="1"/>
        <v>470.21312</v>
      </c>
      <c r="G41">
        <f t="shared" si="2"/>
        <v>6.0531199999999785</v>
      </c>
      <c r="H41" s="8">
        <f t="shared" si="3"/>
        <v>36.640261734399743</v>
      </c>
      <c r="I41" s="10">
        <f t="shared" si="0"/>
        <v>7.4586597938144905</v>
      </c>
      <c r="J41" s="13">
        <f t="shared" si="4"/>
        <v>55.631605919864818</v>
      </c>
    </row>
    <row r="42" spans="1:10" x14ac:dyDescent="0.35">
      <c r="A42">
        <v>7.91</v>
      </c>
      <c r="B42">
        <v>475.52</v>
      </c>
      <c r="F42">
        <f t="shared" si="1"/>
        <v>483.14689700000002</v>
      </c>
      <c r="G42">
        <f t="shared" si="2"/>
        <v>7.6268970000000422</v>
      </c>
      <c r="H42" s="8">
        <f t="shared" si="3"/>
        <v>58.169557848609642</v>
      </c>
      <c r="I42" s="10">
        <f t="shared" si="0"/>
        <v>18.818659793814447</v>
      </c>
      <c r="J42" s="13">
        <f t="shared" si="4"/>
        <v>354.14195643532844</v>
      </c>
    </row>
    <row r="43" spans="1:10" x14ac:dyDescent="0.35">
      <c r="A43">
        <v>5.81</v>
      </c>
      <c r="B43">
        <v>484.41</v>
      </c>
      <c r="F43">
        <f t="shared" si="1"/>
        <v>487.20682699999998</v>
      </c>
      <c r="G43">
        <f t="shared" si="2"/>
        <v>2.7968269999999507</v>
      </c>
      <c r="H43" s="8">
        <f t="shared" si="3"/>
        <v>7.8222412679287237</v>
      </c>
      <c r="I43" s="10">
        <f t="shared" si="0"/>
        <v>27.708659793814491</v>
      </c>
      <c r="J43" s="13">
        <f t="shared" si="4"/>
        <v>767.76982756935172</v>
      </c>
    </row>
    <row r="44" spans="1:10" x14ac:dyDescent="0.35">
      <c r="A44">
        <v>30.53</v>
      </c>
      <c r="B44">
        <v>437.89</v>
      </c>
      <c r="F44">
        <f t="shared" si="1"/>
        <v>439.41565100000003</v>
      </c>
      <c r="G44">
        <f t="shared" si="2"/>
        <v>1.5256510000000389</v>
      </c>
      <c r="H44" s="8">
        <f t="shared" si="3"/>
        <v>2.3276109738011188</v>
      </c>
      <c r="I44" s="10">
        <f t="shared" si="0"/>
        <v>-18.811340206185548</v>
      </c>
      <c r="J44" s="13">
        <f t="shared" si="4"/>
        <v>353.86652035285294</v>
      </c>
    </row>
    <row r="45" spans="1:10" x14ac:dyDescent="0.35">
      <c r="A45">
        <v>23.87</v>
      </c>
      <c r="B45">
        <v>445.11</v>
      </c>
      <c r="F45">
        <f t="shared" si="1"/>
        <v>452.29142899999999</v>
      </c>
      <c r="G45">
        <f t="shared" si="2"/>
        <v>7.1814289999999801</v>
      </c>
      <c r="H45" s="8">
        <f t="shared" si="3"/>
        <v>51.572922482040717</v>
      </c>
      <c r="I45" s="10">
        <f t="shared" si="0"/>
        <v>-11.591340206185521</v>
      </c>
      <c r="J45" s="13">
        <f t="shared" si="4"/>
        <v>134.359167775533</v>
      </c>
    </row>
    <row r="46" spans="1:10" x14ac:dyDescent="0.35">
      <c r="A46">
        <v>26.09</v>
      </c>
      <c r="B46">
        <v>438.86</v>
      </c>
      <c r="F46">
        <f t="shared" si="1"/>
        <v>447.999503</v>
      </c>
      <c r="G46">
        <f t="shared" si="2"/>
        <v>9.1395029999999906</v>
      </c>
      <c r="H46" s="8">
        <f t="shared" si="3"/>
        <v>83.530515087008823</v>
      </c>
      <c r="I46" s="10">
        <f t="shared" si="0"/>
        <v>-17.841340206185521</v>
      </c>
      <c r="J46" s="13">
        <f t="shared" si="4"/>
        <v>318.31342035285201</v>
      </c>
    </row>
    <row r="47" spans="1:10" x14ac:dyDescent="0.35">
      <c r="A47">
        <v>29.27</v>
      </c>
      <c r="B47">
        <v>440.98</v>
      </c>
      <c r="F47">
        <f t="shared" si="1"/>
        <v>441.851609</v>
      </c>
      <c r="G47">
        <f t="shared" si="2"/>
        <v>0.8716089999999781</v>
      </c>
      <c r="H47" s="8">
        <f t="shared" si="3"/>
        <v>0.75970224888096183</v>
      </c>
      <c r="I47" s="10">
        <f t="shared" ref="I47:I78" si="5">B47-$E$24</f>
        <v>-15.721340206185516</v>
      </c>
      <c r="J47" s="13">
        <f t="shared" si="4"/>
        <v>247.16053787862526</v>
      </c>
    </row>
    <row r="48" spans="1:10" x14ac:dyDescent="0.35">
      <c r="A48">
        <v>27.38</v>
      </c>
      <c r="B48">
        <v>436.65</v>
      </c>
      <c r="F48">
        <f t="shared" si="1"/>
        <v>445.50554599999998</v>
      </c>
      <c r="G48">
        <f t="shared" si="2"/>
        <v>8.8555460000000039</v>
      </c>
      <c r="H48" s="8">
        <f t="shared" si="3"/>
        <v>78.420694958116073</v>
      </c>
      <c r="I48" s="10">
        <f t="shared" si="5"/>
        <v>-20.051340206185557</v>
      </c>
      <c r="J48" s="13">
        <f t="shared" si="4"/>
        <v>402.05624406419349</v>
      </c>
    </row>
    <row r="49" spans="1:10" x14ac:dyDescent="0.35">
      <c r="A49">
        <v>24.81</v>
      </c>
      <c r="B49">
        <v>444.26</v>
      </c>
      <c r="F49">
        <f t="shared" si="1"/>
        <v>450.47412700000001</v>
      </c>
      <c r="G49">
        <f t="shared" si="2"/>
        <v>6.2141270000000191</v>
      </c>
      <c r="H49" s="8">
        <f t="shared" si="3"/>
        <v>38.615374372129239</v>
      </c>
      <c r="I49" s="10">
        <f t="shared" si="5"/>
        <v>-12.441340206185544</v>
      </c>
      <c r="J49" s="13">
        <f t="shared" si="4"/>
        <v>154.78694612604895</v>
      </c>
    </row>
    <row r="50" spans="1:10" x14ac:dyDescent="0.35">
      <c r="A50">
        <v>12.75</v>
      </c>
      <c r="B50">
        <v>465.86</v>
      </c>
      <c r="F50">
        <f t="shared" si="1"/>
        <v>473.78972499999998</v>
      </c>
      <c r="G50">
        <f t="shared" si="2"/>
        <v>7.9297249999999622</v>
      </c>
      <c r="H50" s="8">
        <f t="shared" si="3"/>
        <v>62.880538575624399</v>
      </c>
      <c r="I50" s="10">
        <f t="shared" si="5"/>
        <v>9.1586597938144791</v>
      </c>
      <c r="J50" s="13">
        <f t="shared" si="4"/>
        <v>83.88104921883388</v>
      </c>
    </row>
    <row r="51" spans="1:10" x14ac:dyDescent="0.35">
      <c r="A51">
        <v>24.66</v>
      </c>
      <c r="B51">
        <v>444.37</v>
      </c>
      <c r="F51">
        <f t="shared" si="1"/>
        <v>450.76412199999999</v>
      </c>
      <c r="G51">
        <f t="shared" si="2"/>
        <v>6.3941219999999817</v>
      </c>
      <c r="H51" s="8">
        <f t="shared" si="3"/>
        <v>40.884796150883766</v>
      </c>
      <c r="I51" s="10">
        <f t="shared" si="5"/>
        <v>-12.33134020618553</v>
      </c>
      <c r="J51" s="13">
        <f t="shared" si="4"/>
        <v>152.06195128068779</v>
      </c>
    </row>
    <row r="52" spans="1:10" x14ac:dyDescent="0.35">
      <c r="A52">
        <v>16.38</v>
      </c>
      <c r="B52">
        <v>450.69</v>
      </c>
      <c r="F52">
        <f t="shared" si="1"/>
        <v>466.77184599999998</v>
      </c>
      <c r="G52">
        <f t="shared" si="2"/>
        <v>16.081845999999985</v>
      </c>
      <c r="H52" s="8">
        <f t="shared" si="3"/>
        <v>258.62577076771549</v>
      </c>
      <c r="I52" s="10">
        <f t="shared" si="5"/>
        <v>-6.0113402061855368</v>
      </c>
      <c r="J52" s="13">
        <f t="shared" si="4"/>
        <v>36.136211074502775</v>
      </c>
    </row>
    <row r="53" spans="1:10" x14ac:dyDescent="0.35">
      <c r="A53">
        <v>13.91</v>
      </c>
      <c r="B53">
        <v>469.02</v>
      </c>
      <c r="F53">
        <f t="shared" si="1"/>
        <v>471.54709700000001</v>
      </c>
      <c r="G53">
        <f t="shared" si="2"/>
        <v>2.5270970000000261</v>
      </c>
      <c r="H53" s="8">
        <f t="shared" si="3"/>
        <v>6.3862192474091319</v>
      </c>
      <c r="I53" s="10">
        <f t="shared" si="5"/>
        <v>12.318659793814447</v>
      </c>
      <c r="J53" s="13">
        <f t="shared" si="4"/>
        <v>151.7493791157406</v>
      </c>
    </row>
    <row r="54" spans="1:10" x14ac:dyDescent="0.35">
      <c r="A54">
        <v>23.18</v>
      </c>
      <c r="B54">
        <v>448.86</v>
      </c>
      <c r="F54">
        <f t="shared" si="1"/>
        <v>453.625406</v>
      </c>
      <c r="G54">
        <f t="shared" si="2"/>
        <v>4.7654059999999845</v>
      </c>
      <c r="H54" s="8">
        <f t="shared" si="3"/>
        <v>22.709094344835851</v>
      </c>
      <c r="I54" s="10">
        <f t="shared" si="5"/>
        <v>-7.8413402061855209</v>
      </c>
      <c r="J54" s="13">
        <f t="shared" si="4"/>
        <v>61.486616229141589</v>
      </c>
    </row>
    <row r="55" spans="1:10" x14ac:dyDescent="0.35">
      <c r="A55">
        <v>22.47</v>
      </c>
      <c r="B55">
        <v>447.14</v>
      </c>
      <c r="F55">
        <f t="shared" si="1"/>
        <v>454.99804899999998</v>
      </c>
      <c r="G55">
        <f t="shared" si="2"/>
        <v>7.8580489999999941</v>
      </c>
      <c r="H55" s="8">
        <f t="shared" si="3"/>
        <v>61.748934086400908</v>
      </c>
      <c r="I55" s="10">
        <f t="shared" si="5"/>
        <v>-9.5613402061855481</v>
      </c>
      <c r="J55" s="13">
        <f t="shared" si="4"/>
        <v>91.419226538420304</v>
      </c>
    </row>
    <row r="56" spans="1:10" x14ac:dyDescent="0.35">
      <c r="A56">
        <v>13.39</v>
      </c>
      <c r="B56">
        <v>469.18</v>
      </c>
      <c r="F56">
        <f t="shared" si="1"/>
        <v>472.552413</v>
      </c>
      <c r="G56">
        <f t="shared" si="2"/>
        <v>3.3724129999999946</v>
      </c>
      <c r="H56" s="8">
        <f t="shared" si="3"/>
        <v>11.373169442568964</v>
      </c>
      <c r="I56" s="10">
        <f t="shared" si="5"/>
        <v>12.478659793814472</v>
      </c>
      <c r="J56" s="13">
        <f t="shared" si="4"/>
        <v>155.71695024976185</v>
      </c>
    </row>
    <row r="57" spans="1:10" x14ac:dyDescent="0.35">
      <c r="A57">
        <v>9.2799999999999994</v>
      </c>
      <c r="B57">
        <v>482.8</v>
      </c>
      <c r="F57">
        <f t="shared" si="1"/>
        <v>480.49827600000003</v>
      </c>
      <c r="G57">
        <f t="shared" si="2"/>
        <v>-2.3017239999999788</v>
      </c>
      <c r="H57" s="8">
        <f t="shared" si="3"/>
        <v>5.2979333721759021</v>
      </c>
      <c r="I57" s="10">
        <f t="shared" si="5"/>
        <v>26.098659793814477</v>
      </c>
      <c r="J57" s="13">
        <f t="shared" si="4"/>
        <v>681.14004303326828</v>
      </c>
    </row>
    <row r="58" spans="1:10" x14ac:dyDescent="0.35">
      <c r="A58">
        <v>11.82</v>
      </c>
      <c r="B58">
        <v>476.7</v>
      </c>
      <c r="F58">
        <f t="shared" si="1"/>
        <v>475.587694</v>
      </c>
      <c r="G58">
        <f t="shared" si="2"/>
        <v>-1.1123059999999896</v>
      </c>
      <c r="H58" s="8">
        <f t="shared" si="3"/>
        <v>1.2372246376359768</v>
      </c>
      <c r="I58" s="10">
        <f t="shared" si="5"/>
        <v>19.998659793814454</v>
      </c>
      <c r="J58" s="13">
        <f t="shared" si="4"/>
        <v>399.94639354873078</v>
      </c>
    </row>
    <row r="59" spans="1:10" x14ac:dyDescent="0.35">
      <c r="A59">
        <v>10.27</v>
      </c>
      <c r="B59">
        <v>474.99</v>
      </c>
      <c r="F59">
        <f t="shared" si="1"/>
        <v>478.58430900000002</v>
      </c>
      <c r="G59">
        <f t="shared" si="2"/>
        <v>3.5943090000000097</v>
      </c>
      <c r="H59" s="8">
        <f t="shared" si="3"/>
        <v>12.919057187481069</v>
      </c>
      <c r="I59" s="10">
        <f t="shared" si="5"/>
        <v>18.288659793814475</v>
      </c>
      <c r="J59" s="13">
        <f t="shared" si="4"/>
        <v>334.47507705388608</v>
      </c>
    </row>
    <row r="60" spans="1:10" x14ac:dyDescent="0.35">
      <c r="A60">
        <v>22.92</v>
      </c>
      <c r="B60">
        <v>444.22</v>
      </c>
      <c r="F60">
        <f t="shared" si="1"/>
        <v>454.12806399999999</v>
      </c>
      <c r="G60">
        <f t="shared" si="2"/>
        <v>9.9080639999999676</v>
      </c>
      <c r="H60" s="8">
        <f t="shared" si="3"/>
        <v>98.169732228095356</v>
      </c>
      <c r="I60" s="10">
        <f t="shared" si="5"/>
        <v>-12.481340206185507</v>
      </c>
      <c r="J60" s="13">
        <f t="shared" si="4"/>
        <v>155.78385334254287</v>
      </c>
    </row>
    <row r="61" spans="1:10" x14ac:dyDescent="0.35">
      <c r="A61">
        <v>16</v>
      </c>
      <c r="B61">
        <v>461.33</v>
      </c>
      <c r="F61">
        <f t="shared" si="1"/>
        <v>467.50650000000002</v>
      </c>
      <c r="G61">
        <f t="shared" si="2"/>
        <v>6.1765000000000327</v>
      </c>
      <c r="H61" s="8">
        <f t="shared" si="3"/>
        <v>38.149152250000405</v>
      </c>
      <c r="I61" s="10">
        <f t="shared" si="5"/>
        <v>4.6286597938144496</v>
      </c>
      <c r="J61" s="13">
        <f t="shared" si="4"/>
        <v>21.424491486874423</v>
      </c>
    </row>
    <row r="62" spans="1:10" x14ac:dyDescent="0.35">
      <c r="A62">
        <v>21.22</v>
      </c>
      <c r="B62">
        <v>448.06</v>
      </c>
      <c r="F62">
        <f t="shared" si="1"/>
        <v>457.41467399999999</v>
      </c>
      <c r="G62">
        <f t="shared" si="2"/>
        <v>9.3546739999999886</v>
      </c>
      <c r="H62" s="8">
        <f t="shared" si="3"/>
        <v>87.509925646275789</v>
      </c>
      <c r="I62" s="10">
        <f t="shared" si="5"/>
        <v>-8.6413402061855322</v>
      </c>
      <c r="J62" s="13">
        <f t="shared" si="4"/>
        <v>74.672760559038622</v>
      </c>
    </row>
    <row r="63" spans="1:10" x14ac:dyDescent="0.35">
      <c r="A63">
        <v>13.46</v>
      </c>
      <c r="B63">
        <v>474.6</v>
      </c>
      <c r="F63">
        <f t="shared" si="1"/>
        <v>472.41708199999999</v>
      </c>
      <c r="G63">
        <f t="shared" si="2"/>
        <v>-2.1829180000000292</v>
      </c>
      <c r="H63" s="8">
        <f t="shared" si="3"/>
        <v>4.7651309947241272</v>
      </c>
      <c r="I63" s="10">
        <f t="shared" si="5"/>
        <v>17.898659793814488</v>
      </c>
      <c r="J63" s="13">
        <f t="shared" si="4"/>
        <v>320.3620224147113</v>
      </c>
    </row>
    <row r="64" spans="1:10" x14ac:dyDescent="0.35">
      <c r="A64">
        <v>9.39</v>
      </c>
      <c r="B64">
        <v>473.05</v>
      </c>
      <c r="F64">
        <f t="shared" si="1"/>
        <v>480.28561300000001</v>
      </c>
      <c r="G64">
        <f t="shared" si="2"/>
        <v>7.2356130000000007</v>
      </c>
      <c r="H64" s="8">
        <f t="shared" si="3"/>
        <v>52.354095485769008</v>
      </c>
      <c r="I64" s="10">
        <f t="shared" si="5"/>
        <v>16.348659793814477</v>
      </c>
      <c r="J64" s="13">
        <f t="shared" si="4"/>
        <v>267.27867705388599</v>
      </c>
    </row>
    <row r="65" spans="1:10" x14ac:dyDescent="0.35">
      <c r="A65">
        <v>31.07</v>
      </c>
      <c r="B65">
        <v>432.06</v>
      </c>
      <c r="F65">
        <f t="shared" si="1"/>
        <v>438.371669</v>
      </c>
      <c r="G65">
        <f t="shared" si="2"/>
        <v>6.3116689999999949</v>
      </c>
      <c r="H65" s="8">
        <f t="shared" si="3"/>
        <v>39.837165565560937</v>
      </c>
      <c r="I65" s="10">
        <f t="shared" si="5"/>
        <v>-24.641340206185532</v>
      </c>
      <c r="J65" s="13">
        <f t="shared" si="4"/>
        <v>607.19564715697561</v>
      </c>
    </row>
    <row r="66" spans="1:10" x14ac:dyDescent="0.35">
      <c r="A66">
        <v>12.82</v>
      </c>
      <c r="B66">
        <v>467.41</v>
      </c>
      <c r="F66">
        <f t="shared" si="1"/>
        <v>473.65439400000002</v>
      </c>
      <c r="G66">
        <f t="shared" si="2"/>
        <v>6.2443939999999998</v>
      </c>
      <c r="H66" s="8">
        <f t="shared" si="3"/>
        <v>38.992456427236</v>
      </c>
      <c r="I66" s="10">
        <f t="shared" si="5"/>
        <v>10.708659793814491</v>
      </c>
      <c r="J66" s="13">
        <f t="shared" si="4"/>
        <v>114.67539457965901</v>
      </c>
    </row>
    <row r="67" spans="1:10" x14ac:dyDescent="0.35">
      <c r="A67">
        <v>32.57</v>
      </c>
      <c r="B67">
        <v>430.12</v>
      </c>
      <c r="F67">
        <f t="shared" si="1"/>
        <v>435.47171900000001</v>
      </c>
      <c r="G67">
        <f t="shared" si="2"/>
        <v>5.3517190000000028</v>
      </c>
      <c r="H67" s="8">
        <f t="shared" si="3"/>
        <v>28.640896254961028</v>
      </c>
      <c r="I67" s="10">
        <f t="shared" si="5"/>
        <v>-26.58134020618553</v>
      </c>
      <c r="J67" s="13">
        <f t="shared" si="4"/>
        <v>706.56764715697534</v>
      </c>
    </row>
    <row r="68" spans="1:10" x14ac:dyDescent="0.35">
      <c r="A68">
        <v>8.11</v>
      </c>
      <c r="B68">
        <v>473.62</v>
      </c>
      <c r="F68">
        <f t="shared" si="1"/>
        <v>482.76023700000002</v>
      </c>
      <c r="G68">
        <f t="shared" si="2"/>
        <v>9.1402370000000133</v>
      </c>
      <c r="H68" s="8">
        <f t="shared" si="3"/>
        <v>83.543932416169241</v>
      </c>
      <c r="I68" s="10">
        <f t="shared" si="5"/>
        <v>16.91865979381447</v>
      </c>
      <c r="J68" s="13">
        <f t="shared" si="4"/>
        <v>286.24104921883429</v>
      </c>
    </row>
    <row r="69" spans="1:10" x14ac:dyDescent="0.35">
      <c r="A69">
        <v>13.92</v>
      </c>
      <c r="B69">
        <v>471.81</v>
      </c>
      <c r="F69">
        <f t="shared" si="1"/>
        <v>471.52776399999999</v>
      </c>
      <c r="G69">
        <f t="shared" si="2"/>
        <v>-0.2822360000000117</v>
      </c>
      <c r="H69" s="8">
        <f t="shared" si="3"/>
        <v>7.9657159696006605E-2</v>
      </c>
      <c r="I69" s="10">
        <f t="shared" si="5"/>
        <v>15.108659793814468</v>
      </c>
      <c r="J69" s="13">
        <f t="shared" si="4"/>
        <v>228.27160076522583</v>
      </c>
    </row>
    <row r="70" spans="1:10" x14ac:dyDescent="0.35">
      <c r="A70">
        <v>23.04</v>
      </c>
      <c r="B70">
        <v>442.99</v>
      </c>
      <c r="F70">
        <f t="shared" si="1"/>
        <v>453.89606800000001</v>
      </c>
      <c r="G70">
        <f t="shared" si="2"/>
        <v>10.906068000000005</v>
      </c>
      <c r="H70" s="8">
        <f t="shared" si="3"/>
        <v>118.9423192206241</v>
      </c>
      <c r="I70" s="10">
        <f t="shared" si="5"/>
        <v>-13.711340206185525</v>
      </c>
      <c r="J70" s="13">
        <f t="shared" si="4"/>
        <v>188.00085024975974</v>
      </c>
    </row>
    <row r="71" spans="1:10" x14ac:dyDescent="0.35">
      <c r="A71">
        <v>27.31</v>
      </c>
      <c r="B71">
        <v>442.77</v>
      </c>
      <c r="F71">
        <f t="shared" si="1"/>
        <v>445.64087699999999</v>
      </c>
      <c r="G71">
        <f t="shared" si="2"/>
        <v>2.8708770000000072</v>
      </c>
      <c r="H71" s="8">
        <f t="shared" si="3"/>
        <v>8.241934749129042</v>
      </c>
      <c r="I71" s="10">
        <f t="shared" si="5"/>
        <v>-13.931340206185553</v>
      </c>
      <c r="J71" s="13">
        <f t="shared" si="4"/>
        <v>194.08223994048211</v>
      </c>
    </row>
    <row r="72" spans="1:10" x14ac:dyDescent="0.35">
      <c r="A72">
        <v>5.91</v>
      </c>
      <c r="B72">
        <v>491.49</v>
      </c>
      <c r="F72">
        <f t="shared" si="1"/>
        <v>487.01349700000003</v>
      </c>
      <c r="G72">
        <f t="shared" si="2"/>
        <v>-4.4765029999999797</v>
      </c>
      <c r="H72" s="8">
        <f t="shared" si="3"/>
        <v>20.039079109008817</v>
      </c>
      <c r="I72" s="10">
        <f t="shared" si="5"/>
        <v>34.788659793814475</v>
      </c>
      <c r="J72" s="13">
        <f t="shared" si="4"/>
        <v>1210.2508502497637</v>
      </c>
    </row>
    <row r="73" spans="1:10" x14ac:dyDescent="0.35">
      <c r="A73">
        <v>25.26</v>
      </c>
      <c r="B73">
        <v>447.46</v>
      </c>
      <c r="F73">
        <f t="shared" si="1"/>
        <v>449.60414200000002</v>
      </c>
      <c r="G73">
        <f t="shared" si="2"/>
        <v>2.1441420000000448</v>
      </c>
      <c r="H73" s="8">
        <f t="shared" si="3"/>
        <v>4.5973449161641922</v>
      </c>
      <c r="I73" s="10">
        <f t="shared" si="5"/>
        <v>-9.241340206185555</v>
      </c>
      <c r="J73" s="13">
        <f t="shared" si="4"/>
        <v>85.402368806461681</v>
      </c>
    </row>
    <row r="74" spans="1:10" x14ac:dyDescent="0.35">
      <c r="A74">
        <v>27.97</v>
      </c>
      <c r="B74">
        <v>446.11</v>
      </c>
      <c r="F74">
        <f t="shared" si="1"/>
        <v>444.36489899999998</v>
      </c>
      <c r="G74">
        <f t="shared" si="2"/>
        <v>-1.7451010000000338</v>
      </c>
      <c r="H74" s="8">
        <f t="shared" si="3"/>
        <v>3.0453775002011176</v>
      </c>
      <c r="I74" s="10">
        <f t="shared" si="5"/>
        <v>-10.591340206185521</v>
      </c>
      <c r="J74" s="13">
        <f t="shared" si="4"/>
        <v>112.17648736316195</v>
      </c>
    </row>
    <row r="75" spans="1:10" x14ac:dyDescent="0.35">
      <c r="A75">
        <v>26.08</v>
      </c>
      <c r="B75">
        <v>442.44</v>
      </c>
      <c r="F75">
        <f t="shared" si="1"/>
        <v>448.01883600000002</v>
      </c>
      <c r="G75">
        <f t="shared" si="2"/>
        <v>5.5788360000000239</v>
      </c>
      <c r="H75" s="8">
        <f t="shared" si="3"/>
        <v>31.123411114896268</v>
      </c>
      <c r="I75" s="10">
        <f t="shared" si="5"/>
        <v>-14.261340206185537</v>
      </c>
      <c r="J75" s="13">
        <f t="shared" si="4"/>
        <v>203.38582447656412</v>
      </c>
    </row>
    <row r="76" spans="1:10" x14ac:dyDescent="0.35">
      <c r="A76">
        <v>29.01</v>
      </c>
      <c r="B76">
        <v>446.22</v>
      </c>
      <c r="F76">
        <f t="shared" si="1"/>
        <v>442.35426699999999</v>
      </c>
      <c r="G76">
        <f t="shared" si="2"/>
        <v>-3.8657330000000343</v>
      </c>
      <c r="H76" s="8">
        <f t="shared" si="3"/>
        <v>14.943891627289265</v>
      </c>
      <c r="I76" s="10">
        <f t="shared" si="5"/>
        <v>-10.481340206185507</v>
      </c>
      <c r="J76" s="13">
        <f t="shared" si="4"/>
        <v>109.85849251780085</v>
      </c>
    </row>
    <row r="77" spans="1:10" x14ac:dyDescent="0.35">
      <c r="A77">
        <v>12.18</v>
      </c>
      <c r="B77">
        <v>471.49</v>
      </c>
      <c r="F77">
        <f t="shared" si="1"/>
        <v>474.891706</v>
      </c>
      <c r="G77">
        <f t="shared" si="2"/>
        <v>3.4017059999999901</v>
      </c>
      <c r="H77" s="8">
        <f t="shared" si="3"/>
        <v>11.571603710435932</v>
      </c>
      <c r="I77" s="10">
        <f t="shared" si="5"/>
        <v>14.788659793814475</v>
      </c>
      <c r="J77" s="13">
        <f t="shared" si="4"/>
        <v>218.70445849718479</v>
      </c>
    </row>
    <row r="78" spans="1:10" x14ac:dyDescent="0.35">
      <c r="A78">
        <v>13.76</v>
      </c>
      <c r="B78">
        <v>463.5</v>
      </c>
      <c r="F78">
        <f t="shared" si="1"/>
        <v>471.83709199999998</v>
      </c>
      <c r="G78">
        <f t="shared" si="2"/>
        <v>8.3370919999999842</v>
      </c>
      <c r="H78" s="8">
        <f t="shared" si="3"/>
        <v>69.507103016463731</v>
      </c>
      <c r="I78" s="10">
        <f t="shared" si="5"/>
        <v>6.7986597938144655</v>
      </c>
      <c r="J78" s="13">
        <f t="shared" si="4"/>
        <v>46.221774992029353</v>
      </c>
    </row>
    <row r="79" spans="1:10" x14ac:dyDescent="0.35">
      <c r="A79">
        <v>25.5</v>
      </c>
      <c r="B79">
        <v>440.01</v>
      </c>
      <c r="F79">
        <f t="shared" si="1"/>
        <v>449.14015000000001</v>
      </c>
      <c r="G79">
        <f t="shared" si="2"/>
        <v>9.1301500000000146</v>
      </c>
      <c r="H79" s="8">
        <f t="shared" si="3"/>
        <v>83.359639022500261</v>
      </c>
      <c r="I79" s="10">
        <f t="shared" ref="I79:I111" si="6">B79-$E$24</f>
        <v>-16.691340206185544</v>
      </c>
      <c r="J79" s="13">
        <f t="shared" si="4"/>
        <v>278.60083787862607</v>
      </c>
    </row>
    <row r="80" spans="1:10" x14ac:dyDescent="0.35">
      <c r="A80">
        <v>28.26</v>
      </c>
      <c r="B80">
        <v>441.03</v>
      </c>
      <c r="F80">
        <f t="shared" ref="F80:F111" si="7">-1.9333*A80+498.4393</f>
        <v>443.80424199999999</v>
      </c>
      <c r="G80">
        <f t="shared" ref="G80:G111" si="8">F80-B80</f>
        <v>2.7742420000000152</v>
      </c>
      <c r="H80" s="8">
        <f t="shared" ref="H80:H111" si="9">G80^2</f>
        <v>7.6964186745640841</v>
      </c>
      <c r="I80" s="10">
        <f t="shared" si="6"/>
        <v>-15.671340206185562</v>
      </c>
      <c r="J80" s="13">
        <f t="shared" ref="J80:J111" si="10">I80^2</f>
        <v>245.59090385800812</v>
      </c>
    </row>
    <row r="81" spans="1:10" x14ac:dyDescent="0.35">
      <c r="A81">
        <v>21.39</v>
      </c>
      <c r="B81">
        <v>452.68</v>
      </c>
      <c r="F81">
        <f t="shared" si="7"/>
        <v>457.08601299999998</v>
      </c>
      <c r="G81">
        <f t="shared" si="8"/>
        <v>4.4060129999999731</v>
      </c>
      <c r="H81" s="8">
        <f t="shared" si="9"/>
        <v>19.412950556168763</v>
      </c>
      <c r="I81" s="10">
        <f t="shared" si="6"/>
        <v>-4.0213402061855277</v>
      </c>
      <c r="J81" s="13">
        <f t="shared" si="10"/>
        <v>16.171177053884261</v>
      </c>
    </row>
    <row r="82" spans="1:10" x14ac:dyDescent="0.35">
      <c r="A82">
        <v>7.26</v>
      </c>
      <c r="B82">
        <v>474.91</v>
      </c>
      <c r="F82">
        <f t="shared" si="7"/>
        <v>484.40354200000002</v>
      </c>
      <c r="G82">
        <f t="shared" si="8"/>
        <v>9.4935419999999908</v>
      </c>
      <c r="H82" s="8">
        <f t="shared" si="9"/>
        <v>90.127339705763831</v>
      </c>
      <c r="I82" s="10">
        <f t="shared" si="6"/>
        <v>18.208659793814491</v>
      </c>
      <c r="J82" s="13">
        <f t="shared" si="10"/>
        <v>331.55529148687634</v>
      </c>
    </row>
    <row r="83" spans="1:10" x14ac:dyDescent="0.35">
      <c r="A83">
        <v>10.54</v>
      </c>
      <c r="B83">
        <v>478.77</v>
      </c>
      <c r="F83">
        <f t="shared" si="7"/>
        <v>478.062318</v>
      </c>
      <c r="G83">
        <f t="shared" si="8"/>
        <v>-0.70768199999997705</v>
      </c>
      <c r="H83" s="8">
        <f t="shared" si="9"/>
        <v>0.50081381312396756</v>
      </c>
      <c r="I83" s="10">
        <f t="shared" si="6"/>
        <v>22.068659793814447</v>
      </c>
      <c r="J83" s="13">
        <f t="shared" si="10"/>
        <v>487.02574509512232</v>
      </c>
    </row>
    <row r="84" spans="1:10" x14ac:dyDescent="0.35">
      <c r="A84">
        <v>27.71</v>
      </c>
      <c r="B84">
        <v>434.2</v>
      </c>
      <c r="F84">
        <f t="shared" si="7"/>
        <v>444.86755699999998</v>
      </c>
      <c r="G84">
        <f t="shared" si="8"/>
        <v>10.667556999999988</v>
      </c>
      <c r="H84" s="8">
        <f t="shared" si="9"/>
        <v>113.79677234824874</v>
      </c>
      <c r="I84" s="10">
        <f t="shared" si="6"/>
        <v>-22.501340206185546</v>
      </c>
      <c r="J84" s="13">
        <f t="shared" si="10"/>
        <v>506.31031107450218</v>
      </c>
    </row>
    <row r="85" spans="1:10" x14ac:dyDescent="0.35">
      <c r="A85">
        <v>23.11</v>
      </c>
      <c r="B85">
        <v>437.91</v>
      </c>
      <c r="F85">
        <f t="shared" si="7"/>
        <v>453.76073700000001</v>
      </c>
      <c r="G85">
        <f t="shared" si="8"/>
        <v>15.850736999999981</v>
      </c>
      <c r="H85" s="8">
        <f t="shared" si="9"/>
        <v>251.24586344316839</v>
      </c>
      <c r="I85" s="10">
        <f t="shared" si="6"/>
        <v>-18.791340206185509</v>
      </c>
      <c r="J85" s="13">
        <f t="shared" si="10"/>
        <v>353.11446674460404</v>
      </c>
    </row>
    <row r="86" spans="1:10" x14ac:dyDescent="0.35">
      <c r="A86">
        <v>7.51</v>
      </c>
      <c r="B86">
        <v>477.61</v>
      </c>
      <c r="F86">
        <f t="shared" si="7"/>
        <v>483.92021699999998</v>
      </c>
      <c r="G86">
        <f t="shared" si="8"/>
        <v>6.310216999999966</v>
      </c>
      <c r="H86" s="8">
        <f t="shared" si="9"/>
        <v>39.818838587088571</v>
      </c>
      <c r="I86" s="10">
        <f t="shared" si="6"/>
        <v>20.908659793814479</v>
      </c>
      <c r="J86" s="13">
        <f t="shared" si="10"/>
        <v>437.17205437347411</v>
      </c>
    </row>
    <row r="87" spans="1:10" x14ac:dyDescent="0.35">
      <c r="A87">
        <v>26.46</v>
      </c>
      <c r="B87">
        <v>431.65</v>
      </c>
      <c r="F87">
        <f t="shared" si="7"/>
        <v>447.28418199999999</v>
      </c>
      <c r="G87">
        <f t="shared" si="8"/>
        <v>15.63418200000001</v>
      </c>
      <c r="H87" s="8">
        <f t="shared" si="9"/>
        <v>244.4276468091243</v>
      </c>
      <c r="I87" s="10">
        <f t="shared" si="6"/>
        <v>-25.051340206185557</v>
      </c>
      <c r="J87" s="13">
        <f t="shared" si="10"/>
        <v>627.56964612604907</v>
      </c>
    </row>
    <row r="88" spans="1:10" x14ac:dyDescent="0.35">
      <c r="A88">
        <v>29.34</v>
      </c>
      <c r="B88">
        <v>430.57</v>
      </c>
      <c r="F88">
        <f t="shared" si="7"/>
        <v>441.71627799999999</v>
      </c>
      <c r="G88">
        <f t="shared" si="8"/>
        <v>11.146277999999995</v>
      </c>
      <c r="H88" s="8">
        <f t="shared" si="9"/>
        <v>124.23951325328389</v>
      </c>
      <c r="I88" s="10">
        <f t="shared" si="6"/>
        <v>-26.131340206185541</v>
      </c>
      <c r="J88" s="13">
        <f t="shared" si="10"/>
        <v>682.84694097140903</v>
      </c>
    </row>
    <row r="89" spans="1:10" x14ac:dyDescent="0.35">
      <c r="A89">
        <v>10.32</v>
      </c>
      <c r="B89">
        <v>481.09</v>
      </c>
      <c r="F89">
        <f t="shared" si="7"/>
        <v>478.48764399999999</v>
      </c>
      <c r="G89">
        <f t="shared" si="8"/>
        <v>-2.6023559999999861</v>
      </c>
      <c r="H89" s="8">
        <f t="shared" si="9"/>
        <v>6.7722567507359281</v>
      </c>
      <c r="I89" s="10">
        <f t="shared" si="6"/>
        <v>24.38865979381444</v>
      </c>
      <c r="J89" s="13">
        <f t="shared" si="10"/>
        <v>594.806726538421</v>
      </c>
    </row>
    <row r="90" spans="1:10" x14ac:dyDescent="0.35">
      <c r="A90">
        <v>22.74</v>
      </c>
      <c r="B90">
        <v>445.56</v>
      </c>
      <c r="F90">
        <f t="shared" si="7"/>
        <v>454.47605800000002</v>
      </c>
      <c r="G90">
        <f t="shared" si="8"/>
        <v>8.9160580000000209</v>
      </c>
      <c r="H90" s="8">
        <f t="shared" si="9"/>
        <v>79.496090259364379</v>
      </c>
      <c r="I90" s="10">
        <f t="shared" si="6"/>
        <v>-11.141340206185532</v>
      </c>
      <c r="J90" s="13">
        <f t="shared" si="10"/>
        <v>124.12946158996628</v>
      </c>
    </row>
    <row r="91" spans="1:10" x14ac:dyDescent="0.35">
      <c r="A91">
        <v>13.48</v>
      </c>
      <c r="B91">
        <v>475.74</v>
      </c>
      <c r="F91">
        <f t="shared" si="7"/>
        <v>472.37841600000002</v>
      </c>
      <c r="G91">
        <f t="shared" si="8"/>
        <v>-3.3615839999999935</v>
      </c>
      <c r="H91" s="8">
        <f t="shared" si="9"/>
        <v>11.300246989055957</v>
      </c>
      <c r="I91" s="10">
        <f t="shared" si="6"/>
        <v>19.038659793814475</v>
      </c>
      <c r="J91" s="13">
        <f t="shared" si="10"/>
        <v>362.47056674460782</v>
      </c>
    </row>
    <row r="92" spans="1:10" x14ac:dyDescent="0.35">
      <c r="A92">
        <v>25.52</v>
      </c>
      <c r="B92">
        <v>435.12</v>
      </c>
      <c r="F92">
        <f t="shared" si="7"/>
        <v>449.10148400000003</v>
      </c>
      <c r="G92">
        <f t="shared" si="8"/>
        <v>13.981484000000023</v>
      </c>
      <c r="H92" s="8">
        <f t="shared" si="9"/>
        <v>195.48189484225665</v>
      </c>
      <c r="I92" s="10">
        <f t="shared" si="6"/>
        <v>-21.58134020618553</v>
      </c>
      <c r="J92" s="13">
        <f t="shared" si="10"/>
        <v>465.7542450951201</v>
      </c>
    </row>
    <row r="93" spans="1:10" x14ac:dyDescent="0.35">
      <c r="A93">
        <v>21.58</v>
      </c>
      <c r="B93">
        <v>446.15</v>
      </c>
      <c r="F93">
        <f t="shared" si="7"/>
        <v>456.71868599999999</v>
      </c>
      <c r="G93">
        <f t="shared" si="8"/>
        <v>10.568686000000014</v>
      </c>
      <c r="H93" s="8">
        <f t="shared" si="9"/>
        <v>111.69712376659629</v>
      </c>
      <c r="I93" s="10">
        <f t="shared" si="6"/>
        <v>-10.551340206185557</v>
      </c>
      <c r="J93" s="13">
        <f t="shared" si="10"/>
        <v>111.33078014666788</v>
      </c>
    </row>
    <row r="94" spans="1:10" x14ac:dyDescent="0.35">
      <c r="A94">
        <v>27.66</v>
      </c>
      <c r="B94">
        <v>436.64</v>
      </c>
      <c r="F94">
        <f t="shared" si="7"/>
        <v>444.96422200000001</v>
      </c>
      <c r="G94">
        <f t="shared" si="8"/>
        <v>8.3242220000000202</v>
      </c>
      <c r="H94" s="8">
        <f t="shared" si="9"/>
        <v>69.292671905284337</v>
      </c>
      <c r="I94" s="10">
        <f t="shared" si="6"/>
        <v>-20.061340206185548</v>
      </c>
      <c r="J94" s="13">
        <f t="shared" si="10"/>
        <v>402.45737086831679</v>
      </c>
    </row>
    <row r="95" spans="1:10" x14ac:dyDescent="0.35">
      <c r="A95">
        <v>26.96</v>
      </c>
      <c r="B95">
        <v>436.69</v>
      </c>
      <c r="F95">
        <f t="shared" si="7"/>
        <v>446.31753200000003</v>
      </c>
      <c r="G95">
        <f t="shared" si="8"/>
        <v>9.6275320000000306</v>
      </c>
      <c r="H95" s="8">
        <f t="shared" si="9"/>
        <v>92.689372411024593</v>
      </c>
      <c r="I95" s="10">
        <f t="shared" si="6"/>
        <v>-20.011340206185537</v>
      </c>
      <c r="J95" s="13">
        <f t="shared" si="10"/>
        <v>400.45373684769783</v>
      </c>
    </row>
    <row r="96" spans="1:10" x14ac:dyDescent="0.35">
      <c r="A96">
        <v>12.29</v>
      </c>
      <c r="B96">
        <v>468.75</v>
      </c>
      <c r="F96">
        <f t="shared" si="7"/>
        <v>474.67904299999998</v>
      </c>
      <c r="G96">
        <f t="shared" si="8"/>
        <v>5.9290429999999787</v>
      </c>
      <c r="H96" s="8">
        <f t="shared" si="9"/>
        <v>35.153550895848745</v>
      </c>
      <c r="I96" s="10">
        <f t="shared" si="6"/>
        <v>12.048659793814466</v>
      </c>
      <c r="J96" s="13">
        <f t="shared" si="10"/>
        <v>145.17020282708123</v>
      </c>
    </row>
    <row r="97" spans="1:10" x14ac:dyDescent="0.35">
      <c r="A97">
        <v>15.86</v>
      </c>
      <c r="B97">
        <v>466.6</v>
      </c>
      <c r="F97">
        <f t="shared" si="7"/>
        <v>467.77716199999998</v>
      </c>
      <c r="G97">
        <f t="shared" si="8"/>
        <v>1.177161999999953</v>
      </c>
      <c r="H97" s="8">
        <f t="shared" si="9"/>
        <v>1.3857103742438892</v>
      </c>
      <c r="I97" s="10">
        <f t="shared" si="6"/>
        <v>9.8986597938144882</v>
      </c>
      <c r="J97" s="13">
        <f t="shared" si="10"/>
        <v>97.983465713679493</v>
      </c>
    </row>
    <row r="98" spans="1:10" x14ac:dyDescent="0.35">
      <c r="A98">
        <v>13.87</v>
      </c>
      <c r="B98">
        <v>465.48</v>
      </c>
      <c r="F98">
        <f t="shared" si="7"/>
        <v>471.62442900000002</v>
      </c>
      <c r="G98">
        <f t="shared" si="8"/>
        <v>6.1444290000000024</v>
      </c>
      <c r="H98" s="8">
        <f t="shared" si="9"/>
        <v>37.754007736041032</v>
      </c>
      <c r="I98" s="10">
        <f t="shared" si="6"/>
        <v>8.7786597938144837</v>
      </c>
      <c r="J98" s="13">
        <f t="shared" si="10"/>
        <v>77.06486777553495</v>
      </c>
    </row>
    <row r="99" spans="1:10" x14ac:dyDescent="0.35">
      <c r="A99">
        <v>24.09</v>
      </c>
      <c r="B99">
        <v>441.34</v>
      </c>
      <c r="F99">
        <f t="shared" si="7"/>
        <v>451.86610300000001</v>
      </c>
      <c r="G99">
        <f t="shared" si="8"/>
        <v>10.526103000000035</v>
      </c>
      <c r="H99" s="8">
        <f t="shared" si="9"/>
        <v>110.79884436660973</v>
      </c>
      <c r="I99" s="10">
        <f t="shared" si="6"/>
        <v>-15.36134020618556</v>
      </c>
      <c r="J99" s="13">
        <f t="shared" si="10"/>
        <v>235.97077293017301</v>
      </c>
    </row>
    <row r="100" spans="1:10" x14ac:dyDescent="0.35">
      <c r="A100">
        <v>20.45</v>
      </c>
      <c r="B100">
        <v>441.83</v>
      </c>
      <c r="F100">
        <f t="shared" si="7"/>
        <v>458.90331500000002</v>
      </c>
      <c r="G100">
        <f t="shared" si="8"/>
        <v>17.073315000000036</v>
      </c>
      <c r="H100" s="8">
        <f t="shared" si="9"/>
        <v>291.49808508922627</v>
      </c>
      <c r="I100" s="10">
        <f t="shared" si="6"/>
        <v>-14.87134020618555</v>
      </c>
      <c r="J100" s="13">
        <f t="shared" si="10"/>
        <v>221.15675952811088</v>
      </c>
    </row>
    <row r="101" spans="1:10" x14ac:dyDescent="0.35">
      <c r="A101">
        <v>15.07</v>
      </c>
      <c r="B101">
        <v>464.7</v>
      </c>
      <c r="F101">
        <f t="shared" si="7"/>
        <v>469.30446899999998</v>
      </c>
      <c r="G101">
        <f t="shared" si="8"/>
        <v>4.6044689999999946</v>
      </c>
      <c r="H101" s="8">
        <f t="shared" si="9"/>
        <v>21.201134771960952</v>
      </c>
      <c r="I101" s="10">
        <f t="shared" si="6"/>
        <v>7.9986597938144541</v>
      </c>
      <c r="J101" s="13">
        <f t="shared" si="10"/>
        <v>63.978558497183883</v>
      </c>
    </row>
    <row r="102" spans="1:10" x14ac:dyDescent="0.35">
      <c r="A102">
        <v>32.72</v>
      </c>
      <c r="B102">
        <v>437.99</v>
      </c>
      <c r="F102">
        <f t="shared" si="7"/>
        <v>435.18172400000003</v>
      </c>
      <c r="G102">
        <f t="shared" si="8"/>
        <v>-2.808275999999978</v>
      </c>
      <c r="H102" s="8">
        <f t="shared" si="9"/>
        <v>7.8864140921758761</v>
      </c>
      <c r="I102" s="10">
        <f t="shared" si="6"/>
        <v>-18.711340206185525</v>
      </c>
      <c r="J102" s="13">
        <f t="shared" si="10"/>
        <v>350.11425231161496</v>
      </c>
    </row>
    <row r="103" spans="1:10" x14ac:dyDescent="0.35">
      <c r="A103">
        <v>18.23</v>
      </c>
      <c r="B103">
        <v>459.12</v>
      </c>
      <c r="F103">
        <f t="shared" si="7"/>
        <v>463.19524100000001</v>
      </c>
      <c r="G103">
        <f t="shared" si="8"/>
        <v>4.0752410000000054</v>
      </c>
      <c r="H103" s="8">
        <f t="shared" si="9"/>
        <v>16.607589208081045</v>
      </c>
      <c r="I103" s="10">
        <f t="shared" si="6"/>
        <v>2.41865979381447</v>
      </c>
      <c r="J103" s="13">
        <f t="shared" si="10"/>
        <v>5.8499151982146547</v>
      </c>
    </row>
    <row r="104" spans="1:10" x14ac:dyDescent="0.35">
      <c r="A104">
        <v>35.56</v>
      </c>
      <c r="B104">
        <v>429.69</v>
      </c>
      <c r="F104">
        <f t="shared" si="7"/>
        <v>429.69115199999999</v>
      </c>
      <c r="G104">
        <f t="shared" si="8"/>
        <v>1.151999999990494E-3</v>
      </c>
      <c r="H104" s="8">
        <f t="shared" si="9"/>
        <v>1.3271039999780981E-6</v>
      </c>
      <c r="I104" s="10">
        <f t="shared" si="6"/>
        <v>-27.011340206185537</v>
      </c>
      <c r="J104" s="13">
        <f t="shared" si="10"/>
        <v>729.61249973429528</v>
      </c>
    </row>
    <row r="105" spans="1:10" x14ac:dyDescent="0.35">
      <c r="A105">
        <v>18.36</v>
      </c>
      <c r="B105">
        <v>459.8</v>
      </c>
      <c r="F105">
        <f t="shared" si="7"/>
        <v>462.94391200000001</v>
      </c>
      <c r="G105">
        <f t="shared" si="8"/>
        <v>3.1439120000000003</v>
      </c>
      <c r="H105" s="8">
        <f t="shared" si="9"/>
        <v>9.8841826637440011</v>
      </c>
      <c r="I105" s="10">
        <f t="shared" si="6"/>
        <v>3.0986597938144769</v>
      </c>
      <c r="J105" s="13">
        <f t="shared" si="10"/>
        <v>9.6016925178023769</v>
      </c>
    </row>
    <row r="106" spans="1:10" x14ac:dyDescent="0.35">
      <c r="A106">
        <v>26.35</v>
      </c>
      <c r="B106">
        <v>433.63</v>
      </c>
      <c r="F106">
        <f t="shared" si="7"/>
        <v>447.49684500000001</v>
      </c>
      <c r="G106">
        <f t="shared" si="8"/>
        <v>13.866845000000012</v>
      </c>
      <c r="H106" s="8">
        <f t="shared" si="9"/>
        <v>192.28939025402534</v>
      </c>
      <c r="I106" s="10">
        <f t="shared" si="6"/>
        <v>-23.071340206185539</v>
      </c>
      <c r="J106" s="13">
        <f t="shared" si="10"/>
        <v>532.28673890955338</v>
      </c>
    </row>
    <row r="107" spans="1:10" x14ac:dyDescent="0.35">
      <c r="A107">
        <v>25.92</v>
      </c>
      <c r="B107">
        <v>442.84</v>
      </c>
      <c r="F107">
        <f t="shared" si="7"/>
        <v>448.32816400000002</v>
      </c>
      <c r="G107">
        <f t="shared" si="8"/>
        <v>5.4881640000000402</v>
      </c>
      <c r="H107" s="8">
        <f t="shared" si="9"/>
        <v>30.119944090896443</v>
      </c>
      <c r="I107" s="10">
        <f t="shared" si="6"/>
        <v>-13.86134020618556</v>
      </c>
      <c r="J107" s="13">
        <f t="shared" si="10"/>
        <v>192.13675231161633</v>
      </c>
    </row>
    <row r="108" spans="1:10" x14ac:dyDescent="0.35">
      <c r="A108">
        <v>8.01</v>
      </c>
      <c r="B108">
        <v>485.13</v>
      </c>
      <c r="F108">
        <f t="shared" si="7"/>
        <v>482.95356700000002</v>
      </c>
      <c r="G108">
        <f t="shared" si="8"/>
        <v>-2.1764329999999745</v>
      </c>
      <c r="H108" s="8">
        <f t="shared" si="9"/>
        <v>4.7368606034888892</v>
      </c>
      <c r="I108" s="10">
        <f t="shared" si="6"/>
        <v>28.428659793814461</v>
      </c>
      <c r="J108" s="13">
        <f t="shared" si="10"/>
        <v>808.18869767244291</v>
      </c>
    </row>
    <row r="109" spans="1:10" x14ac:dyDescent="0.35">
      <c r="A109">
        <v>19.63</v>
      </c>
      <c r="B109">
        <v>459.12</v>
      </c>
      <c r="F109">
        <f t="shared" si="7"/>
        <v>460.48862100000002</v>
      </c>
      <c r="G109">
        <f t="shared" si="8"/>
        <v>1.3686210000000187</v>
      </c>
      <c r="H109" s="8">
        <f t="shared" si="9"/>
        <v>1.8731234416410514</v>
      </c>
      <c r="I109" s="10">
        <f t="shared" si="6"/>
        <v>2.41865979381447</v>
      </c>
      <c r="J109" s="13">
        <f t="shared" si="10"/>
        <v>5.8499151982146547</v>
      </c>
    </row>
    <row r="110" spans="1:10" x14ac:dyDescent="0.35">
      <c r="A110">
        <v>20.02</v>
      </c>
      <c r="B110">
        <v>445.31</v>
      </c>
      <c r="F110">
        <f t="shared" si="7"/>
        <v>459.73463400000003</v>
      </c>
      <c r="G110">
        <f t="shared" si="8"/>
        <v>14.424634000000026</v>
      </c>
      <c r="H110" s="8">
        <f t="shared" si="9"/>
        <v>208.07006603395675</v>
      </c>
      <c r="I110" s="10">
        <f t="shared" si="6"/>
        <v>-11.391340206185532</v>
      </c>
      <c r="J110" s="13">
        <f t="shared" si="10"/>
        <v>129.76263169305903</v>
      </c>
    </row>
    <row r="111" spans="1:10" x14ac:dyDescent="0.35">
      <c r="A111">
        <v>10.08</v>
      </c>
      <c r="B111">
        <v>480.8</v>
      </c>
      <c r="F111">
        <f t="shared" si="7"/>
        <v>478.95163600000001</v>
      </c>
      <c r="G111">
        <f t="shared" si="8"/>
        <v>-1.8483640000000037</v>
      </c>
      <c r="H111" s="8">
        <f t="shared" si="9"/>
        <v>3.4164494764960134</v>
      </c>
      <c r="I111" s="10">
        <f t="shared" si="6"/>
        <v>24.098659793814477</v>
      </c>
      <c r="J111" s="13">
        <f t="shared" si="10"/>
        <v>580.74540385801038</v>
      </c>
    </row>
  </sheetData>
  <mergeCells count="23">
    <mergeCell ref="C2:E2"/>
    <mergeCell ref="C3:E3"/>
    <mergeCell ref="C4:E4"/>
    <mergeCell ref="C5:E5"/>
    <mergeCell ref="A2:B2"/>
    <mergeCell ref="A3:B3"/>
    <mergeCell ref="A4:B4"/>
    <mergeCell ref="A5:B5"/>
    <mergeCell ref="A11:B11"/>
    <mergeCell ref="G2:H2"/>
    <mergeCell ref="I2:K2"/>
    <mergeCell ref="L2:N2"/>
    <mergeCell ref="G3:H3"/>
    <mergeCell ref="I3:K3"/>
    <mergeCell ref="L3:N3"/>
    <mergeCell ref="D23:E23"/>
    <mergeCell ref="L4:N4"/>
    <mergeCell ref="G5:H5"/>
    <mergeCell ref="I5:K5"/>
    <mergeCell ref="L5:N5"/>
    <mergeCell ref="C11:K11"/>
    <mergeCell ref="G4:H4"/>
    <mergeCell ref="I4:K4"/>
  </mergeCells>
  <phoneticPr fontId="3" type="noConversion"/>
  <pageMargins left="0.75" right="0.75" top="1" bottom="1" header="0.5" footer="0.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2"/>
  <sheetViews>
    <sheetView topLeftCell="A12" workbookViewId="0">
      <selection activeCell="J27" sqref="J27"/>
    </sheetView>
  </sheetViews>
  <sheetFormatPr defaultColWidth="10.73046875" defaultRowHeight="12.75" x14ac:dyDescent="0.35"/>
  <cols>
    <col min="1" max="1" width="24" customWidth="1"/>
    <col min="2" max="2" width="29.33203125" customWidth="1"/>
    <col min="7" max="7" width="13.59765625" customWidth="1"/>
    <col min="9" max="9" width="12" customWidth="1"/>
  </cols>
  <sheetData>
    <row r="1" spans="1:20" s="1" customFormat="1" ht="17.25" customHeight="1" x14ac:dyDescent="0.4">
      <c r="A1" s="12" t="s">
        <v>5</v>
      </c>
      <c r="B1" s="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</row>
    <row r="2" spans="1:20" s="1" customFormat="1" ht="17.25" customHeight="1" x14ac:dyDescent="0.4">
      <c r="A2" s="38" t="s">
        <v>16</v>
      </c>
      <c r="B2" s="39"/>
      <c r="C2" s="43" t="s">
        <v>53</v>
      </c>
      <c r="D2" s="43"/>
      <c r="E2" s="43"/>
      <c r="F2" s="19"/>
      <c r="G2" s="34"/>
      <c r="H2" s="34"/>
      <c r="I2" s="35" t="s">
        <v>17</v>
      </c>
      <c r="J2" s="35"/>
      <c r="K2" s="35"/>
      <c r="L2" s="35" t="s">
        <v>18</v>
      </c>
      <c r="M2" s="35"/>
      <c r="N2" s="35"/>
    </row>
    <row r="3" spans="1:20" s="1" customFormat="1" ht="17.25" customHeight="1" x14ac:dyDescent="0.4">
      <c r="A3" s="38" t="s">
        <v>19</v>
      </c>
      <c r="B3" s="39"/>
      <c r="C3" s="43" t="s">
        <v>32</v>
      </c>
      <c r="D3" s="43"/>
      <c r="E3" s="43"/>
      <c r="F3" s="19"/>
      <c r="G3" s="32" t="s">
        <v>20</v>
      </c>
      <c r="H3" s="32"/>
      <c r="I3" s="33"/>
      <c r="J3" s="33"/>
      <c r="K3" s="33"/>
      <c r="L3" s="31"/>
      <c r="M3" s="31"/>
      <c r="N3" s="31"/>
    </row>
    <row r="4" spans="1:20" s="1" customFormat="1" ht="17.25" customHeight="1" x14ac:dyDescent="0.4">
      <c r="A4" s="40" t="s">
        <v>21</v>
      </c>
      <c r="B4" s="41"/>
      <c r="C4" s="43" t="s">
        <v>33</v>
      </c>
      <c r="D4" s="43"/>
      <c r="E4" s="43"/>
      <c r="F4" s="19"/>
      <c r="G4" s="32" t="s">
        <v>22</v>
      </c>
      <c r="H4" s="32"/>
      <c r="I4" s="33"/>
      <c r="J4" s="33"/>
      <c r="K4" s="33"/>
      <c r="L4" s="31"/>
      <c r="M4" s="31"/>
      <c r="N4" s="31"/>
    </row>
    <row r="5" spans="1:20" s="1" customFormat="1" ht="17.25" customHeight="1" x14ac:dyDescent="0.4">
      <c r="A5" s="40" t="s">
        <v>3</v>
      </c>
      <c r="B5" s="41"/>
      <c r="C5" s="43" t="s">
        <v>54</v>
      </c>
      <c r="D5" s="43"/>
      <c r="E5" s="43"/>
      <c r="F5" s="19"/>
      <c r="G5" s="32" t="s">
        <v>23</v>
      </c>
      <c r="H5" s="32"/>
      <c r="I5" s="33"/>
      <c r="J5" s="33"/>
      <c r="K5" s="33"/>
      <c r="L5" s="31"/>
      <c r="M5" s="31"/>
      <c r="N5" s="31"/>
    </row>
    <row r="6" spans="1:20" s="1" customFormat="1" ht="13.15" x14ac:dyDescent="0.4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0" s="1" customFormat="1" ht="14.25" x14ac:dyDescent="0.45">
      <c r="A7" s="20" t="s">
        <v>28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6"/>
    </row>
    <row r="8" spans="1:20" s="1" customFormat="1" ht="14.25" x14ac:dyDescent="0.45">
      <c r="A8" s="20" t="s">
        <v>30</v>
      </c>
      <c r="B8" s="20"/>
      <c r="C8" s="21"/>
      <c r="D8" s="21"/>
      <c r="E8" s="21"/>
      <c r="F8" s="21"/>
      <c r="G8" s="21"/>
      <c r="H8" s="21"/>
      <c r="I8" s="21"/>
      <c r="J8" s="21"/>
      <c r="K8" s="21"/>
      <c r="L8" s="6"/>
    </row>
    <row r="9" spans="1:20" s="1" customFormat="1" ht="14.25" x14ac:dyDescent="0.45">
      <c r="A9" s="20" t="s">
        <v>29</v>
      </c>
      <c r="B9" s="20"/>
      <c r="C9" s="21"/>
      <c r="D9" s="21"/>
      <c r="E9" s="21"/>
      <c r="F9" s="21"/>
      <c r="G9" s="21"/>
      <c r="H9" s="21"/>
      <c r="I9" s="21"/>
      <c r="J9" s="21"/>
      <c r="K9" s="21"/>
      <c r="L9" s="6"/>
    </row>
    <row r="10" spans="1:20" s="1" customFormat="1" ht="14.25" x14ac:dyDescent="0.45">
      <c r="A10" s="11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0" s="2" customFormat="1" ht="26.25" customHeight="1" x14ac:dyDescent="0.35">
      <c r="A11" s="42" t="s">
        <v>4</v>
      </c>
      <c r="B11" s="42"/>
      <c r="C11" s="36" t="s">
        <v>56</v>
      </c>
      <c r="D11" s="37"/>
      <c r="E11" s="37"/>
      <c r="F11" s="37"/>
      <c r="G11" s="37"/>
      <c r="H11" s="37"/>
      <c r="I11" s="37"/>
      <c r="J11" s="37"/>
      <c r="K11" s="37"/>
      <c r="L11" s="7"/>
    </row>
    <row r="12" spans="1:20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20" ht="13.15" x14ac:dyDescent="0.4">
      <c r="A13" s="24" t="s">
        <v>2</v>
      </c>
      <c r="B13" s="24"/>
      <c r="C13" s="8"/>
      <c r="D13" s="22" t="s">
        <v>1</v>
      </c>
      <c r="E13" s="23"/>
      <c r="F13" s="28"/>
      <c r="G13" s="28"/>
      <c r="H13" s="28"/>
      <c r="I13" s="28"/>
      <c r="K13" s="24" t="s">
        <v>0</v>
      </c>
      <c r="L13" s="25"/>
      <c r="O13" s="8"/>
      <c r="P13" s="8"/>
      <c r="Q13" s="8"/>
    </row>
    <row r="14" spans="1:20" x14ac:dyDescent="0.35">
      <c r="A14" t="s">
        <v>35</v>
      </c>
      <c r="B14" t="s">
        <v>36</v>
      </c>
      <c r="E14" s="27" t="s">
        <v>60</v>
      </c>
      <c r="F14" s="27" t="s">
        <v>62</v>
      </c>
      <c r="G14" s="30" t="s">
        <v>51</v>
      </c>
      <c r="H14" s="30" t="s">
        <v>52</v>
      </c>
      <c r="I14" s="30" t="s">
        <v>69</v>
      </c>
    </row>
    <row r="15" spans="1:20" x14ac:dyDescent="0.35">
      <c r="A15">
        <v>14.9</v>
      </c>
      <c r="B15">
        <v>463.26</v>
      </c>
      <c r="D15" s="57" t="s">
        <v>57</v>
      </c>
      <c r="E15">
        <f>A15*B15</f>
        <v>6902.5739999999996</v>
      </c>
      <c r="F15">
        <f>A15^2</f>
        <v>222.01000000000002</v>
      </c>
      <c r="G15">
        <f>B15-$D$24*A15-$D$26</f>
        <v>-2.4422189896675377</v>
      </c>
      <c r="H15">
        <f>G15^2</f>
        <v>5.9644335934927284</v>
      </c>
      <c r="I15">
        <f>(B15-$D$30)^2</f>
        <v>43.016018290998289</v>
      </c>
      <c r="K15" s="46" t="s">
        <v>66</v>
      </c>
      <c r="L15" s="47"/>
    </row>
    <row r="16" spans="1:20" x14ac:dyDescent="0.35">
      <c r="A16">
        <v>25.18</v>
      </c>
      <c r="B16">
        <v>444.37</v>
      </c>
      <c r="D16" s="58">
        <f>SUM(A15:A111)</f>
        <v>1853.5699999999995</v>
      </c>
      <c r="E16">
        <f>A16*B16</f>
        <v>11189.2366</v>
      </c>
      <c r="F16">
        <f>A16^2</f>
        <v>634.03239999999994</v>
      </c>
      <c r="G16" s="29">
        <f t="shared" ref="G16:G79" si="0">B16-$D$24*A16-$D$26</f>
        <v>0.65155715782526613</v>
      </c>
      <c r="H16" s="29">
        <f t="shared" ref="H16:H79" si="1">G16^2</f>
        <v>0.42452672991333879</v>
      </c>
      <c r="I16" s="29">
        <f t="shared" ref="I16:I79" si="2">(B16-$D$30)^2</f>
        <v>152.06195128068779</v>
      </c>
      <c r="K16" s="44" t="s">
        <v>64</v>
      </c>
      <c r="L16" s="45"/>
    </row>
    <row r="17" spans="1:12" x14ac:dyDescent="0.35">
      <c r="A17">
        <v>5.1100000000000003</v>
      </c>
      <c r="B17">
        <v>488.56</v>
      </c>
      <c r="D17" s="57" t="s">
        <v>58</v>
      </c>
      <c r="E17">
        <f>A17*B17</f>
        <v>2496.5416</v>
      </c>
      <c r="F17">
        <f>A17^2</f>
        <v>26.112100000000002</v>
      </c>
      <c r="G17" s="29">
        <f t="shared" si="0"/>
        <v>1.9218696792085552</v>
      </c>
      <c r="H17" s="29">
        <f t="shared" si="1"/>
        <v>3.6935830638611948</v>
      </c>
      <c r="I17" s="29">
        <f t="shared" si="2"/>
        <v>1014.9742038580105</v>
      </c>
      <c r="K17" s="26"/>
    </row>
    <row r="18" spans="1:12" x14ac:dyDescent="0.35">
      <c r="A18">
        <v>20.86</v>
      </c>
      <c r="B18">
        <v>446.48</v>
      </c>
      <c r="D18" s="58">
        <f>COUNT(A15:A111)</f>
        <v>97</v>
      </c>
      <c r="E18">
        <f>A18*B18</f>
        <v>9313.5727999999999</v>
      </c>
      <c r="F18">
        <f>A18^2</f>
        <v>435.13959999999997</v>
      </c>
      <c r="G18" s="29">
        <f t="shared" si="0"/>
        <v>-6.4767612232222405</v>
      </c>
      <c r="H18" s="29">
        <f t="shared" si="1"/>
        <v>41.94843594263525</v>
      </c>
      <c r="I18" s="29">
        <f t="shared" si="2"/>
        <v>104.47579561058457</v>
      </c>
      <c r="K18" s="65" t="s">
        <v>44</v>
      </c>
      <c r="L18">
        <v>2760.3575999999998</v>
      </c>
    </row>
    <row r="19" spans="1:12" x14ac:dyDescent="0.35">
      <c r="A19">
        <v>10.82</v>
      </c>
      <c r="B19">
        <v>473.9</v>
      </c>
      <c r="D19" s="57" t="s">
        <v>59</v>
      </c>
      <c r="E19">
        <f>A19*B19</f>
        <v>5127.598</v>
      </c>
      <c r="F19">
        <f>A19^2</f>
        <v>117.0724</v>
      </c>
      <c r="G19" s="29">
        <f t="shared" si="0"/>
        <v>-0.52729746065688232</v>
      </c>
      <c r="H19" s="29">
        <f t="shared" si="1"/>
        <v>0.27804261201519637</v>
      </c>
      <c r="I19" s="29">
        <f t="shared" si="2"/>
        <v>295.79389870336945</v>
      </c>
      <c r="K19" s="65" t="s">
        <v>46</v>
      </c>
      <c r="L19">
        <v>28471.640299999999</v>
      </c>
    </row>
    <row r="20" spans="1:12" x14ac:dyDescent="0.35">
      <c r="A20">
        <v>26.27</v>
      </c>
      <c r="B20">
        <v>443.67</v>
      </c>
      <c r="D20" s="58">
        <f>SUM(B15:B111)</f>
        <v>44300.03</v>
      </c>
      <c r="E20">
        <f>A20*B20</f>
        <v>11655.2109</v>
      </c>
      <c r="F20">
        <f>A20^2</f>
        <v>690.11289999999997</v>
      </c>
      <c r="G20" s="29">
        <f t="shared" si="0"/>
        <v>2.282521749339594</v>
      </c>
      <c r="H20" s="29">
        <f t="shared" si="1"/>
        <v>5.2099055362082805</v>
      </c>
      <c r="I20" s="29">
        <f t="shared" si="2"/>
        <v>169.81582756934722</v>
      </c>
      <c r="K20" s="65" t="s">
        <v>47</v>
      </c>
      <c r="L20">
        <v>0.90300000000000002</v>
      </c>
    </row>
    <row r="21" spans="1:12" x14ac:dyDescent="0.35">
      <c r="A21">
        <v>15.89</v>
      </c>
      <c r="B21">
        <v>467.35</v>
      </c>
      <c r="D21" s="58"/>
      <c r="E21">
        <f>A21*B21</f>
        <v>7426.1915000000008</v>
      </c>
      <c r="F21">
        <f>A21^2</f>
        <v>252.49210000000002</v>
      </c>
      <c r="G21" s="29">
        <f t="shared" si="0"/>
        <v>3.7648956393225603</v>
      </c>
      <c r="H21" s="29">
        <f t="shared" si="1"/>
        <v>14.174439174990031</v>
      </c>
      <c r="I21" s="29">
        <f t="shared" si="2"/>
        <v>113.39395540440123</v>
      </c>
      <c r="K21" s="65"/>
    </row>
    <row r="22" spans="1:12" x14ac:dyDescent="0.35">
      <c r="A22">
        <v>9.48</v>
      </c>
      <c r="B22">
        <v>478.42</v>
      </c>
      <c r="D22" s="57" t="s">
        <v>63</v>
      </c>
      <c r="E22">
        <f>A22*B22</f>
        <v>4535.4216000000006</v>
      </c>
      <c r="F22">
        <f>A22^2</f>
        <v>89.870400000000004</v>
      </c>
      <c r="G22" s="29">
        <f t="shared" si="0"/>
        <v>1.1271130415182142</v>
      </c>
      <c r="H22" s="29">
        <f t="shared" si="1"/>
        <v>1.2703838083604397</v>
      </c>
      <c r="I22" s="29">
        <f t="shared" si="2"/>
        <v>471.70018323945368</v>
      </c>
      <c r="K22" s="26"/>
    </row>
    <row r="23" spans="1:12" x14ac:dyDescent="0.35">
      <c r="A23">
        <v>14.64</v>
      </c>
      <c r="B23">
        <v>475.98</v>
      </c>
      <c r="D23" s="57" t="s">
        <v>40</v>
      </c>
      <c r="E23">
        <f>A23*B23</f>
        <v>6968.3472000000002</v>
      </c>
      <c r="F23">
        <f>A23^2</f>
        <v>214.32960000000003</v>
      </c>
      <c r="G23" s="29">
        <f t="shared" si="0"/>
        <v>9.7217711077694844</v>
      </c>
      <c r="H23" s="29">
        <f t="shared" si="1"/>
        <v>94.512833471861512</v>
      </c>
      <c r="I23" s="29">
        <f t="shared" si="2"/>
        <v>371.66672344563909</v>
      </c>
      <c r="K23" s="26"/>
    </row>
    <row r="24" spans="1:12" x14ac:dyDescent="0.35">
      <c r="A24">
        <v>11.74</v>
      </c>
      <c r="B24">
        <v>477.5</v>
      </c>
      <c r="D24" s="58">
        <f>(E112*D18-D16*D20)/(D18*F112-D16^2)</f>
        <v>-2.1384996252424884</v>
      </c>
      <c r="E24">
        <f>A24*B24</f>
        <v>5605.85</v>
      </c>
      <c r="F24">
        <f>A24^2</f>
        <v>137.82760000000002</v>
      </c>
      <c r="G24" s="29">
        <f t="shared" si="0"/>
        <v>5.0401221945662087</v>
      </c>
      <c r="H24" s="29">
        <f t="shared" si="1"/>
        <v>25.402831736158895</v>
      </c>
      <c r="I24" s="29">
        <f t="shared" si="2"/>
        <v>432.58424921883437</v>
      </c>
      <c r="K24" s="65"/>
    </row>
    <row r="25" spans="1:12" x14ac:dyDescent="0.35">
      <c r="A25">
        <v>17.989999999999998</v>
      </c>
      <c r="B25">
        <v>453.02</v>
      </c>
      <c r="D25" s="57" t="s">
        <v>41</v>
      </c>
      <c r="E25">
        <f>A25*B25</f>
        <v>8149.8297999999986</v>
      </c>
      <c r="F25">
        <f>A25^2</f>
        <v>323.64009999999996</v>
      </c>
      <c r="G25" s="29">
        <f t="shared" si="0"/>
        <v>-6.0742551476682252</v>
      </c>
      <c r="H25" s="29">
        <f t="shared" si="1"/>
        <v>36.896575598973932</v>
      </c>
      <c r="I25" s="29">
        <f t="shared" si="2"/>
        <v>13.552265713678288</v>
      </c>
      <c r="K25" s="26"/>
    </row>
    <row r="26" spans="1:12" x14ac:dyDescent="0.35">
      <c r="A26">
        <v>20.14</v>
      </c>
      <c r="B26">
        <v>453.99</v>
      </c>
      <c r="D26" s="58">
        <f>(D20-D24*D16)/D18</f>
        <v>497.56586340578059</v>
      </c>
      <c r="E26">
        <f>A26*B26</f>
        <v>9143.3585999999996</v>
      </c>
      <c r="F26">
        <f>A26^2</f>
        <v>405.61960000000005</v>
      </c>
      <c r="G26" s="29">
        <f t="shared" si="0"/>
        <v>-0.50648095339687416</v>
      </c>
      <c r="H26" s="29">
        <f t="shared" si="1"/>
        <v>0.2565229561538066</v>
      </c>
      <c r="I26" s="29">
        <f t="shared" si="2"/>
        <v>7.3513657136781676</v>
      </c>
      <c r="K26" s="26"/>
    </row>
    <row r="27" spans="1:12" x14ac:dyDescent="0.35">
      <c r="A27">
        <v>24.34</v>
      </c>
      <c r="B27">
        <v>440.29</v>
      </c>
      <c r="D27" s="58"/>
      <c r="E27">
        <f>A27*B27</f>
        <v>10716.658600000001</v>
      </c>
      <c r="F27">
        <f>A27^2</f>
        <v>592.43560000000002</v>
      </c>
      <c r="G27" s="29">
        <f t="shared" si="0"/>
        <v>-5.2247825273784088</v>
      </c>
      <c r="H27" s="29">
        <f t="shared" si="1"/>
        <v>27.298352458398714</v>
      </c>
      <c r="I27" s="29">
        <f t="shared" si="2"/>
        <v>269.33208736316118</v>
      </c>
      <c r="K27" s="66"/>
    </row>
    <row r="28" spans="1:12" x14ac:dyDescent="0.35">
      <c r="A28">
        <v>25.71</v>
      </c>
      <c r="B28">
        <v>451.28</v>
      </c>
      <c r="D28" s="58"/>
      <c r="E28">
        <f>A28*B28</f>
        <v>11602.408799999999</v>
      </c>
      <c r="F28">
        <f>A28^2</f>
        <v>661.00409999999999</v>
      </c>
      <c r="G28" s="29">
        <f t="shared" si="0"/>
        <v>8.6949619592037379</v>
      </c>
      <c r="H28" s="29">
        <f t="shared" si="1"/>
        <v>75.602363472000107</v>
      </c>
      <c r="I28" s="29">
        <f t="shared" si="2"/>
        <v>29.390929631204109</v>
      </c>
      <c r="K28" s="29"/>
    </row>
    <row r="29" spans="1:12" x14ac:dyDescent="0.35">
      <c r="A29">
        <v>26.19</v>
      </c>
      <c r="B29">
        <v>433.99</v>
      </c>
      <c r="D29" s="57" t="s">
        <v>67</v>
      </c>
      <c r="E29">
        <f>A29*B29</f>
        <v>11366.198100000001</v>
      </c>
      <c r="F29">
        <f>A29^2</f>
        <v>685.91610000000003</v>
      </c>
      <c r="G29" s="29">
        <f t="shared" si="0"/>
        <v>-7.5685582206797903</v>
      </c>
      <c r="H29" s="29">
        <f t="shared" si="1"/>
        <v>57.283073539819632</v>
      </c>
      <c r="I29" s="29">
        <f t="shared" si="2"/>
        <v>515.80497396109922</v>
      </c>
      <c r="K29" s="29"/>
    </row>
    <row r="30" spans="1:12" x14ac:dyDescent="0.35">
      <c r="A30">
        <v>21.42</v>
      </c>
      <c r="B30">
        <v>462.19</v>
      </c>
      <c r="D30" s="58">
        <f>AVERAGE(B15:B111)</f>
        <v>456.70134020618553</v>
      </c>
      <c r="E30">
        <f>A30*B30</f>
        <v>9900.1098000000002</v>
      </c>
      <c r="F30">
        <f>A30^2</f>
        <v>458.8164000000001</v>
      </c>
      <c r="G30" s="29">
        <f t="shared" si="0"/>
        <v>10.430798566913495</v>
      </c>
      <c r="H30" s="29">
        <f t="shared" si="1"/>
        <v>108.80155874352462</v>
      </c>
      <c r="I30" s="29">
        <f t="shared" si="2"/>
        <v>30.125386332235426</v>
      </c>
    </row>
    <row r="31" spans="1:12" x14ac:dyDescent="0.35">
      <c r="A31">
        <v>18.21</v>
      </c>
      <c r="B31">
        <v>467.54</v>
      </c>
      <c r="E31">
        <f>A31*B31</f>
        <v>8513.9034000000011</v>
      </c>
      <c r="F31">
        <f>A31^2</f>
        <v>331.60410000000002</v>
      </c>
      <c r="G31" s="29">
        <f t="shared" si="0"/>
        <v>8.91621476988513</v>
      </c>
      <c r="H31" s="29">
        <f t="shared" si="1"/>
        <v>79.498885822717739</v>
      </c>
      <c r="I31" s="29">
        <f t="shared" si="2"/>
        <v>117.47654612605068</v>
      </c>
    </row>
    <row r="32" spans="1:12" x14ac:dyDescent="0.35">
      <c r="A32">
        <v>11.04</v>
      </c>
      <c r="B32">
        <v>477.2</v>
      </c>
      <c r="D32" s="57" t="s">
        <v>44</v>
      </c>
      <c r="E32">
        <f>A32*B32</f>
        <v>5268.2879999999996</v>
      </c>
      <c r="F32">
        <f>A32^2</f>
        <v>121.88159999999998</v>
      </c>
      <c r="G32" s="29">
        <f t="shared" si="0"/>
        <v>3.2431724568964455</v>
      </c>
      <c r="H32" s="29">
        <f t="shared" si="1"/>
        <v>10.518167585171726</v>
      </c>
      <c r="I32" s="29">
        <f t="shared" si="2"/>
        <v>420.19505334254524</v>
      </c>
    </row>
    <row r="33" spans="1:9" x14ac:dyDescent="0.35">
      <c r="A33">
        <v>14.45</v>
      </c>
      <c r="B33">
        <v>459.85</v>
      </c>
      <c r="D33" s="58">
        <f>H112</f>
        <v>2760.3576116524046</v>
      </c>
      <c r="E33">
        <f>A33*B33</f>
        <v>6644.8325000000004</v>
      </c>
      <c r="F33">
        <f>A33^2</f>
        <v>208.80249999999998</v>
      </c>
      <c r="G33" s="29">
        <f t="shared" si="0"/>
        <v>-6.814543821026632</v>
      </c>
      <c r="H33" s="29">
        <f t="shared" si="1"/>
        <v>46.43800748869225</v>
      </c>
      <c r="I33" s="29">
        <f t="shared" si="2"/>
        <v>9.9140584971838948</v>
      </c>
    </row>
    <row r="34" spans="1:9" x14ac:dyDescent="0.35">
      <c r="A34">
        <v>13.97</v>
      </c>
      <c r="B34">
        <v>464.3</v>
      </c>
      <c r="D34" s="58"/>
      <c r="E34">
        <f>A34*B34</f>
        <v>6486.2710000000006</v>
      </c>
      <c r="F34">
        <f>A34^2</f>
        <v>195.16090000000003</v>
      </c>
      <c r="G34" s="29">
        <f t="shared" si="0"/>
        <v>-3.3910236411430219</v>
      </c>
      <c r="H34" s="29">
        <f t="shared" si="1"/>
        <v>11.499041334790878</v>
      </c>
      <c r="I34" s="29">
        <f t="shared" si="2"/>
        <v>57.739630662132669</v>
      </c>
    </row>
    <row r="35" spans="1:9" x14ac:dyDescent="0.35">
      <c r="A35">
        <v>17.760000000000002</v>
      </c>
      <c r="B35">
        <v>468.27</v>
      </c>
      <c r="D35" s="57" t="s">
        <v>46</v>
      </c>
      <c r="E35">
        <f>A35*B35</f>
        <v>8316.4752000000008</v>
      </c>
      <c r="F35">
        <f>A35^2</f>
        <v>315.41760000000005</v>
      </c>
      <c r="G35" s="29">
        <f t="shared" si="0"/>
        <v>8.6838899385259651</v>
      </c>
      <c r="H35" s="29">
        <f t="shared" si="1"/>
        <v>75.409944464432485</v>
      </c>
      <c r="I35" s="29">
        <f t="shared" si="2"/>
        <v>133.83388942501892</v>
      </c>
    </row>
    <row r="36" spans="1:9" x14ac:dyDescent="0.35">
      <c r="A36">
        <v>5.41</v>
      </c>
      <c r="B36">
        <v>495.24</v>
      </c>
      <c r="D36" s="58">
        <f>I112</f>
        <v>28471.640325773191</v>
      </c>
      <c r="E36">
        <f>A36*B36</f>
        <v>2679.2483999999999</v>
      </c>
      <c r="F36">
        <f>A36^2</f>
        <v>29.2681</v>
      </c>
      <c r="G36" s="29">
        <f t="shared" si="0"/>
        <v>9.243419566781256</v>
      </c>
      <c r="H36" s="29">
        <f t="shared" si="1"/>
        <v>85.440805287554582</v>
      </c>
      <c r="I36" s="29">
        <f t="shared" si="2"/>
        <v>1485.2282987033723</v>
      </c>
    </row>
    <row r="37" spans="1:9" x14ac:dyDescent="0.35">
      <c r="A37">
        <v>7.76</v>
      </c>
      <c r="B37">
        <v>483.8</v>
      </c>
      <c r="D37" s="58"/>
      <c r="E37">
        <f>A37*B37</f>
        <v>3754.288</v>
      </c>
      <c r="F37">
        <f>A37^2</f>
        <v>60.217599999999997</v>
      </c>
      <c r="G37" s="29">
        <f t="shared" si="0"/>
        <v>2.8288936861011393</v>
      </c>
      <c r="H37" s="29">
        <f t="shared" si="1"/>
        <v>8.0026394872628916</v>
      </c>
      <c r="I37" s="29">
        <f t="shared" si="2"/>
        <v>734.33736262089724</v>
      </c>
    </row>
    <row r="38" spans="1:9" x14ac:dyDescent="0.35">
      <c r="A38">
        <v>27.23</v>
      </c>
      <c r="B38">
        <v>443.61</v>
      </c>
      <c r="D38" s="57" t="s">
        <v>47</v>
      </c>
      <c r="E38">
        <f>A38*B38</f>
        <v>12079.5003</v>
      </c>
      <c r="F38">
        <f>A38^2</f>
        <v>741.47289999999998</v>
      </c>
      <c r="G38" s="29">
        <f t="shared" si="0"/>
        <v>4.2754813895724055</v>
      </c>
      <c r="H38" s="29">
        <f t="shared" si="1"/>
        <v>18.279741112579988</v>
      </c>
      <c r="I38" s="29">
        <f t="shared" si="2"/>
        <v>171.38318839408956</v>
      </c>
    </row>
    <row r="39" spans="1:9" x14ac:dyDescent="0.35">
      <c r="A39">
        <v>27.36</v>
      </c>
      <c r="B39">
        <v>436.06</v>
      </c>
      <c r="D39" s="58">
        <f>1-D33/D36</f>
        <v>0.90304887319211935</v>
      </c>
      <c r="E39">
        <f>A39*B39</f>
        <v>11930.6016</v>
      </c>
      <c r="F39">
        <f>A39^2</f>
        <v>748.56959999999992</v>
      </c>
      <c r="G39" s="29">
        <f t="shared" si="0"/>
        <v>-2.9965136591461032</v>
      </c>
      <c r="H39" s="29">
        <f t="shared" si="1"/>
        <v>8.9790941094491696</v>
      </c>
      <c r="I39" s="29">
        <f t="shared" si="2"/>
        <v>426.06492550749141</v>
      </c>
    </row>
    <row r="40" spans="1:9" x14ac:dyDescent="0.35">
      <c r="A40">
        <v>27.47</v>
      </c>
      <c r="B40">
        <v>443.25</v>
      </c>
      <c r="E40">
        <f>A40*B40</f>
        <v>12176.077499999999</v>
      </c>
      <c r="F40">
        <f>A40^2</f>
        <v>754.60089999999991</v>
      </c>
      <c r="G40" s="29">
        <f t="shared" si="0"/>
        <v>4.4287212996305811</v>
      </c>
      <c r="H40" s="29">
        <f t="shared" si="1"/>
        <v>19.613572349801583</v>
      </c>
      <c r="I40" s="29">
        <f t="shared" si="2"/>
        <v>180.93855334254349</v>
      </c>
    </row>
    <row r="41" spans="1:9" x14ac:dyDescent="0.35">
      <c r="A41">
        <v>14.6</v>
      </c>
      <c r="B41">
        <v>464.16</v>
      </c>
      <c r="E41">
        <f>A41*B41</f>
        <v>6776.7359999999999</v>
      </c>
      <c r="F41">
        <f>A41^2</f>
        <v>213.16</v>
      </c>
      <c r="G41" s="29">
        <f t="shared" si="0"/>
        <v>-2.1837688772402544</v>
      </c>
      <c r="H41" s="29">
        <f t="shared" si="1"/>
        <v>4.7688465092031613</v>
      </c>
      <c r="I41" s="29">
        <f t="shared" si="2"/>
        <v>55.631605919864818</v>
      </c>
    </row>
    <row r="42" spans="1:9" x14ac:dyDescent="0.35">
      <c r="A42">
        <v>7.91</v>
      </c>
      <c r="B42">
        <v>475.52</v>
      </c>
      <c r="E42">
        <f>A42*B42</f>
        <v>3761.3631999999998</v>
      </c>
      <c r="F42">
        <f>A42^2</f>
        <v>62.568100000000001</v>
      </c>
      <c r="G42" s="29">
        <f t="shared" si="0"/>
        <v>-5.1303313701125148</v>
      </c>
      <c r="H42" s="29">
        <f t="shared" si="1"/>
        <v>26.320299967160555</v>
      </c>
      <c r="I42" s="29">
        <f t="shared" si="2"/>
        <v>354.14195643532844</v>
      </c>
    </row>
    <row r="43" spans="1:9" x14ac:dyDescent="0.35">
      <c r="A43">
        <v>5.81</v>
      </c>
      <c r="B43">
        <v>484.41</v>
      </c>
      <c r="E43">
        <f>A43*B43</f>
        <v>2814.4220999999998</v>
      </c>
      <c r="F43">
        <f>A43^2</f>
        <v>33.756099999999996</v>
      </c>
      <c r="G43" s="29">
        <f t="shared" si="0"/>
        <v>-0.73118058312172707</v>
      </c>
      <c r="H43" s="29">
        <f t="shared" si="1"/>
        <v>0.53462504513422882</v>
      </c>
      <c r="I43" s="29">
        <f t="shared" si="2"/>
        <v>767.76982756935172</v>
      </c>
    </row>
    <row r="44" spans="1:9" x14ac:dyDescent="0.35">
      <c r="A44">
        <v>30.53</v>
      </c>
      <c r="B44">
        <v>437.89</v>
      </c>
      <c r="E44">
        <f>A44*B44</f>
        <v>13368.7817</v>
      </c>
      <c r="F44">
        <f>A44^2</f>
        <v>932.08090000000004</v>
      </c>
      <c r="G44" s="29">
        <f t="shared" si="0"/>
        <v>5.6125301528725799</v>
      </c>
      <c r="H44" s="29">
        <f t="shared" si="1"/>
        <v>31.500494716903905</v>
      </c>
      <c r="I44" s="29">
        <f t="shared" si="2"/>
        <v>353.86652035285294</v>
      </c>
    </row>
    <row r="45" spans="1:9" x14ac:dyDescent="0.35">
      <c r="A45">
        <v>23.87</v>
      </c>
      <c r="B45">
        <v>445.11</v>
      </c>
      <c r="E45">
        <f>A45*B45</f>
        <v>10624.7757</v>
      </c>
      <c r="F45">
        <f>A45^2</f>
        <v>569.77690000000007</v>
      </c>
      <c r="G45" s="29">
        <f t="shared" si="0"/>
        <v>-1.4098773512423577</v>
      </c>
      <c r="H45" s="29">
        <f t="shared" si="1"/>
        <v>1.9877541455461665</v>
      </c>
      <c r="I45" s="29">
        <f t="shared" si="2"/>
        <v>134.359167775533</v>
      </c>
    </row>
    <row r="46" spans="1:9" x14ac:dyDescent="0.35">
      <c r="A46">
        <v>26.09</v>
      </c>
      <c r="B46">
        <v>438.86</v>
      </c>
      <c r="E46">
        <f>A46*B46</f>
        <v>11449.857400000001</v>
      </c>
      <c r="F46">
        <f>A46^2</f>
        <v>680.68809999999996</v>
      </c>
      <c r="G46" s="29">
        <f t="shared" si="0"/>
        <v>-2.912408183204036</v>
      </c>
      <c r="H46" s="29">
        <f t="shared" si="1"/>
        <v>8.4821214255938333</v>
      </c>
      <c r="I46" s="29">
        <f t="shared" si="2"/>
        <v>318.31342035285201</v>
      </c>
    </row>
    <row r="47" spans="1:9" x14ac:dyDescent="0.35">
      <c r="A47">
        <v>29.27</v>
      </c>
      <c r="B47">
        <v>440.98</v>
      </c>
      <c r="E47">
        <f>A47*B47</f>
        <v>12907.4846</v>
      </c>
      <c r="F47">
        <f>A47^2</f>
        <v>856.73289999999997</v>
      </c>
      <c r="G47" s="29">
        <f t="shared" si="0"/>
        <v>6.0080206250670471</v>
      </c>
      <c r="H47" s="29">
        <f t="shared" si="1"/>
        <v>36.096311831231034</v>
      </c>
      <c r="I47" s="29">
        <f t="shared" si="2"/>
        <v>247.16053787862526</v>
      </c>
    </row>
    <row r="48" spans="1:9" x14ac:dyDescent="0.35">
      <c r="A48">
        <v>27.38</v>
      </c>
      <c r="B48">
        <v>436.65</v>
      </c>
      <c r="E48">
        <f>A48*B48</f>
        <v>11955.476999999999</v>
      </c>
      <c r="F48">
        <f>A48^2</f>
        <v>749.6644</v>
      </c>
      <c r="G48" s="29">
        <f t="shared" si="0"/>
        <v>-2.3637436666412555</v>
      </c>
      <c r="H48" s="29">
        <f t="shared" si="1"/>
        <v>5.5872841215866469</v>
      </c>
      <c r="I48" s="29">
        <f t="shared" si="2"/>
        <v>402.05624406419349</v>
      </c>
    </row>
    <row r="49" spans="1:9" x14ac:dyDescent="0.35">
      <c r="A49">
        <v>24.81</v>
      </c>
      <c r="B49">
        <v>444.26</v>
      </c>
      <c r="E49">
        <f>A49*B49</f>
        <v>11022.0906</v>
      </c>
      <c r="F49">
        <f>A49^2</f>
        <v>615.53609999999992</v>
      </c>
      <c r="G49" s="29">
        <f t="shared" si="0"/>
        <v>-0.24968770351443936</v>
      </c>
      <c r="H49" s="29">
        <f t="shared" si="1"/>
        <v>6.2343949286314572E-2</v>
      </c>
      <c r="I49" s="29">
        <f t="shared" si="2"/>
        <v>154.78694612604895</v>
      </c>
    </row>
    <row r="50" spans="1:9" x14ac:dyDescent="0.35">
      <c r="A50">
        <v>12.75</v>
      </c>
      <c r="B50">
        <v>465.86</v>
      </c>
      <c r="E50">
        <f>A50*B50</f>
        <v>5939.7150000000001</v>
      </c>
      <c r="F50">
        <f>A50^2</f>
        <v>162.5625</v>
      </c>
      <c r="G50" s="29">
        <f t="shared" si="0"/>
        <v>-4.4399931839388387</v>
      </c>
      <c r="H50" s="29">
        <f t="shared" si="1"/>
        <v>19.713539473423346</v>
      </c>
      <c r="I50" s="29">
        <f t="shared" si="2"/>
        <v>83.88104921883388</v>
      </c>
    </row>
    <row r="51" spans="1:9" x14ac:dyDescent="0.35">
      <c r="A51">
        <v>24.66</v>
      </c>
      <c r="B51">
        <v>444.37</v>
      </c>
      <c r="E51">
        <f>A51*B51</f>
        <v>10958.164200000001</v>
      </c>
      <c r="F51">
        <f>A51^2</f>
        <v>608.11559999999997</v>
      </c>
      <c r="G51" s="29">
        <f t="shared" si="0"/>
        <v>-0.46046264730080111</v>
      </c>
      <c r="H51" s="29">
        <f t="shared" si="1"/>
        <v>0.21202584955926196</v>
      </c>
      <c r="I51" s="29">
        <f t="shared" si="2"/>
        <v>152.06195128068779</v>
      </c>
    </row>
    <row r="52" spans="1:9" x14ac:dyDescent="0.35">
      <c r="A52">
        <v>16.38</v>
      </c>
      <c r="B52">
        <v>450.69</v>
      </c>
      <c r="E52">
        <f>A52*B52</f>
        <v>7382.3021999999992</v>
      </c>
      <c r="F52">
        <f>A52^2</f>
        <v>268.30439999999999</v>
      </c>
      <c r="G52" s="29">
        <f t="shared" si="0"/>
        <v>-11.84723954430865</v>
      </c>
      <c r="H52" s="29">
        <f t="shared" si="1"/>
        <v>140.35708482023063</v>
      </c>
      <c r="I52" s="29">
        <f t="shared" si="2"/>
        <v>36.136211074502775</v>
      </c>
    </row>
    <row r="53" spans="1:9" x14ac:dyDescent="0.35">
      <c r="A53">
        <v>13.91</v>
      </c>
      <c r="B53">
        <v>469.02</v>
      </c>
      <c r="E53">
        <f>A53*B53</f>
        <v>6524.0681999999997</v>
      </c>
      <c r="F53">
        <f>A53^2</f>
        <v>193.4881</v>
      </c>
      <c r="G53" s="29">
        <f t="shared" si="0"/>
        <v>1.200666381342387</v>
      </c>
      <c r="H53" s="29">
        <f t="shared" si="1"/>
        <v>1.4415997592858223</v>
      </c>
      <c r="I53" s="29">
        <f t="shared" si="2"/>
        <v>151.7493791157406</v>
      </c>
    </row>
    <row r="54" spans="1:9" x14ac:dyDescent="0.35">
      <c r="A54">
        <v>23.18</v>
      </c>
      <c r="B54">
        <v>448.86</v>
      </c>
      <c r="E54">
        <f>A54*B54</f>
        <v>10404.5748</v>
      </c>
      <c r="F54">
        <f>A54^2</f>
        <v>537.31240000000003</v>
      </c>
      <c r="G54" s="29">
        <f t="shared" si="0"/>
        <v>0.86455790734032689</v>
      </c>
      <c r="H54" s="29">
        <f t="shared" si="1"/>
        <v>0.74746037514468522</v>
      </c>
      <c r="I54" s="29">
        <f t="shared" si="2"/>
        <v>61.486616229141589</v>
      </c>
    </row>
    <row r="55" spans="1:9" x14ac:dyDescent="0.35">
      <c r="A55">
        <v>22.47</v>
      </c>
      <c r="B55">
        <v>447.14</v>
      </c>
      <c r="E55">
        <f>A55*B55</f>
        <v>10047.235799999999</v>
      </c>
      <c r="F55">
        <f>A55^2</f>
        <v>504.90089999999992</v>
      </c>
      <c r="G55" s="29">
        <f t="shared" si="0"/>
        <v>-2.3737768265818886</v>
      </c>
      <c r="H55" s="29">
        <f t="shared" si="1"/>
        <v>5.6348164224171819</v>
      </c>
      <c r="I55" s="29">
        <f t="shared" si="2"/>
        <v>91.419226538420304</v>
      </c>
    </row>
    <row r="56" spans="1:9" x14ac:dyDescent="0.35">
      <c r="A56">
        <v>13.39</v>
      </c>
      <c r="B56">
        <v>469.18</v>
      </c>
      <c r="E56">
        <f>A56*B56</f>
        <v>6282.3202000000001</v>
      </c>
      <c r="F56">
        <f>A56^2</f>
        <v>179.2921</v>
      </c>
      <c r="G56" s="29">
        <f t="shared" si="0"/>
        <v>0.24864657621634478</v>
      </c>
      <c r="H56" s="29">
        <f t="shared" si="1"/>
        <v>6.1825119864110559E-2</v>
      </c>
      <c r="I56" s="29">
        <f t="shared" si="2"/>
        <v>155.71695024976185</v>
      </c>
    </row>
    <row r="57" spans="1:9" x14ac:dyDescent="0.35">
      <c r="A57">
        <v>9.2799999999999994</v>
      </c>
      <c r="B57">
        <v>482.8</v>
      </c>
      <c r="E57">
        <f>A57*B57</f>
        <v>4480.384</v>
      </c>
      <c r="F57">
        <f>A57^2</f>
        <v>86.118399999999994</v>
      </c>
      <c r="G57" s="29">
        <f t="shared" si="0"/>
        <v>5.0794131164697092</v>
      </c>
      <c r="H57" s="29">
        <f t="shared" si="1"/>
        <v>25.800437607764522</v>
      </c>
      <c r="I57" s="29">
        <f t="shared" si="2"/>
        <v>681.14004303326828</v>
      </c>
    </row>
    <row r="58" spans="1:9" x14ac:dyDescent="0.35">
      <c r="A58">
        <v>11.82</v>
      </c>
      <c r="B58">
        <v>476.7</v>
      </c>
      <c r="E58">
        <f>A58*B58</f>
        <v>5634.5940000000001</v>
      </c>
      <c r="F58">
        <f>A58^2</f>
        <v>139.7124</v>
      </c>
      <c r="G58" s="29">
        <f t="shared" si="0"/>
        <v>4.4112021645856316</v>
      </c>
      <c r="H58" s="29">
        <f t="shared" si="1"/>
        <v>19.458704536844962</v>
      </c>
      <c r="I58" s="29">
        <f t="shared" si="2"/>
        <v>399.94639354873078</v>
      </c>
    </row>
    <row r="59" spans="1:9" x14ac:dyDescent="0.35">
      <c r="A59">
        <v>10.27</v>
      </c>
      <c r="B59">
        <v>474.99</v>
      </c>
      <c r="E59">
        <f>A59*B59</f>
        <v>4878.1472999999996</v>
      </c>
      <c r="F59">
        <f>A59^2</f>
        <v>105.4729</v>
      </c>
      <c r="G59" s="29">
        <f t="shared" si="0"/>
        <v>-0.61347225454022691</v>
      </c>
      <c r="H59" s="29">
        <f t="shared" si="1"/>
        <v>0.37634820709066896</v>
      </c>
      <c r="I59" s="29">
        <f t="shared" si="2"/>
        <v>334.47507705388608</v>
      </c>
    </row>
    <row r="60" spans="1:9" x14ac:dyDescent="0.35">
      <c r="A60">
        <v>22.92</v>
      </c>
      <c r="B60">
        <v>444.22</v>
      </c>
      <c r="E60">
        <f>A60*B60</f>
        <v>10181.522400000002</v>
      </c>
      <c r="F60">
        <f>A60^2</f>
        <v>525.32640000000004</v>
      </c>
      <c r="G60" s="29">
        <f t="shared" si="0"/>
        <v>-4.3314519952227215</v>
      </c>
      <c r="H60" s="29">
        <f t="shared" si="1"/>
        <v>18.761476386918893</v>
      </c>
      <c r="I60" s="29">
        <f t="shared" si="2"/>
        <v>155.78385334254287</v>
      </c>
    </row>
    <row r="61" spans="1:9" x14ac:dyDescent="0.35">
      <c r="A61">
        <v>16</v>
      </c>
      <c r="B61">
        <v>461.33</v>
      </c>
      <c r="E61">
        <f>A61*B61</f>
        <v>7381.28</v>
      </c>
      <c r="F61">
        <f>A61^2</f>
        <v>256</v>
      </c>
      <c r="G61" s="29">
        <f t="shared" si="0"/>
        <v>-2.0198694019007917</v>
      </c>
      <c r="H61" s="29">
        <f t="shared" si="1"/>
        <v>4.079872400735062</v>
      </c>
      <c r="I61" s="29">
        <f t="shared" si="2"/>
        <v>21.424491486874423</v>
      </c>
    </row>
    <row r="62" spans="1:9" x14ac:dyDescent="0.35">
      <c r="A62">
        <v>21.22</v>
      </c>
      <c r="B62">
        <v>448.06</v>
      </c>
      <c r="E62">
        <f>A62*B62</f>
        <v>9507.8331999999991</v>
      </c>
      <c r="F62">
        <f>A62^2</f>
        <v>450.28839999999997</v>
      </c>
      <c r="G62" s="29">
        <f t="shared" si="0"/>
        <v>-4.1269013581350009</v>
      </c>
      <c r="H62" s="29">
        <f t="shared" si="1"/>
        <v>17.031314819776515</v>
      </c>
      <c r="I62" s="29">
        <f t="shared" si="2"/>
        <v>74.672760559038622</v>
      </c>
    </row>
    <row r="63" spans="1:9" x14ac:dyDescent="0.35">
      <c r="A63">
        <v>13.46</v>
      </c>
      <c r="B63">
        <v>474.6</v>
      </c>
      <c r="E63">
        <f>A63*B63</f>
        <v>6388.1160000000009</v>
      </c>
      <c r="F63">
        <f>A63^2</f>
        <v>181.17160000000001</v>
      </c>
      <c r="G63" s="29">
        <f t="shared" si="0"/>
        <v>5.8183415499833018</v>
      </c>
      <c r="H63" s="29">
        <f t="shared" si="1"/>
        <v>33.85309839226209</v>
      </c>
      <c r="I63" s="29">
        <f t="shared" si="2"/>
        <v>320.3620224147113</v>
      </c>
    </row>
    <row r="64" spans="1:9" x14ac:dyDescent="0.35">
      <c r="A64">
        <v>9.39</v>
      </c>
      <c r="B64">
        <v>473.05</v>
      </c>
      <c r="E64">
        <f>A64*B64</f>
        <v>4441.9395000000004</v>
      </c>
      <c r="F64">
        <f>A64^2</f>
        <v>88.172100000000015</v>
      </c>
      <c r="G64" s="29">
        <f t="shared" si="0"/>
        <v>-4.4353519247536042</v>
      </c>
      <c r="H64" s="29">
        <f t="shared" si="1"/>
        <v>19.672346696415502</v>
      </c>
      <c r="I64" s="29">
        <f t="shared" si="2"/>
        <v>267.27867705388599</v>
      </c>
    </row>
    <row r="65" spans="1:9" x14ac:dyDescent="0.35">
      <c r="A65">
        <v>31.07</v>
      </c>
      <c r="B65">
        <v>432.06</v>
      </c>
      <c r="E65">
        <f>A65*B65</f>
        <v>13424.1042</v>
      </c>
      <c r="F65">
        <f>A65^2</f>
        <v>965.34490000000005</v>
      </c>
      <c r="G65" s="29">
        <f t="shared" si="0"/>
        <v>0.93731995050353589</v>
      </c>
      <c r="H65" s="29">
        <f t="shared" si="1"/>
        <v>0.878568689611951</v>
      </c>
      <c r="I65" s="29">
        <f t="shared" si="2"/>
        <v>607.19564715697561</v>
      </c>
    </row>
    <row r="66" spans="1:9" x14ac:dyDescent="0.35">
      <c r="A66">
        <v>12.82</v>
      </c>
      <c r="B66">
        <v>467.41</v>
      </c>
      <c r="E66">
        <f>A66*B66</f>
        <v>5992.1962000000003</v>
      </c>
      <c r="F66">
        <f>A66^2</f>
        <v>164.35240000000002</v>
      </c>
      <c r="G66" s="29">
        <f t="shared" si="0"/>
        <v>-2.7402982101718862</v>
      </c>
      <c r="H66" s="29">
        <f t="shared" si="1"/>
        <v>7.5092342806712429</v>
      </c>
      <c r="I66" s="29">
        <f t="shared" si="2"/>
        <v>114.67539457965901</v>
      </c>
    </row>
    <row r="67" spans="1:9" x14ac:dyDescent="0.35">
      <c r="A67">
        <v>32.57</v>
      </c>
      <c r="B67">
        <v>430.12</v>
      </c>
      <c r="E67">
        <f>A67*B67</f>
        <v>14009.008400000001</v>
      </c>
      <c r="F67">
        <f>A67^2</f>
        <v>1060.8049000000001</v>
      </c>
      <c r="G67" s="29">
        <f t="shared" si="0"/>
        <v>2.2050693883672352</v>
      </c>
      <c r="H67" s="29">
        <f t="shared" si="1"/>
        <v>4.8623310075142525</v>
      </c>
      <c r="I67" s="29">
        <f t="shared" si="2"/>
        <v>706.56764715697534</v>
      </c>
    </row>
    <row r="68" spans="1:9" x14ac:dyDescent="0.35">
      <c r="A68">
        <v>8.11</v>
      </c>
      <c r="B68">
        <v>473.62</v>
      </c>
      <c r="E68">
        <f>A68*B68</f>
        <v>3841.0581999999999</v>
      </c>
      <c r="F68">
        <f>A68^2</f>
        <v>65.772099999999995</v>
      </c>
      <c r="G68" s="29">
        <f t="shared" si="0"/>
        <v>-6.6026314450639916</v>
      </c>
      <c r="H68" s="29">
        <f t="shared" si="1"/>
        <v>43.594741999347811</v>
      </c>
      <c r="I68" s="29">
        <f t="shared" si="2"/>
        <v>286.24104921883429</v>
      </c>
    </row>
    <row r="69" spans="1:9" x14ac:dyDescent="0.35">
      <c r="A69">
        <v>13.92</v>
      </c>
      <c r="B69">
        <v>471.81</v>
      </c>
      <c r="E69">
        <f>A69*B69</f>
        <v>6567.5951999999997</v>
      </c>
      <c r="F69">
        <f>A69^2</f>
        <v>193.7664</v>
      </c>
      <c r="G69" s="29">
        <f t="shared" si="0"/>
        <v>4.0120513775948439</v>
      </c>
      <c r="H69" s="29">
        <f t="shared" si="1"/>
        <v>16.096556256460683</v>
      </c>
      <c r="I69" s="29">
        <f t="shared" si="2"/>
        <v>228.27160076522583</v>
      </c>
    </row>
    <row r="70" spans="1:9" x14ac:dyDescent="0.35">
      <c r="A70">
        <v>23.04</v>
      </c>
      <c r="B70">
        <v>442.99</v>
      </c>
      <c r="E70">
        <f>A70*B70</f>
        <v>10206.489599999999</v>
      </c>
      <c r="F70">
        <f>A70^2</f>
        <v>530.84159999999997</v>
      </c>
      <c r="G70" s="29">
        <f t="shared" si="0"/>
        <v>-5.3048320401936735</v>
      </c>
      <c r="H70" s="29">
        <f t="shared" si="1"/>
        <v>28.141242974665371</v>
      </c>
      <c r="I70" s="29">
        <f t="shared" si="2"/>
        <v>188.00085024975974</v>
      </c>
    </row>
    <row r="71" spans="1:9" x14ac:dyDescent="0.35">
      <c r="A71">
        <v>27.31</v>
      </c>
      <c r="B71">
        <v>442.77</v>
      </c>
      <c r="E71">
        <f>A71*B71</f>
        <v>12092.048699999999</v>
      </c>
      <c r="F71">
        <f>A71^2</f>
        <v>745.83609999999987</v>
      </c>
      <c r="G71" s="29">
        <f t="shared" si="0"/>
        <v>3.6065613595917512</v>
      </c>
      <c r="H71" s="29">
        <f t="shared" si="1"/>
        <v>13.007284840500301</v>
      </c>
      <c r="I71" s="29">
        <f t="shared" si="2"/>
        <v>194.08223994048211</v>
      </c>
    </row>
    <row r="72" spans="1:9" x14ac:dyDescent="0.35">
      <c r="A72">
        <v>5.91</v>
      </c>
      <c r="B72">
        <v>491.49</v>
      </c>
      <c r="E72">
        <f>A72*B72</f>
        <v>2904.7058999999999</v>
      </c>
      <c r="F72">
        <f>A72^2</f>
        <v>34.928100000000001</v>
      </c>
      <c r="G72" s="29">
        <f t="shared" si="0"/>
        <v>6.5626693794025073</v>
      </c>
      <c r="H72" s="29">
        <f t="shared" si="1"/>
        <v>43.068629383347293</v>
      </c>
      <c r="I72" s="29">
        <f t="shared" si="2"/>
        <v>1210.2508502497637</v>
      </c>
    </row>
    <row r="73" spans="1:9" x14ac:dyDescent="0.35">
      <c r="A73">
        <v>25.26</v>
      </c>
      <c r="B73">
        <v>447.46</v>
      </c>
      <c r="E73">
        <f>A73*B73</f>
        <v>11302.839599999999</v>
      </c>
      <c r="F73">
        <f>A73^2</f>
        <v>638.06760000000008</v>
      </c>
      <c r="G73" s="29">
        <f t="shared" si="0"/>
        <v>3.9126371278446754</v>
      </c>
      <c r="H73" s="29">
        <f t="shared" si="1"/>
        <v>15.30872929418863</v>
      </c>
      <c r="I73" s="29">
        <f t="shared" si="2"/>
        <v>85.402368806461681</v>
      </c>
    </row>
    <row r="74" spans="1:9" x14ac:dyDescent="0.35">
      <c r="A74">
        <v>27.97</v>
      </c>
      <c r="B74">
        <v>446.11</v>
      </c>
      <c r="E74">
        <f>A74*B74</f>
        <v>12477.6967</v>
      </c>
      <c r="F74">
        <f>A74^2</f>
        <v>782.32089999999994</v>
      </c>
      <c r="G74" s="29">
        <f t="shared" si="0"/>
        <v>8.3579711122518461</v>
      </c>
      <c r="H74" s="29">
        <f t="shared" si="1"/>
        <v>69.855681113236358</v>
      </c>
      <c r="I74" s="29">
        <f t="shared" si="2"/>
        <v>112.17648736316195</v>
      </c>
    </row>
    <row r="75" spans="1:9" x14ac:dyDescent="0.35">
      <c r="A75">
        <v>26.08</v>
      </c>
      <c r="B75">
        <v>442.44</v>
      </c>
      <c r="E75">
        <f>A75*B75</f>
        <v>11538.8352</v>
      </c>
      <c r="F75">
        <f>A75^2</f>
        <v>680.16639999999995</v>
      </c>
      <c r="G75" s="29">
        <f t="shared" si="0"/>
        <v>0.64620682054351164</v>
      </c>
      <c r="H75" s="29">
        <f t="shared" si="1"/>
        <v>0.41758325491695425</v>
      </c>
      <c r="I75" s="29">
        <f t="shared" si="2"/>
        <v>203.38582447656412</v>
      </c>
    </row>
    <row r="76" spans="1:9" x14ac:dyDescent="0.35">
      <c r="A76">
        <v>29.01</v>
      </c>
      <c r="B76">
        <v>446.22</v>
      </c>
      <c r="E76">
        <f>A76*B76</f>
        <v>12944.842200000001</v>
      </c>
      <c r="F76">
        <f>A76^2</f>
        <v>841.58010000000013</v>
      </c>
      <c r="G76" s="29">
        <f t="shared" si="0"/>
        <v>10.692010722504051</v>
      </c>
      <c r="H76" s="29">
        <f t="shared" si="1"/>
        <v>114.31909329014159</v>
      </c>
      <c r="I76" s="29">
        <f t="shared" si="2"/>
        <v>109.85849251780085</v>
      </c>
    </row>
    <row r="77" spans="1:9" x14ac:dyDescent="0.35">
      <c r="A77">
        <v>12.18</v>
      </c>
      <c r="B77">
        <v>471.49</v>
      </c>
      <c r="E77">
        <f>A77*B77</f>
        <v>5742.7482</v>
      </c>
      <c r="F77">
        <f>A77^2</f>
        <v>148.35239999999999</v>
      </c>
      <c r="G77" s="29">
        <f t="shared" si="0"/>
        <v>-2.8937970327092444E-2</v>
      </c>
      <c r="H77" s="29">
        <f t="shared" si="1"/>
        <v>8.3740612665168281E-4</v>
      </c>
      <c r="I77" s="29">
        <f t="shared" si="2"/>
        <v>218.70445849718479</v>
      </c>
    </row>
    <row r="78" spans="1:9" x14ac:dyDescent="0.35">
      <c r="A78">
        <v>13.76</v>
      </c>
      <c r="B78">
        <v>463.5</v>
      </c>
      <c r="E78">
        <f>A78*B78</f>
        <v>6377.76</v>
      </c>
      <c r="F78">
        <f>A78^2</f>
        <v>189.33759999999998</v>
      </c>
      <c r="G78" s="29">
        <f t="shared" si="0"/>
        <v>-4.6401085624439702</v>
      </c>
      <c r="H78" s="29">
        <f t="shared" si="1"/>
        <v>21.530607471265849</v>
      </c>
      <c r="I78" s="29">
        <f t="shared" si="2"/>
        <v>46.221774992029353</v>
      </c>
    </row>
    <row r="79" spans="1:9" x14ac:dyDescent="0.35">
      <c r="A79">
        <v>25.5</v>
      </c>
      <c r="B79">
        <v>440.01</v>
      </c>
      <c r="E79">
        <f>A79*B79</f>
        <v>11220.254999999999</v>
      </c>
      <c r="F79">
        <f>A79^2</f>
        <v>650.25</v>
      </c>
      <c r="G79" s="29">
        <f t="shared" si="0"/>
        <v>-3.0241229620971239</v>
      </c>
      <c r="H79" s="29">
        <f t="shared" si="1"/>
        <v>9.1453196898830829</v>
      </c>
      <c r="I79" s="29">
        <f t="shared" si="2"/>
        <v>278.60083787862607</v>
      </c>
    </row>
    <row r="80" spans="1:9" x14ac:dyDescent="0.35">
      <c r="A80">
        <v>28.26</v>
      </c>
      <c r="B80">
        <v>441.03</v>
      </c>
      <c r="E80">
        <f>A80*B80</f>
        <v>12463.507799999999</v>
      </c>
      <c r="F80">
        <f>A80^2</f>
        <v>798.62760000000014</v>
      </c>
      <c r="G80" s="29">
        <f t="shared" ref="G80:G111" si="3">B80-$D$24*A80-$D$26</f>
        <v>3.8981360035721195</v>
      </c>
      <c r="H80" s="29">
        <f t="shared" ref="H80:H111" si="4">G80^2</f>
        <v>15.195464302345215</v>
      </c>
      <c r="I80" s="29">
        <f t="shared" ref="I80:I111" si="5">(B80-$D$30)^2</f>
        <v>245.59090385800812</v>
      </c>
    </row>
    <row r="81" spans="1:9" x14ac:dyDescent="0.35">
      <c r="A81">
        <v>21.39</v>
      </c>
      <c r="B81">
        <v>452.68</v>
      </c>
      <c r="E81">
        <f>A81*B81</f>
        <v>9682.8252000000011</v>
      </c>
      <c r="F81">
        <f>A81^2</f>
        <v>457.53210000000001</v>
      </c>
      <c r="G81" s="29">
        <f t="shared" si="3"/>
        <v>0.85664357815625181</v>
      </c>
      <c r="H81" s="29">
        <f t="shared" si="4"/>
        <v>0.73383821999634624</v>
      </c>
      <c r="I81" s="29">
        <f t="shared" si="5"/>
        <v>16.171177053884261</v>
      </c>
    </row>
    <row r="82" spans="1:9" x14ac:dyDescent="0.35">
      <c r="A82">
        <v>7.26</v>
      </c>
      <c r="B82">
        <v>474.91</v>
      </c>
      <c r="E82">
        <f>A82*B82</f>
        <v>3447.8465999999999</v>
      </c>
      <c r="F82">
        <f>A82^2</f>
        <v>52.707599999999999</v>
      </c>
      <c r="G82" s="29">
        <f t="shared" si="3"/>
        <v>-7.1303561265200983</v>
      </c>
      <c r="H82" s="29">
        <f t="shared" si="4"/>
        <v>50.841978491002699</v>
      </c>
      <c r="I82" s="29">
        <f t="shared" si="5"/>
        <v>331.55529148687634</v>
      </c>
    </row>
    <row r="83" spans="1:9" x14ac:dyDescent="0.35">
      <c r="A83">
        <v>10.54</v>
      </c>
      <c r="B83">
        <v>478.77</v>
      </c>
      <c r="E83">
        <f>A83*B83</f>
        <v>5046.2357999999995</v>
      </c>
      <c r="F83">
        <f>A83^2</f>
        <v>111.09159999999999</v>
      </c>
      <c r="G83" s="29">
        <f t="shared" si="3"/>
        <v>3.7439226442752442</v>
      </c>
      <c r="H83" s="29">
        <f t="shared" si="4"/>
        <v>14.016956766316937</v>
      </c>
      <c r="I83" s="29">
        <f t="shared" si="5"/>
        <v>487.02574509512232</v>
      </c>
    </row>
    <row r="84" spans="1:9" x14ac:dyDescent="0.35">
      <c r="A84">
        <v>27.71</v>
      </c>
      <c r="B84">
        <v>434.2</v>
      </c>
      <c r="E84">
        <f>A84*B84</f>
        <v>12031.682000000001</v>
      </c>
      <c r="F84">
        <f>A84^2</f>
        <v>767.84410000000003</v>
      </c>
      <c r="G84" s="29">
        <f t="shared" si="3"/>
        <v>-4.108038790311241</v>
      </c>
      <c r="H84" s="29">
        <f t="shared" si="4"/>
        <v>16.875982702701844</v>
      </c>
      <c r="I84" s="29">
        <f t="shared" si="5"/>
        <v>506.31031107450218</v>
      </c>
    </row>
    <row r="85" spans="1:9" x14ac:dyDescent="0.35">
      <c r="A85">
        <v>23.11</v>
      </c>
      <c r="B85">
        <v>437.91</v>
      </c>
      <c r="E85">
        <f>A85*B85</f>
        <v>10120.1001</v>
      </c>
      <c r="F85">
        <f>A85^2</f>
        <v>534.07209999999998</v>
      </c>
      <c r="G85" s="29">
        <f t="shared" si="3"/>
        <v>-10.23513706642666</v>
      </c>
      <c r="H85" s="29">
        <f t="shared" si="4"/>
        <v>104.75803076854093</v>
      </c>
      <c r="I85" s="29">
        <f t="shared" si="5"/>
        <v>353.11446674460404</v>
      </c>
    </row>
    <row r="86" spans="1:9" x14ac:dyDescent="0.35">
      <c r="A86">
        <v>7.51</v>
      </c>
      <c r="B86">
        <v>477.61</v>
      </c>
      <c r="E86">
        <f>A86*B86</f>
        <v>3586.8510999999999</v>
      </c>
      <c r="F86">
        <f>A86^2</f>
        <v>56.400099999999995</v>
      </c>
      <c r="G86" s="29">
        <f t="shared" si="3"/>
        <v>-3.895731220209484</v>
      </c>
      <c r="H86" s="29">
        <f t="shared" si="4"/>
        <v>15.176721740114875</v>
      </c>
      <c r="I86" s="29">
        <f t="shared" si="5"/>
        <v>437.17205437347411</v>
      </c>
    </row>
    <row r="87" spans="1:9" x14ac:dyDescent="0.35">
      <c r="A87">
        <v>26.46</v>
      </c>
      <c r="B87">
        <v>431.65</v>
      </c>
      <c r="E87">
        <f>A87*B87</f>
        <v>11421.458999999999</v>
      </c>
      <c r="F87">
        <f>A87^2</f>
        <v>700.13160000000005</v>
      </c>
      <c r="G87" s="29">
        <f t="shared" si="3"/>
        <v>-9.3311633218643806</v>
      </c>
      <c r="H87" s="29">
        <f t="shared" si="4"/>
        <v>87.070608939307107</v>
      </c>
      <c r="I87" s="29">
        <f t="shared" si="5"/>
        <v>627.56964612604907</v>
      </c>
    </row>
    <row r="88" spans="1:9" x14ac:dyDescent="0.35">
      <c r="A88">
        <v>29.34</v>
      </c>
      <c r="B88">
        <v>430.57</v>
      </c>
      <c r="E88">
        <f>A88*B88</f>
        <v>12632.9238</v>
      </c>
      <c r="F88">
        <f>A88^2</f>
        <v>860.8356</v>
      </c>
      <c r="G88" s="29">
        <f t="shared" si="3"/>
        <v>-4.2522844011659799</v>
      </c>
      <c r="H88" s="29">
        <f t="shared" si="4"/>
        <v>18.081922628399518</v>
      </c>
      <c r="I88" s="29">
        <f t="shared" si="5"/>
        <v>682.84694097140903</v>
      </c>
    </row>
    <row r="89" spans="1:9" x14ac:dyDescent="0.35">
      <c r="A89">
        <v>10.32</v>
      </c>
      <c r="B89">
        <v>481.09</v>
      </c>
      <c r="E89">
        <f>A89*B89</f>
        <v>4964.8487999999998</v>
      </c>
      <c r="F89">
        <f>A89^2</f>
        <v>106.50240000000001</v>
      </c>
      <c r="G89" s="29">
        <f t="shared" si="3"/>
        <v>5.5934527267218641</v>
      </c>
      <c r="H89" s="29">
        <f t="shared" si="4"/>
        <v>31.286713406072256</v>
      </c>
      <c r="I89" s="29">
        <f t="shared" si="5"/>
        <v>594.806726538421</v>
      </c>
    </row>
    <row r="90" spans="1:9" x14ac:dyDescent="0.35">
      <c r="A90">
        <v>22.74</v>
      </c>
      <c r="B90">
        <v>445.56</v>
      </c>
      <c r="E90">
        <f>A90*B90</f>
        <v>10132.034399999999</v>
      </c>
      <c r="F90">
        <f>A90^2</f>
        <v>517.10759999999993</v>
      </c>
      <c r="G90" s="29">
        <f t="shared" si="3"/>
        <v>-3.3763819277664311</v>
      </c>
      <c r="H90" s="29">
        <f t="shared" si="4"/>
        <v>11.399954922147762</v>
      </c>
      <c r="I90" s="29">
        <f t="shared" si="5"/>
        <v>124.12946158996628</v>
      </c>
    </row>
    <row r="91" spans="1:9" x14ac:dyDescent="0.35">
      <c r="A91">
        <v>13.48</v>
      </c>
      <c r="B91">
        <v>475.74</v>
      </c>
      <c r="E91">
        <f>A91*B91</f>
        <v>6412.9752000000008</v>
      </c>
      <c r="F91">
        <f>A91^2</f>
        <v>181.71040000000002</v>
      </c>
      <c r="G91" s="29">
        <f t="shared" si="3"/>
        <v>7.0011115424881609</v>
      </c>
      <c r="H91" s="29">
        <f t="shared" si="4"/>
        <v>49.015562830360956</v>
      </c>
      <c r="I91" s="29">
        <f t="shared" si="5"/>
        <v>362.47056674460782</v>
      </c>
    </row>
    <row r="92" spans="1:9" x14ac:dyDescent="0.35">
      <c r="A92">
        <v>25.52</v>
      </c>
      <c r="B92">
        <v>435.12</v>
      </c>
      <c r="E92">
        <f>A92*B92</f>
        <v>11104.2624</v>
      </c>
      <c r="F92">
        <f>A92^2</f>
        <v>651.2704</v>
      </c>
      <c r="G92" s="29">
        <f t="shared" si="3"/>
        <v>-7.8713529695922944</v>
      </c>
      <c r="H92" s="29">
        <f t="shared" si="4"/>
        <v>61.95819757190943</v>
      </c>
      <c r="I92" s="29">
        <f t="shared" si="5"/>
        <v>465.7542450951201</v>
      </c>
    </row>
    <row r="93" spans="1:9" x14ac:dyDescent="0.35">
      <c r="A93">
        <v>21.58</v>
      </c>
      <c r="B93">
        <v>446.15</v>
      </c>
      <c r="E93">
        <f>A93*B93</f>
        <v>9627.9169999999995</v>
      </c>
      <c r="F93">
        <f>A93^2</f>
        <v>465.69639999999993</v>
      </c>
      <c r="G93" s="29">
        <f t="shared" si="3"/>
        <v>-5.2670414930477136</v>
      </c>
      <c r="H93" s="29">
        <f t="shared" si="4"/>
        <v>27.741726089486288</v>
      </c>
      <c r="I93" s="29">
        <f t="shared" si="5"/>
        <v>111.33078014666788</v>
      </c>
    </row>
    <row r="94" spans="1:9" x14ac:dyDescent="0.35">
      <c r="A94">
        <v>27.66</v>
      </c>
      <c r="B94">
        <v>436.64</v>
      </c>
      <c r="E94">
        <f>A94*B94</f>
        <v>12077.4624</v>
      </c>
      <c r="F94">
        <f>A94^2</f>
        <v>765.07560000000001</v>
      </c>
      <c r="G94" s="29">
        <f t="shared" si="3"/>
        <v>-1.7749637715733684</v>
      </c>
      <c r="H94" s="29">
        <f t="shared" si="4"/>
        <v>3.1504963903979566</v>
      </c>
      <c r="I94" s="29">
        <f t="shared" si="5"/>
        <v>402.45737086831679</v>
      </c>
    </row>
    <row r="95" spans="1:9" x14ac:dyDescent="0.35">
      <c r="A95">
        <v>26.96</v>
      </c>
      <c r="B95">
        <v>436.69</v>
      </c>
      <c r="E95">
        <f>A95*B95</f>
        <v>11773.162400000001</v>
      </c>
      <c r="F95">
        <f>A95^2</f>
        <v>726.84160000000008</v>
      </c>
      <c r="G95" s="29">
        <f t="shared" si="3"/>
        <v>-3.2219135092431088</v>
      </c>
      <c r="H95" s="29">
        <f t="shared" si="4"/>
        <v>10.380726661043244</v>
      </c>
      <c r="I95" s="29">
        <f t="shared" si="5"/>
        <v>400.45373684769783</v>
      </c>
    </row>
    <row r="96" spans="1:9" x14ac:dyDescent="0.35">
      <c r="A96">
        <v>12.29</v>
      </c>
      <c r="B96">
        <v>468.75</v>
      </c>
      <c r="E96">
        <f>A96*B96</f>
        <v>5760.9375</v>
      </c>
      <c r="F96">
        <f>A96^2</f>
        <v>151.04409999999999</v>
      </c>
      <c r="G96" s="29">
        <f t="shared" si="3"/>
        <v>-2.5337030115504149</v>
      </c>
      <c r="H96" s="29">
        <f t="shared" si="4"/>
        <v>6.4196509507396415</v>
      </c>
      <c r="I96" s="29">
        <f t="shared" si="5"/>
        <v>145.17020282708123</v>
      </c>
    </row>
    <row r="97" spans="1:9" x14ac:dyDescent="0.35">
      <c r="A97">
        <v>15.86</v>
      </c>
      <c r="B97">
        <v>466.6</v>
      </c>
      <c r="E97">
        <f>A97*B97</f>
        <v>7400.2759999999998</v>
      </c>
      <c r="F97">
        <f>A97^2</f>
        <v>251.53959999999998</v>
      </c>
      <c r="G97" s="29">
        <f t="shared" si="3"/>
        <v>2.950740650565308</v>
      </c>
      <c r="H97" s="29">
        <f t="shared" si="4"/>
        <v>8.7068703868985775</v>
      </c>
      <c r="I97" s="29">
        <f t="shared" si="5"/>
        <v>97.983465713679493</v>
      </c>
    </row>
    <row r="98" spans="1:9" x14ac:dyDescent="0.35">
      <c r="A98">
        <v>13.87</v>
      </c>
      <c r="B98">
        <v>465.48</v>
      </c>
      <c r="E98">
        <f>A98*B98</f>
        <v>6456.2075999999997</v>
      </c>
      <c r="F98">
        <f>A98^2</f>
        <v>192.37689999999998</v>
      </c>
      <c r="G98" s="29">
        <f t="shared" si="3"/>
        <v>-2.4248736036672653</v>
      </c>
      <c r="H98" s="29">
        <f t="shared" si="4"/>
        <v>5.8800119937622695</v>
      </c>
      <c r="I98" s="29">
        <f t="shared" si="5"/>
        <v>77.06486777553495</v>
      </c>
    </row>
    <row r="99" spans="1:9" x14ac:dyDescent="0.35">
      <c r="A99">
        <v>24.09</v>
      </c>
      <c r="B99">
        <v>441.34</v>
      </c>
      <c r="E99">
        <f>A99*B99</f>
        <v>10631.880599999999</v>
      </c>
      <c r="F99">
        <f>A99^2</f>
        <v>580.32809999999995</v>
      </c>
      <c r="G99" s="29">
        <f t="shared" si="3"/>
        <v>-4.7094074336890799</v>
      </c>
      <c r="H99" s="29">
        <f t="shared" si="4"/>
        <v>22.178518376485965</v>
      </c>
      <c r="I99" s="29">
        <f t="shared" si="5"/>
        <v>235.97077293017301</v>
      </c>
    </row>
    <row r="100" spans="1:9" x14ac:dyDescent="0.35">
      <c r="A100">
        <v>20.45</v>
      </c>
      <c r="B100">
        <v>441.83</v>
      </c>
      <c r="E100">
        <f>A100*B100</f>
        <v>9035.423499999999</v>
      </c>
      <c r="F100">
        <f>A100^2</f>
        <v>418.20249999999999</v>
      </c>
      <c r="G100" s="29">
        <f t="shared" si="3"/>
        <v>-12.003546069571712</v>
      </c>
      <c r="H100" s="29">
        <f t="shared" si="4"/>
        <v>144.08511824433049</v>
      </c>
      <c r="I100" s="29">
        <f t="shared" si="5"/>
        <v>221.15675952811088</v>
      </c>
    </row>
    <row r="101" spans="1:9" x14ac:dyDescent="0.35">
      <c r="A101">
        <v>15.07</v>
      </c>
      <c r="B101">
        <v>464.7</v>
      </c>
      <c r="E101">
        <f>A101*B101</f>
        <v>7003.0289999999995</v>
      </c>
      <c r="F101">
        <f>A101^2</f>
        <v>227.10490000000001</v>
      </c>
      <c r="G101" s="29">
        <f t="shared" si="3"/>
        <v>-0.63867405337629179</v>
      </c>
      <c r="H101" s="29">
        <f t="shared" si="4"/>
        <v>0.40790454645610241</v>
      </c>
      <c r="I101" s="29">
        <f t="shared" si="5"/>
        <v>63.978558497183883</v>
      </c>
    </row>
    <row r="102" spans="1:9" x14ac:dyDescent="0.35">
      <c r="A102">
        <v>32.72</v>
      </c>
      <c r="B102">
        <v>437.99</v>
      </c>
      <c r="E102">
        <f>A102*B102</f>
        <v>14331.032799999999</v>
      </c>
      <c r="F102">
        <f>A102^2</f>
        <v>1070.5983999999999</v>
      </c>
      <c r="G102" s="29">
        <f t="shared" si="3"/>
        <v>10.395844332153672</v>
      </c>
      <c r="H102" s="29">
        <f t="shared" si="4"/>
        <v>108.07357937837163</v>
      </c>
      <c r="I102" s="29">
        <f t="shared" si="5"/>
        <v>350.11425231161496</v>
      </c>
    </row>
    <row r="103" spans="1:9" x14ac:dyDescent="0.35">
      <c r="A103">
        <v>18.23</v>
      </c>
      <c r="B103">
        <v>459.12</v>
      </c>
      <c r="E103">
        <f>A103*B103</f>
        <v>8369.7576000000008</v>
      </c>
      <c r="F103">
        <f>A103^2</f>
        <v>332.3329</v>
      </c>
      <c r="G103" s="29">
        <f t="shared" si="3"/>
        <v>0.53898476238998683</v>
      </c>
      <c r="H103" s="29">
        <f t="shared" si="4"/>
        <v>0.29050457408859054</v>
      </c>
      <c r="I103" s="29">
        <f t="shared" si="5"/>
        <v>5.8499151982146547</v>
      </c>
    </row>
    <row r="104" spans="1:9" x14ac:dyDescent="0.35">
      <c r="A104">
        <v>35.56</v>
      </c>
      <c r="B104">
        <v>429.69</v>
      </c>
      <c r="E104">
        <f>A104*B104</f>
        <v>15279.776400000001</v>
      </c>
      <c r="F104">
        <f>A104^2</f>
        <v>1264.5136000000002</v>
      </c>
      <c r="G104" s="29">
        <f t="shared" si="3"/>
        <v>8.1691832678422998</v>
      </c>
      <c r="H104" s="29">
        <f t="shared" si="4"/>
        <v>66.735555263594591</v>
      </c>
      <c r="I104" s="29">
        <f t="shared" si="5"/>
        <v>729.61249973429528</v>
      </c>
    </row>
    <row r="105" spans="1:9" x14ac:dyDescent="0.35">
      <c r="A105">
        <v>18.36</v>
      </c>
      <c r="B105">
        <v>459.8</v>
      </c>
      <c r="E105">
        <f>A105*B105</f>
        <v>8441.9279999999999</v>
      </c>
      <c r="F105">
        <f>A105^2</f>
        <v>337.08959999999996</v>
      </c>
      <c r="G105" s="29">
        <f t="shared" si="3"/>
        <v>1.4969897136714962</v>
      </c>
      <c r="H105" s="29">
        <f t="shared" si="4"/>
        <v>2.2409782028382681</v>
      </c>
      <c r="I105" s="29">
        <f t="shared" si="5"/>
        <v>9.6016925178023769</v>
      </c>
    </row>
    <row r="106" spans="1:9" x14ac:dyDescent="0.35">
      <c r="A106">
        <v>26.35</v>
      </c>
      <c r="B106">
        <v>433.63</v>
      </c>
      <c r="E106">
        <f>A106*B106</f>
        <v>11426.1505</v>
      </c>
      <c r="F106">
        <f>A106^2</f>
        <v>694.3225000000001</v>
      </c>
      <c r="G106" s="29">
        <f t="shared" si="3"/>
        <v>-7.586398280641049</v>
      </c>
      <c r="H106" s="29">
        <f t="shared" si="4"/>
        <v>57.553438872513468</v>
      </c>
      <c r="I106" s="29">
        <f t="shared" si="5"/>
        <v>532.28673890955338</v>
      </c>
    </row>
    <row r="107" spans="1:9" x14ac:dyDescent="0.35">
      <c r="A107">
        <v>25.92</v>
      </c>
      <c r="B107">
        <v>442.84</v>
      </c>
      <c r="E107">
        <f>A107*B107</f>
        <v>11478.4128</v>
      </c>
      <c r="F107">
        <f>A107^2</f>
        <v>671.84640000000013</v>
      </c>
      <c r="G107" s="29">
        <f t="shared" si="3"/>
        <v>0.70404688050467712</v>
      </c>
      <c r="H107" s="29">
        <f t="shared" si="4"/>
        <v>0.49568200994836709</v>
      </c>
      <c r="I107" s="29">
        <f t="shared" si="5"/>
        <v>192.13675231161633</v>
      </c>
    </row>
    <row r="108" spans="1:9" x14ac:dyDescent="0.35">
      <c r="A108">
        <v>8.01</v>
      </c>
      <c r="B108">
        <v>485.13</v>
      </c>
      <c r="E108">
        <f>A108*B108</f>
        <v>3885.8912999999998</v>
      </c>
      <c r="F108">
        <f>A108^2</f>
        <v>64.1601</v>
      </c>
      <c r="G108" s="29">
        <f t="shared" si="3"/>
        <v>4.6935185924117491</v>
      </c>
      <c r="H108" s="29">
        <f t="shared" si="4"/>
        <v>22.029116777314766</v>
      </c>
      <c r="I108" s="29">
        <f t="shared" si="5"/>
        <v>808.18869767244291</v>
      </c>
    </row>
    <row r="109" spans="1:9" x14ac:dyDescent="0.35">
      <c r="A109">
        <v>19.63</v>
      </c>
      <c r="B109">
        <v>459.12</v>
      </c>
      <c r="E109">
        <f>A109*B109</f>
        <v>9012.525599999999</v>
      </c>
      <c r="F109">
        <f>A109^2</f>
        <v>385.33689999999996</v>
      </c>
      <c r="G109" s="29">
        <f t="shared" si="3"/>
        <v>3.5328842377294336</v>
      </c>
      <c r="H109" s="29">
        <f t="shared" si="4"/>
        <v>12.481271037197081</v>
      </c>
      <c r="I109" s="29">
        <f t="shared" si="5"/>
        <v>5.8499151982146547</v>
      </c>
    </row>
    <row r="110" spans="1:9" x14ac:dyDescent="0.35">
      <c r="A110">
        <v>20.02</v>
      </c>
      <c r="B110">
        <v>445.31</v>
      </c>
      <c r="E110">
        <f>A110*B110</f>
        <v>8915.1062000000002</v>
      </c>
      <c r="F110">
        <f>A110^2</f>
        <v>400.80039999999997</v>
      </c>
      <c r="G110" s="29">
        <f t="shared" si="3"/>
        <v>-9.4431009084259472</v>
      </c>
      <c r="H110" s="29">
        <f t="shared" si="4"/>
        <v>89.172154766714954</v>
      </c>
      <c r="I110" s="29">
        <f t="shared" si="5"/>
        <v>129.76263169305903</v>
      </c>
    </row>
    <row r="111" spans="1:9" x14ac:dyDescent="0.35">
      <c r="A111">
        <v>10.08</v>
      </c>
      <c r="B111">
        <v>480.8</v>
      </c>
      <c r="E111">
        <f>A111*B111</f>
        <v>4846.4639999999999</v>
      </c>
      <c r="F111">
        <f>A111^2</f>
        <v>101.60640000000001</v>
      </c>
      <c r="G111" s="29">
        <f t="shared" si="3"/>
        <v>4.7902128166637112</v>
      </c>
      <c r="H111" s="29">
        <f t="shared" si="4"/>
        <v>22.946138828929286</v>
      </c>
      <c r="I111" s="29">
        <f t="shared" si="5"/>
        <v>580.74540385801038</v>
      </c>
    </row>
    <row r="112" spans="1:9" x14ac:dyDescent="0.35">
      <c r="D112" s="27" t="s">
        <v>61</v>
      </c>
      <c r="E112">
        <f>SUM(E15:E111)</f>
        <v>834504.85560000036</v>
      </c>
      <c r="F112">
        <f>SUM(F15:F111)</f>
        <v>41042.000099999997</v>
      </c>
      <c r="G112" s="29"/>
      <c r="H112" s="29">
        <f t="shared" ref="G112:I112" si="6">SUM(H15:H111)</f>
        <v>2760.3576116524046</v>
      </c>
      <c r="I112" s="29">
        <f t="shared" si="6"/>
        <v>28471.640325773191</v>
      </c>
    </row>
  </sheetData>
  <mergeCells count="24">
    <mergeCell ref="L5:N5"/>
    <mergeCell ref="A4:B4"/>
    <mergeCell ref="C4:E4"/>
    <mergeCell ref="G4:H4"/>
    <mergeCell ref="I4:K4"/>
    <mergeCell ref="L4:N4"/>
    <mergeCell ref="A5:B5"/>
    <mergeCell ref="C5:E5"/>
    <mergeCell ref="G5:H5"/>
    <mergeCell ref="I5:K5"/>
    <mergeCell ref="L2:N2"/>
    <mergeCell ref="A3:B3"/>
    <mergeCell ref="C3:E3"/>
    <mergeCell ref="G3:H3"/>
    <mergeCell ref="I3:K3"/>
    <mergeCell ref="L3:N3"/>
    <mergeCell ref="K16:L16"/>
    <mergeCell ref="K15:L15"/>
    <mergeCell ref="A2:B2"/>
    <mergeCell ref="C2:E2"/>
    <mergeCell ref="G2:H2"/>
    <mergeCell ref="I2:K2"/>
    <mergeCell ref="A11:B11"/>
    <mergeCell ref="C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workbookViewId="0">
      <selection activeCell="E24" sqref="E24"/>
    </sheetView>
  </sheetViews>
  <sheetFormatPr defaultRowHeight="12.75" x14ac:dyDescent="0.35"/>
  <cols>
    <col min="2" max="2" width="9.265625" bestFit="1" customWidth="1"/>
  </cols>
  <sheetData>
    <row r="1" spans="1:11" ht="16.5" customHeight="1" x14ac:dyDescent="0.35">
      <c r="A1" s="51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13.15" x14ac:dyDescent="0.4">
      <c r="A2" s="54" t="s">
        <v>10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3.15" x14ac:dyDescent="0.35">
      <c r="A3" s="14" t="s">
        <v>9</v>
      </c>
      <c r="B3" s="15" t="s">
        <v>42</v>
      </c>
    </row>
    <row r="4" spans="1:11" ht="13.15" x14ac:dyDescent="0.35">
      <c r="A4" s="14" t="s">
        <v>6</v>
      </c>
      <c r="B4">
        <v>5226.9354000000003</v>
      </c>
    </row>
    <row r="5" spans="1:11" ht="13.15" x14ac:dyDescent="0.35">
      <c r="A5" s="14" t="s">
        <v>7</v>
      </c>
      <c r="B5" s="16">
        <v>28471.64</v>
      </c>
    </row>
    <row r="6" spans="1:11" ht="13.15" x14ac:dyDescent="0.35">
      <c r="A6" s="14" t="s">
        <v>8</v>
      </c>
      <c r="B6" s="16">
        <v>0.81641607999999999</v>
      </c>
    </row>
    <row r="7" spans="1:11" ht="13.15" x14ac:dyDescent="0.35">
      <c r="A7" s="14"/>
      <c r="B7" s="16"/>
    </row>
    <row r="9" spans="1:11" ht="13.15" x14ac:dyDescent="0.35">
      <c r="A9" s="52" t="s">
        <v>11</v>
      </c>
      <c r="B9" s="52"/>
      <c r="C9" s="52"/>
      <c r="D9" s="52"/>
      <c r="E9" s="52"/>
      <c r="F9" s="52"/>
      <c r="G9" s="52"/>
      <c r="H9" s="52"/>
      <c r="I9" s="52"/>
      <c r="J9" s="52"/>
      <c r="K9" s="52"/>
    </row>
    <row r="10" spans="1:11" x14ac:dyDescent="0.35">
      <c r="A10" s="49" t="s">
        <v>48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3" spans="1:11" x14ac:dyDescent="0.35">
      <c r="A13" s="53" t="s">
        <v>24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</row>
    <row r="14" spans="1:11" ht="27" customHeight="1" x14ac:dyDescent="0.35">
      <c r="A14" s="18" t="s">
        <v>25</v>
      </c>
      <c r="B14" s="48" t="s">
        <v>49</v>
      </c>
      <c r="C14" s="48"/>
      <c r="D14" s="48"/>
      <c r="E14" s="48"/>
      <c r="F14" s="48"/>
      <c r="G14" s="48"/>
      <c r="H14" s="48"/>
      <c r="I14" s="48"/>
      <c r="J14" s="48"/>
      <c r="K14" s="48"/>
    </row>
    <row r="15" spans="1:11" x14ac:dyDescent="0.35">
      <c r="A15" s="15"/>
    </row>
    <row r="17" spans="1:11" ht="13.15" x14ac:dyDescent="0.4">
      <c r="A17" s="54" t="s">
        <v>12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spans="1:11" ht="12.75" customHeight="1" x14ac:dyDescent="0.35">
      <c r="A18" s="67" t="s">
        <v>50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1" x14ac:dyDescent="0.3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</row>
    <row r="20" spans="1:11" x14ac:dyDescent="0.3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1:11" ht="13.15" x14ac:dyDescent="0.4">
      <c r="A21" s="54" t="s">
        <v>13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spans="1:11" ht="13.15" x14ac:dyDescent="0.35">
      <c r="A22" s="14" t="s">
        <v>9</v>
      </c>
      <c r="B22" s="15" t="s">
        <v>64</v>
      </c>
    </row>
    <row r="23" spans="1:11" ht="13.15" x14ac:dyDescent="0.35">
      <c r="A23" s="14" t="s">
        <v>6</v>
      </c>
      <c r="B23" s="16">
        <v>2760.3575999999998</v>
      </c>
    </row>
    <row r="24" spans="1:11" ht="13.15" x14ac:dyDescent="0.35">
      <c r="A24" s="14" t="s">
        <v>7</v>
      </c>
      <c r="B24" s="16">
        <v>28471.640299999999</v>
      </c>
    </row>
    <row r="25" spans="1:11" ht="13.15" x14ac:dyDescent="0.35">
      <c r="A25" s="14" t="s">
        <v>8</v>
      </c>
      <c r="B25" s="16">
        <v>0.90300000000000002</v>
      </c>
    </row>
    <row r="28" spans="1:11" ht="27.75" customHeight="1" x14ac:dyDescent="0.35">
      <c r="A28" s="53" t="s">
        <v>27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</row>
    <row r="29" spans="1:11" ht="27" customHeight="1" x14ac:dyDescent="0.35">
      <c r="A29" s="18" t="s">
        <v>25</v>
      </c>
      <c r="B29" s="48" t="s">
        <v>70</v>
      </c>
      <c r="C29" s="48"/>
      <c r="D29" s="48"/>
      <c r="E29" s="48"/>
      <c r="F29" s="48"/>
      <c r="G29" s="48"/>
      <c r="H29" s="48"/>
      <c r="I29" s="48"/>
      <c r="J29" s="48"/>
      <c r="K29" s="48"/>
    </row>
    <row r="30" spans="1:11" ht="27" customHeight="1" x14ac:dyDescent="0.35">
      <c r="A30" s="18" t="s">
        <v>26</v>
      </c>
      <c r="B30" s="48" t="s">
        <v>71</v>
      </c>
      <c r="C30" s="48"/>
      <c r="D30" s="48"/>
      <c r="E30" s="48"/>
      <c r="F30" s="48"/>
      <c r="G30" s="48"/>
      <c r="H30" s="48"/>
      <c r="I30" s="48"/>
      <c r="J30" s="48"/>
      <c r="K30" s="48"/>
    </row>
    <row r="33" spans="1:11" ht="27.75" customHeight="1" x14ac:dyDescent="0.35">
      <c r="A33" s="55" t="s">
        <v>14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spans="1:11" ht="12.75" customHeight="1" x14ac:dyDescent="0.35">
      <c r="A34" s="48" t="s">
        <v>72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3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1" x14ac:dyDescent="0.3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</row>
  </sheetData>
  <mergeCells count="14">
    <mergeCell ref="A34:K38"/>
    <mergeCell ref="A18:K20"/>
    <mergeCell ref="A10:K10"/>
    <mergeCell ref="A1:K1"/>
    <mergeCell ref="A9:K9"/>
    <mergeCell ref="A13:K13"/>
    <mergeCell ref="A17:K17"/>
    <mergeCell ref="A2:K2"/>
    <mergeCell ref="B14:K14"/>
    <mergeCell ref="A33:K33"/>
    <mergeCell ref="B29:K29"/>
    <mergeCell ref="B30:K30"/>
    <mergeCell ref="A21:K21"/>
    <mergeCell ref="A28:K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5AEEA11-8560-48FD-8A43-F8083A6496F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9e1b566f-7f43-45c5-ba82-b8518fc64f0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 Point</vt:lpstr>
      <vt:lpstr>Least Squares</vt:lpstr>
      <vt:lpstr>Analysis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小池智己</cp:lastModifiedBy>
  <cp:lastPrinted>2016-08-09T11:44:13Z</cp:lastPrinted>
  <dcterms:created xsi:type="dcterms:W3CDTF">2006-08-25T21:19:08Z</dcterms:created>
  <dcterms:modified xsi:type="dcterms:W3CDTF">2018-09-13T16:48:19Z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