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comments9.xml" ContentType="application/vnd.openxmlformats-officedocument.spreadsheetml.comments+xml"/>
  <Override PartName="/xl/comments6.xml" ContentType="application/vnd.openxmlformats-officedocument.spreadsheetml.comments+xml"/>
  <Override PartName="/xl/comments12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4.xml" ContentType="application/vnd.openxmlformats-officedocument.spreadsheetml.comments+xml"/>
  <Override PartName="/xl/comments8.xml" ContentType="application/vnd.openxmlformats-officedocument.spreadsheetml.comment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10.vml" ContentType="application/vnd.openxmlformats-officedocument.vmlDrawing"/>
  <Override PartName="/xl/drawings/drawing2.xml" ContentType="application/vnd.openxmlformats-officedocument.drawing+xml"/>
  <Override PartName="/xl/drawings/drawing1.xml" ContentType="application/vnd.openxmlformats-officedocument.drawing+xml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6.vml" ContentType="application/vnd.openxmlformats-officedocument.vmlDrawing"/>
  <Override PartName="/xl/drawings/vmlDrawing9.vml" ContentType="application/vnd.openxmlformats-officedocument.vmlDrawing"/>
  <Override PartName="/xl/drawings/vmlDrawing5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2.vml" ContentType="application/vnd.openxmlformats-officedocument.vmlDrawi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2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63" firstSheet="0" activeTab="11"/>
  </bookViews>
  <sheets>
    <sheet name="M001" sheetId="1" state="visible" r:id="rId2"/>
    <sheet name="M015" sheetId="2" state="visible" r:id="rId3"/>
    <sheet name="M110" sheetId="3" state="visible" r:id="rId4"/>
    <sheet name="M137" sheetId="4" state="visible" r:id="rId5"/>
    <sheet name="M183" sheetId="5" state="visible" r:id="rId6"/>
    <sheet name="M190" sheetId="6" state="visible" r:id="rId7"/>
    <sheet name="M281" sheetId="7" state="visible" r:id="rId8"/>
    <sheet name="M338" sheetId="8" state="visible" r:id="rId9"/>
    <sheet name="M158" sheetId="9" state="visible" r:id="rId10"/>
    <sheet name="Chart2" sheetId="10" state="visible" r:id="rId11"/>
    <sheet name="Chart1" sheetId="11" state="visible" r:id="rId12"/>
    <sheet name="M387" sheetId="12" state="visible" r:id="rId13"/>
    <sheet name="Summarry" sheetId="13" state="visible" r:id="rId1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D094599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D103030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D103241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D103453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WV150064657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WV150082118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WV150146190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WV150064657</t>
        </r>
      </text>
    </comment>
    <comment ref="M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D094599</t>
        </r>
      </text>
    </comment>
    <comment ref="M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WV150064657</t>
        </r>
      </text>
    </comment>
    <comment ref="M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D094599</t>
        </r>
      </text>
    </comment>
    <comment ref="M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D103030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WV150082118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WV150146190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D103241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D103453</t>
        </r>
      </text>
    </comment>
    <comment ref="M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D103241</t>
        </r>
      </text>
    </comment>
    <comment ref="M3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D103453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Posted pre-audit Deduction taken from D103277 11/17 -30/14</t>
        </r>
      </text>
    </comment>
    <comment ref="C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D094511</t>
        </r>
      </text>
    </commen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D094600</t>
        </r>
      </text>
    </comment>
    <comment ref="C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D103031</t>
        </r>
      </text>
    </comment>
    <comment ref="C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D103225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D103242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D103454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WV150064659
WV150146154
WV150146150
WV150146159</t>
        </r>
      </text>
    </comment>
    <comment ref="E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WV150146166
WV150146170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WV150082125</t>
        </r>
      </text>
    </comment>
    <comment ref="E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WV150146183</t>
        </r>
      </text>
    </comment>
    <comment ref="E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WV150146195
WV150130618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WV150130630
WV150130627
WV150130623</t>
        </r>
      </text>
    </comment>
    <comment ref="L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Posted pre-audit Deduction taken from D103277 11/17 -30/14</t>
        </r>
      </text>
    </comment>
    <comment ref="M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D094511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WV150064659
WV150146154
WV150146150
WV150146159</t>
        </r>
      </text>
    </comment>
    <comment ref="M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D094600</t>
        </r>
      </text>
    </comment>
    <comment ref="M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D103031</t>
        </r>
      </text>
    </comment>
    <comment ref="M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WV150146166
WV150146170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WV150082125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D103225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WV150146183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WV150146195
WV150130618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D103242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WV150130630
WV150130627
WV150130623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D103454</t>
        </r>
      </text>
    </comment>
    <comment ref="M2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WV150064659
WV150146154
WV150146150
WV150146159</t>
        </r>
      </text>
    </comment>
    <comment ref="M2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WV150146166
WV150146170</t>
        </r>
      </text>
    </comment>
    <comment ref="M2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WV150082125</t>
        </r>
      </text>
    </comment>
    <comment ref="M2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WV150146183</t>
        </r>
      </text>
    </comment>
    <comment ref="M2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WV150146195
WV150130618</t>
        </r>
      </text>
    </comment>
    <comment ref="M3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WV150130630
WV150130627
WV150130623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D094512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D103032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D103243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D103455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WV150064572
WV150064535</t>
        </r>
      </text>
    </comment>
    <comment ref="E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WV150064581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WV150064654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WV150082132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WV150082135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WV150109814
WV150109815
WV150109817
WV150146177</t>
        </r>
      </text>
    </comment>
    <comment ref="E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WV150130616
WV150130634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WV150130636
WV150130639
WV150130646
WV150130648
WV150130652</t>
        </r>
      </text>
    </comment>
    <comment ref="M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D094512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WV150064572
WV150064535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WV150064581</t>
        </r>
      </text>
    </comment>
    <comment ref="M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WV150064654</t>
        </r>
      </text>
    </comment>
    <comment ref="M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D103032</t>
        </r>
      </text>
    </comment>
    <comment ref="M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WV150082132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WV150082135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WV150109814
WV150109815
WV150109817
WV150146177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D103243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WV150130616
WV150130634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D103455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WV150130636
WV150130639
WV150130646
WV150130648
WV150130652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D094586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D103213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D103295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D103437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WV150064569
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WV150064651
WV150082137</t>
        </r>
      </text>
    </comment>
    <comment ref="E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WV150082148
WV150109819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WV150109821
WV150109823</t>
        </r>
      </text>
    </comment>
    <comment ref="E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WV150109743
WV150109745</t>
        </r>
      </text>
    </comment>
    <comment ref="E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WV150130608
WV150130666
WV150130676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WV150130966
WV150130681
WV150130683
WV150130686
WV150130796
WV150130797
WV150130802
WV150130808
WV150130811
WV150130814</t>
        </r>
      </text>
    </comment>
    <comment ref="M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D094586</t>
        </r>
      </text>
    </comment>
    <comment ref="M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WV150064569
</t>
        </r>
      </text>
    </comment>
    <comment ref="M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D094586</t>
        </r>
      </text>
    </comment>
    <comment ref="M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WV150064651
WV150082137</t>
        </r>
      </text>
    </comment>
    <comment ref="M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D103213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WV150082148
WV150109819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WV150109821
WV150109823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WV150109743
WV150109745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WV150130608
WV150130666
WV150130676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D103295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WV150130966
WV150130681
WV150130683
WV150130686
WV150130796
WV150130797
WV150130802
WV150130808
WV150130811
WV150130814</t>
        </r>
      </text>
    </comment>
    <comment ref="M2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D103437</t>
        </r>
      </text>
    </comment>
    <comment ref="M2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WV150109743
WV150109745</t>
        </r>
      </text>
    </comment>
    <comment ref="M2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WV150130608
WV150130666
WV150130676</t>
        </r>
      </text>
    </comment>
    <comment ref="M2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WV150130966
WV150130681
WV150130683
WV150130686
WV150130796
WV150130797
WV150130802
WV150130808
WV150130811
WV150130814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D094588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D103018</t>
        </r>
      </text>
    </comment>
    <comment ref="C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D103215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D103297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D103439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WV150064547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WV150064630</t>
        </r>
      </text>
    </comment>
    <comment ref="E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WV150109753</t>
        </r>
      </text>
    </comment>
    <comment ref="E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WV150110029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WV150130833
WV150130835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WV150064547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WV150064630</t>
        </r>
      </text>
    </comment>
    <comment ref="M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D094588</t>
        </r>
      </text>
    </comment>
    <comment ref="M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D103018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WV150109753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WV150110029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D103215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D103297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D103439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WV150130833
WV150130835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Deduction from D075859 M190 5/19/14-6/1/14</t>
        </r>
      </text>
    </commen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D094589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D103019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D103216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D103298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D103440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WV150064662
WV150064637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WV150082212
WV150082216
WV150082296
WV150082302</t>
        </r>
      </text>
    </comment>
    <comment ref="E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WV150082309
WV150082316
WV150109786
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WV150130843
WV150130845
WV150130847
</t>
        </r>
      </text>
    </comment>
    <comment ref="L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Deduction from D075859 M190 5/19/14-6/1/14</t>
        </r>
      </text>
    </comment>
    <comment ref="M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D094589</t>
        </r>
      </text>
    </comment>
    <comment ref="M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WV150064662
WV150064637</t>
        </r>
      </text>
    </comment>
    <comment ref="M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D103019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WV150082212
WV150082216
WV150082296
WV150082302</t>
        </r>
      </text>
    </comment>
    <comment ref="M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WV150082309
WV150082316
WV150109786
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D103216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D103298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WV150130843
WV150130845
WV150130847
</t>
        </r>
      </text>
    </comment>
    <comment ref="M2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D103440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D094597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D103223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D103238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D103465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WV150064559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WV150064640</t>
        </r>
      </text>
    </comment>
  </commentList>
</comments>
</file>

<file path=xl/comments8.xml><?xml version="1.0" encoding="utf-8"?>
<comments xmlns="http://schemas.openxmlformats.org/spreadsheetml/2006/main" xmlns:xdr="http://schemas.openxmlformats.org/drawingml/2006/spreadsheetDrawing">
  <authors>
    <author/>
  </authors>
  <commentLis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D094598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D103224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D103239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D103466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WV150064549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WV150064644</t>
        </r>
      </text>
    </comment>
    <comment ref="E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WV150130848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WV150064549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WV150064644</t>
        </r>
      </text>
    </comment>
    <comment ref="M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D094598</t>
        </r>
      </text>
    </comment>
    <comment ref="M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D103224</t>
        </r>
      </text>
    </comment>
    <comment ref="M1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WV150130848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D103239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D103466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/>
  </authors>
  <commentList>
    <comment ref="C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D094613</t>
        </r>
      </text>
    </comment>
    <comment ref="C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D094587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D103017</t>
        </r>
      </text>
    </comment>
    <comment ref="C1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D103214</t>
        </r>
      </text>
    </comment>
    <comment ref="C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D103296</t>
        </r>
      </text>
    </comment>
    <comment ref="C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D103438</t>
        </r>
      </text>
    </comment>
    <comment ref="E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WV150064568
WV150064564
WV150064538</t>
        </r>
      </text>
    </comment>
    <comment ref="E11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WV150064639
WV150082152</t>
        </r>
      </text>
    </comment>
    <comment ref="E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WV150082157
WV150082162
WV150082168
</t>
        </r>
      </text>
    </comment>
    <comment ref="E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WV150082173
WV150082183
WV150082190
WV150082202</t>
        </r>
      </text>
    </comment>
    <comment ref="E1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WV150082208
WV150109747</t>
        </r>
      </text>
    </comment>
    <comment ref="E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WV150109749
WV150109750</t>
        </r>
      </text>
    </comment>
    <comment ref="E1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WV150109739
WV150130817
WV150130604</t>
        </r>
      </text>
    </comment>
    <comment ref="E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WV150130824
WV150130828
WV150130831
WV150130818
WV150130960</t>
        </r>
      </text>
    </comment>
    <comment ref="M8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WV150064568
WV150064564
WV150064538</t>
        </r>
      </text>
    </comment>
    <comment ref="M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D094613</t>
        </r>
      </text>
    </comment>
    <comment ref="M1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WV150064639
WV150082152</t>
        </r>
      </text>
    </comment>
    <comment ref="M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D094587</t>
        </r>
      </text>
    </comment>
    <comment ref="M12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WV150082157
WV150082162
WV150082168
</t>
        </r>
      </text>
    </comment>
    <comment ref="M1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WV150082173
WV150082183
WV150082190
WV150082202</t>
        </r>
      </text>
    </comment>
    <comment ref="M1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WV150082208
WV150109747</t>
        </r>
      </text>
    </comment>
    <comment ref="M15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D103017</t>
        </r>
      </text>
    </comment>
    <comment ref="M1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WV150109749
WV150109750</t>
        </r>
      </text>
    </comment>
    <comment ref="M1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Yruiz7:
</t>
        </r>
        <r>
          <rPr>
            <sz val="9"/>
            <color rgb="FF000000"/>
            <rFont val="Tahoma"/>
            <family val="2"/>
            <charset val="1"/>
          </rPr>
          <t xml:space="preserve">WV150109739
WV150130817
WV150130604</t>
        </r>
      </text>
    </comment>
    <comment ref="M1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D103214</t>
        </r>
      </text>
    </comment>
    <comment ref="M1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WV150130824
WV150130828
WV150130831
WV150130818
WV150130960</t>
        </r>
      </text>
    </comment>
    <comment ref="M2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D103296</t>
        </r>
      </text>
    </comment>
    <comment ref="M2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MVILLAN:
</t>
        </r>
        <r>
          <rPr>
            <sz val="8"/>
            <color rgb="FF000000"/>
            <rFont val="Tahoma"/>
            <family val="2"/>
            <charset val="1"/>
          </rPr>
          <t xml:space="preserve">D103438</t>
        </r>
      </text>
    </comment>
  </commentList>
</comments>
</file>

<file path=xl/comments12.xml><?xml version="1.0" encoding="utf-8"?>
<comments xmlns="http://schemas.openxmlformats.org/spreadsheetml/2006/main" xmlns:xdr="http://schemas.openxmlformats.org/drawingml/2006/spreadsheetDrawing">
  <authors>
    <author/>
  </authors>
  <commentList>
    <comment ref="H39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M387 Custodian:
</t>
        </r>
        <r>
          <rPr>
            <sz val="9"/>
            <color rgb="FF000000"/>
            <rFont val="Tahoma"/>
            <family val="2"/>
            <charset val="1"/>
          </rPr>
          <t xml:space="preserve">P75354
</t>
        </r>
      </text>
    </comment>
    <comment ref="H4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M387 Custodian:
</t>
        </r>
        <r>
          <rPr>
            <sz val="9"/>
            <color rgb="FF000000"/>
            <rFont val="Tahoma"/>
            <family val="2"/>
            <charset val="1"/>
          </rPr>
          <t xml:space="preserve">P60024
P75354</t>
        </r>
      </text>
    </comment>
    <comment ref="H43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M387 Custodian:
</t>
        </r>
        <r>
          <rPr>
            <sz val="9"/>
            <color rgb="FF000000"/>
            <rFont val="Tahoma"/>
            <family val="2"/>
            <charset val="1"/>
          </rPr>
          <t xml:space="preserve">P60024
P69970
P56862</t>
        </r>
      </text>
    </comment>
    <comment ref="H4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M387 Custodian:
</t>
        </r>
        <r>
          <rPr>
            <sz val="9"/>
            <color rgb="FF000000"/>
            <rFont val="Tahoma"/>
            <family val="2"/>
            <charset val="1"/>
          </rPr>
          <t xml:space="preserve">P56862
P82080
</t>
        </r>
      </text>
    </comment>
    <comment ref="H4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M387 Custodian:
</t>
        </r>
        <r>
          <rPr>
            <sz val="9"/>
            <color rgb="FF000000"/>
            <rFont val="Tahoma"/>
            <family val="2"/>
            <charset val="1"/>
          </rPr>
          <t xml:space="preserve">P56862
</t>
        </r>
      </text>
    </comment>
    <comment ref="H55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M387 Custodian:
</t>
        </r>
        <r>
          <rPr>
            <sz val="9"/>
            <color rgb="FF000000"/>
            <rFont val="Tahoma"/>
            <family val="2"/>
            <charset val="1"/>
          </rPr>
          <t xml:space="preserve">P87041:19h
</t>
        </r>
      </text>
    </comment>
    <comment ref="H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Gerardo Rodríguez:
</t>
        </r>
        <r>
          <rPr>
            <sz val="9"/>
            <color rgb="FF000000"/>
            <rFont val="Tahoma"/>
            <family val="2"/>
            <charset val="1"/>
          </rPr>
          <t xml:space="preserve">P56789:10h</t>
        </r>
      </text>
    </comment>
    <comment ref="I57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Gerardo Rodríguez:
</t>
        </r>
        <r>
          <rPr>
            <sz val="9"/>
            <color rgb="FF000000"/>
            <rFont val="Tahoma"/>
            <family val="2"/>
            <charset val="1"/>
          </rPr>
          <t xml:space="preserve">Snow Removal
</t>
        </r>
      </text>
    </comment>
  </commentList>
</comments>
</file>

<file path=xl/sharedStrings.xml><?xml version="1.0" encoding="utf-8"?>
<sst xmlns="http://schemas.openxmlformats.org/spreadsheetml/2006/main" count="657" uniqueCount="270">
  <si>
    <t>Facility Management Program</t>
  </si>
  <si>
    <t>Income and Expense Tracker</t>
  </si>
  <si>
    <t>Building ID: M001</t>
  </si>
  <si>
    <t>FMS Vendor           CAP #     (Reg. Payroll)</t>
  </si>
  <si>
    <t>Reg. Payroll Amount</t>
  </si>
  <si>
    <t>Dust Mops &amp; Misc.</t>
  </si>
  <si>
    <t>Turnkey</t>
  </si>
  <si>
    <t>SDI Orders</t>
  </si>
  <si>
    <t>FY15 Billing Period</t>
  </si>
  <si>
    <t>Revenue/Income</t>
  </si>
  <si>
    <t>Expense</t>
  </si>
  <si>
    <t>Variance</t>
  </si>
  <si>
    <r>
      <t xml:space="preserve">Day Money </t>
    </r>
    <r>
      <rPr>
        <b val="true"/>
        <sz val="8"/>
        <rFont val="Arial"/>
        <family val="2"/>
        <charset val="1"/>
      </rPr>
      <t xml:space="preserve">(Staffing &amp; Supplies)</t>
    </r>
  </si>
  <si>
    <t>Extended Use Permits</t>
  </si>
  <si>
    <t>Emergency (202s)</t>
  </si>
  <si>
    <t>Gross</t>
  </si>
  <si>
    <t>Bi-Weekly Payroll</t>
  </si>
  <si>
    <t>Supplies</t>
  </si>
  <si>
    <t>Total Expense</t>
  </si>
  <si>
    <t>D070843</t>
  </si>
  <si>
    <t>7/1-7/14</t>
  </si>
  <si>
    <t>D070880</t>
  </si>
  <si>
    <t>7/15-7/28</t>
  </si>
  <si>
    <t>D079160</t>
  </si>
  <si>
    <t>7/29-8/11</t>
  </si>
  <si>
    <t>D071823</t>
  </si>
  <si>
    <t>8/12-8/25</t>
  </si>
  <si>
    <t>D0718786</t>
  </si>
  <si>
    <t>8/26-9/8</t>
  </si>
  <si>
    <t>D094543</t>
  </si>
  <si>
    <t>9/9-9/22</t>
  </si>
  <si>
    <t>D094669</t>
  </si>
  <si>
    <t>9/23-10/6</t>
  </si>
  <si>
    <t>D094695</t>
  </si>
  <si>
    <t>10/7-10/20</t>
  </si>
  <si>
    <t>D103097</t>
  </si>
  <si>
    <t>10/21-11/3</t>
  </si>
  <si>
    <t>D103124</t>
  </si>
  <si>
    <t>11/4-11/17</t>
  </si>
  <si>
    <t>D103276</t>
  </si>
  <si>
    <t>11/18-12/1</t>
  </si>
  <si>
    <t>D103319</t>
  </si>
  <si>
    <t>12/2-12/15</t>
  </si>
  <si>
    <t>D103344</t>
  </si>
  <si>
    <t>12/16-12/29</t>
  </si>
  <si>
    <t>D103411</t>
  </si>
  <si>
    <t>12/30/13-1/12/14</t>
  </si>
  <si>
    <t>D103508</t>
  </si>
  <si>
    <t>1/13-1/26</t>
  </si>
  <si>
    <t>1/27-2/9</t>
  </si>
  <si>
    <t>D103651</t>
  </si>
  <si>
    <t>2/10-2/23</t>
  </si>
  <si>
    <t>2/24-3/9</t>
  </si>
  <si>
    <t>3/10-3/23</t>
  </si>
  <si>
    <t>3/24-4/6</t>
  </si>
  <si>
    <t>4/7-4/20</t>
  </si>
  <si>
    <t>4/21-5/4</t>
  </si>
  <si>
    <t>5/5-5/18</t>
  </si>
  <si>
    <t>5/19-6/1</t>
  </si>
  <si>
    <t>6/2-6/15</t>
  </si>
  <si>
    <t>6/16-6/29</t>
  </si>
  <si>
    <t>Totals</t>
  </si>
  <si>
    <t>Building ID: M015</t>
  </si>
  <si>
    <t>Bi-Weekly  Payroll</t>
  </si>
  <si>
    <t>D070844</t>
  </si>
  <si>
    <t>D070881</t>
  </si>
  <si>
    <t>D079153</t>
  </si>
  <si>
    <t>D071824</t>
  </si>
  <si>
    <t>D071877</t>
  </si>
  <si>
    <t>D094544</t>
  </si>
  <si>
    <t>D094670</t>
  </si>
  <si>
    <t>D094696</t>
  </si>
  <si>
    <t>D103098</t>
  </si>
  <si>
    <t>D103125</t>
  </si>
  <si>
    <t>D103277</t>
  </si>
  <si>
    <t>D103320</t>
  </si>
  <si>
    <t>D103345</t>
  </si>
  <si>
    <t>D103412</t>
  </si>
  <si>
    <t>D106509</t>
  </si>
  <si>
    <t>D103652</t>
  </si>
  <si>
    <t>Building ID: M110</t>
  </si>
  <si>
    <t>D070845</t>
  </si>
  <si>
    <t>D070882</t>
  </si>
  <si>
    <t>D071825</t>
  </si>
  <si>
    <t>D071878</t>
  </si>
  <si>
    <t>D094545</t>
  </si>
  <si>
    <t>D094671</t>
  </si>
  <si>
    <t>D094697</t>
  </si>
  <si>
    <t>D103099</t>
  </si>
  <si>
    <t>D103126</t>
  </si>
  <si>
    <t>D103278</t>
  </si>
  <si>
    <t>D103321</t>
  </si>
  <si>
    <t>D103346</t>
  </si>
  <si>
    <t>D103413</t>
  </si>
  <si>
    <t>D103510</t>
  </si>
  <si>
    <t>D103653</t>
  </si>
  <si>
    <t>Building ID: M137</t>
  </si>
  <si>
    <t>D079102</t>
  </si>
  <si>
    <t>D070883</t>
  </si>
  <si>
    <t>D079162</t>
  </si>
  <si>
    <t>D071826</t>
  </si>
  <si>
    <t>D071879</t>
  </si>
  <si>
    <t>D094546</t>
  </si>
  <si>
    <t>D094672</t>
  </si>
  <si>
    <t>D094698</t>
  </si>
  <si>
    <t>D103100</t>
  </si>
  <si>
    <t>D103127</t>
  </si>
  <si>
    <t>D103279</t>
  </si>
  <si>
    <t>D103322</t>
  </si>
  <si>
    <t>D103347</t>
  </si>
  <si>
    <t>D103414</t>
  </si>
  <si>
    <t>D103511</t>
  </si>
  <si>
    <t>Building ID: M183</t>
  </si>
  <si>
    <t>D070848</t>
  </si>
  <si>
    <t>D070885</t>
  </si>
  <si>
    <t>D079164</t>
  </si>
  <si>
    <t>D071828</t>
  </si>
  <si>
    <t>D071881</t>
  </si>
  <si>
    <t>D094548</t>
  </si>
  <si>
    <t>D094674</t>
  </si>
  <si>
    <t>D094700</t>
  </si>
  <si>
    <t>D071866</t>
  </si>
  <si>
    <t>D103129</t>
  </si>
  <si>
    <t>D103281</t>
  </si>
  <si>
    <t>D103324</t>
  </si>
  <si>
    <t>D103349</t>
  </si>
  <si>
    <t>D103416</t>
  </si>
  <si>
    <t>D103513</t>
  </si>
  <si>
    <t>D103656</t>
  </si>
  <si>
    <t>Building ID: M190</t>
  </si>
  <si>
    <t>D070849</t>
  </si>
  <si>
    <t>D070886</t>
  </si>
  <si>
    <t>D079165</t>
  </si>
  <si>
    <t>D071829</t>
  </si>
  <si>
    <t>D071882</t>
  </si>
  <si>
    <t>D094549</t>
  </si>
  <si>
    <t>D094675</t>
  </si>
  <si>
    <t>D103001</t>
  </si>
  <si>
    <t>D071867</t>
  </si>
  <si>
    <t>D103130</t>
  </si>
  <si>
    <t>D103282</t>
  </si>
  <si>
    <t>D103325</t>
  </si>
  <si>
    <t>D103350</t>
  </si>
  <si>
    <t>D103417</t>
  </si>
  <si>
    <t>D103514</t>
  </si>
  <si>
    <t>Building ID: M281</t>
  </si>
  <si>
    <t>D070850</t>
  </si>
  <si>
    <t>D070887</t>
  </si>
  <si>
    <t>D079166</t>
  </si>
  <si>
    <t>D071830</t>
  </si>
  <si>
    <t>D071883</t>
  </si>
  <si>
    <t>D094550</t>
  </si>
  <si>
    <t>D094676</t>
  </si>
  <si>
    <t>D103007</t>
  </si>
  <si>
    <t>D071868</t>
  </si>
  <si>
    <t>D103131</t>
  </si>
  <si>
    <t>D103283</t>
  </si>
  <si>
    <t>D103326</t>
  </si>
  <si>
    <t>D103351</t>
  </si>
  <si>
    <t>D103418</t>
  </si>
  <si>
    <t>D103515</t>
  </si>
  <si>
    <t>Building ID: M338</t>
  </si>
  <si>
    <t>D070851</t>
  </si>
  <si>
    <t>D070888</t>
  </si>
  <si>
    <t>D079167</t>
  </si>
  <si>
    <t>D071831</t>
  </si>
  <si>
    <t>D071884</t>
  </si>
  <si>
    <t>D094551</t>
  </si>
  <si>
    <t>D094677</t>
  </si>
  <si>
    <t>D103006</t>
  </si>
  <si>
    <t>D103101</t>
  </si>
  <si>
    <t>D103132</t>
  </si>
  <si>
    <t>D103284</t>
  </si>
  <si>
    <t>D103327</t>
  </si>
  <si>
    <t>D103352</t>
  </si>
  <si>
    <t>D103419</t>
  </si>
  <si>
    <t>D103516</t>
  </si>
  <si>
    <t>Building ID: M158</t>
  </si>
  <si>
    <t>D070847</t>
  </si>
  <si>
    <t>D070884</t>
  </si>
  <si>
    <t>D079163</t>
  </si>
  <si>
    <t>D071827</t>
  </si>
  <si>
    <t>D071880</t>
  </si>
  <si>
    <t>D094547</t>
  </si>
  <si>
    <t>D094673</t>
  </si>
  <si>
    <t>D094699</t>
  </si>
  <si>
    <t>D071865</t>
  </si>
  <si>
    <t>D103128</t>
  </si>
  <si>
    <t>D103280</t>
  </si>
  <si>
    <t>D103348</t>
  </si>
  <si>
    <t>D103415</t>
  </si>
  <si>
    <t>D103512</t>
  </si>
  <si>
    <t>Building ID: M100</t>
  </si>
  <si>
    <t>Weekly  Payroll</t>
  </si>
  <si>
    <t>1/5-1/11</t>
  </si>
  <si>
    <t>1/12-1/18</t>
  </si>
  <si>
    <t>1/19-1-25</t>
  </si>
  <si>
    <t>1/26-2/1</t>
  </si>
  <si>
    <t>2/2-2/8</t>
  </si>
  <si>
    <t>2/9-2/15</t>
  </si>
  <si>
    <t>2/16-2/22</t>
  </si>
  <si>
    <t>2/23-3/1</t>
  </si>
  <si>
    <t>3/2-3/8</t>
  </si>
  <si>
    <t>3/9-3/15</t>
  </si>
  <si>
    <t>3/16-3/22</t>
  </si>
  <si>
    <t>3/23-3/29</t>
  </si>
  <si>
    <t>3/30-4/5</t>
  </si>
  <si>
    <t>4/6-4/12</t>
  </si>
  <si>
    <t>4/13-4/19</t>
  </si>
  <si>
    <t>4/20-4/26</t>
  </si>
  <si>
    <t>4/27-5/3</t>
  </si>
  <si>
    <t>5/4-5/10</t>
  </si>
  <si>
    <t>5/11-5/17</t>
  </si>
  <si>
    <t>5/18-5/24</t>
  </si>
  <si>
    <t>5/25-5/31</t>
  </si>
  <si>
    <t>6/1-6/7</t>
  </si>
  <si>
    <t>6/8-6/14</t>
  </si>
  <si>
    <t>6/15-6/21</t>
  </si>
  <si>
    <t>6/22-6/28</t>
  </si>
  <si>
    <t>6/29-7/5</t>
  </si>
  <si>
    <t>7/6-7/12</t>
  </si>
  <si>
    <t>7/13-7/19</t>
  </si>
  <si>
    <t>7/20-7/26</t>
  </si>
  <si>
    <t>7/27/8/2</t>
  </si>
  <si>
    <t>8/3-8/9</t>
  </si>
  <si>
    <t>8/10-8/16</t>
  </si>
  <si>
    <t>8/17-8/23</t>
  </si>
  <si>
    <t>8/24-8/30</t>
  </si>
  <si>
    <t>8/31-9/6</t>
  </si>
  <si>
    <t>9/7-9/13</t>
  </si>
  <si>
    <t>9/14-9/20</t>
  </si>
  <si>
    <t>9/21-9/27</t>
  </si>
  <si>
    <t>9/28-10/4</t>
  </si>
  <si>
    <t>10/5-10/11</t>
  </si>
  <si>
    <t>10/12-10/18</t>
  </si>
  <si>
    <t>10/19-10/25</t>
  </si>
  <si>
    <t>10/26-11/1</t>
  </si>
  <si>
    <t>11/2-11/8</t>
  </si>
  <si>
    <t>11/9-11/15</t>
  </si>
  <si>
    <t>11/16-11/22</t>
  </si>
  <si>
    <t>11/23-11/29</t>
  </si>
  <si>
    <t>11/30-12/6</t>
  </si>
  <si>
    <t>12/7-12/13</t>
  </si>
  <si>
    <t>12/14-12/20</t>
  </si>
  <si>
    <t>12/21-12/27</t>
  </si>
  <si>
    <t>12/28-1/3</t>
  </si>
  <si>
    <t>Budget Condition July 2014 - January 2015</t>
  </si>
  <si>
    <t>Bldg</t>
  </si>
  <si>
    <t>Expenses</t>
  </si>
  <si>
    <t>Revenue</t>
  </si>
  <si>
    <t>Surplus/(Deficit)</t>
  </si>
  <si>
    <t>Comments</t>
  </si>
  <si>
    <t>M001</t>
  </si>
  <si>
    <t>M015</t>
  </si>
  <si>
    <t>M110</t>
  </si>
  <si>
    <t>M137</t>
  </si>
  <si>
    <t>$63K in permit revenue but no backup</t>
  </si>
  <si>
    <t>M158</t>
  </si>
  <si>
    <t>M183</t>
  </si>
  <si>
    <t>$32k in permit revenue but no backup</t>
  </si>
  <si>
    <t>M190</t>
  </si>
  <si>
    <t>M281</t>
  </si>
  <si>
    <t>M338</t>
  </si>
  <si>
    <t>$26k in permit revenue but no backup</t>
  </si>
  <si>
    <t>M340</t>
  </si>
  <si>
    <t>behind on permit revenue?</t>
  </si>
  <si>
    <t>M387</t>
  </si>
  <si>
    <t>M389</t>
  </si>
  <si>
    <t>M460</t>
  </si>
  <si>
    <t>$166k in permits revenue but no backup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</si>
</sst>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(\$* #,##0.00_);_(\$* \(#,##0.00\);_(\$* \-??_);_(@_)"/>
    <numFmt numFmtId="166" formatCode="#,##0.00"/>
    <numFmt numFmtId="167" formatCode="MM/DD/YY"/>
    <numFmt numFmtId="168" formatCode="_(\$* #,##0_);_(\$* \(#,##0\);_(\$* \-??_);_(@_)"/>
    <numFmt numFmtId="169" formatCode="0.00"/>
    <numFmt numFmtId="170" formatCode="\$#,##0.00"/>
  </numFmts>
  <fonts count="2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u val="single"/>
      <sz val="11"/>
      <color rgb="FF000000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9"/>
      <name val="Arial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6" fillId="0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13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2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3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5" fontId="6" fillId="0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2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4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2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5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4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3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15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6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3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3" fillId="3" borderId="3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24" fillId="3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25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0" fillId="3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0" fontId="13" fillId="3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6" fontId="6" fillId="0" borderId="1" xfId="17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0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27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urrency 2" xfId="20" builtinId="54" customBuiltin="true"/>
    <cellStyle name="Normal 2" xfId="21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lang="es-DO">
                <a:solidFill>
                  <a:srgbClr val="000000"/>
                </a:solidFill>
                <a:latin typeface="Calibri"/>
              </a:rPr>
              <a:t>Totals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M387!$A$88:$F$88</c:f>
              <c:strCache>
                <c:ptCount val="1"/>
                <c:pt idx="0">
                  <c:v>Totals  $-     $-     $-     $-    Totals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val>
            <c:numRef>
              <c:f>M387!$G$88:$J$88</c:f>
              <c:numCache>
                <c:formatCode>General</c:formatCode>
                <c:ptCount val="4"/>
                <c:pt idx="0">
                  <c:v>136578</c:v>
                </c:pt>
                <c:pt idx="1">
                  <c:v>35822.19</c:v>
                </c:pt>
                <c:pt idx="2">
                  <c:v>11591.09</c:v>
                </c:pt>
                <c:pt idx="3">
                  <c:v>183991.28</c:v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</c:ser>
        <c:gapWidth val="150"/>
        <c:axId val="24709283"/>
        <c:axId val="55283670"/>
      </c:barChart>
      <c:catAx>
        <c:axId val="247092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5283670"/>
        <c:crosses val="autoZero"/>
        <c:auto val="1"/>
        <c:lblAlgn val="ctr"/>
        <c:lblOffset val="100"/>
      </c:catAx>
      <c:valAx>
        <c:axId val="5528367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4709283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 lang="es-DO">
                <a:solidFill>
                  <a:srgbClr val="000000"/>
                </a:solidFill>
                <a:latin typeface="Calibri"/>
              </a:rPr>
              <a:t>Totals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M387!$A$88:$F$88</c:f>
              <c:strCache>
                <c:ptCount val="1"/>
                <c:pt idx="0">
                  <c:v>Totals  $-     $-     $-     $-    Totals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val>
            <c:numRef>
              <c:f>M387!$G$88:$J$88</c:f>
              <c:numCache>
                <c:formatCode>General</c:formatCode>
                <c:ptCount val="4"/>
                <c:pt idx="0">
                  <c:v>136578</c:v>
                </c:pt>
                <c:pt idx="1">
                  <c:v>35822.19</c:v>
                </c:pt>
                <c:pt idx="2">
                  <c:v>11591.09</c:v>
                </c:pt>
                <c:pt idx="3">
                  <c:v>183991.28</c:v>
                </c:pt>
              </c:numCache>
            </c:numRef>
          </c:val>
        </c:ser>
        <c:ser>
          <c:idx val="1"/>
          <c:order val="1"/>
          <c:spPr>
            <a:solidFill>
              <a:srgbClr val="ffffff"/>
            </a:solidFill>
            <a:ln>
              <a:noFill/>
            </a:ln>
          </c:spPr>
        </c:ser>
        <c:gapWidth val="150"/>
        <c:axId val="30826325"/>
        <c:axId val="40656166"/>
      </c:barChart>
      <c:catAx>
        <c:axId val="3082632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0656166"/>
        <c:crosses val="autoZero"/>
        <c:auto val="1"/>
        <c:lblAlgn val="ctr"/>
        <c:lblOffset val="100"/>
      </c:catAx>
      <c:valAx>
        <c:axId val="4065616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0826325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349200</xdr:colOff>
      <xdr:row>38</xdr:row>
      <xdr:rowOff>117360</xdr:rowOff>
    </xdr:to>
    <xdr:graphicFrame>
      <xdr:nvGraphicFramePr>
        <xdr:cNvPr id="0" name="Chart 1"/>
        <xdr:cNvGraphicFramePr/>
      </xdr:nvGraphicFramePr>
      <xdr:xfrm>
        <a:off x="27000" y="0"/>
        <a:ext cx="8641080" cy="629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0</xdr:row>
      <xdr:rowOff>0</xdr:rowOff>
    </xdr:from>
    <xdr:to>
      <xdr:col>11</xdr:col>
      <xdr:colOff>349200</xdr:colOff>
      <xdr:row>38</xdr:row>
      <xdr:rowOff>117360</xdr:rowOff>
    </xdr:to>
    <xdr:graphicFrame>
      <xdr:nvGraphicFramePr>
        <xdr:cNvPr id="1" name="Chart 1"/>
        <xdr:cNvGraphicFramePr/>
      </xdr:nvGraphicFramePr>
      <xdr:xfrm>
        <a:off x="27000" y="0"/>
        <a:ext cx="8641080" cy="6294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7.v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vmlDrawing" Target="../drawings/vmlDrawing8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9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vmlDrawing" Target="../drawings/vmlDrawing10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35" activeCellId="0" sqref="L35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5668016194332"/>
    <col collapsed="false" hidden="false" max="15" min="15" style="2" width="12.7125506072875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2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5.25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16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19</v>
      </c>
      <c r="B8" s="15" t="n">
        <v>14511.77</v>
      </c>
      <c r="C8" s="15"/>
      <c r="D8" s="15"/>
      <c r="E8" s="15"/>
      <c r="F8" s="16" t="s">
        <v>20</v>
      </c>
      <c r="G8" s="17" t="n">
        <v>10601</v>
      </c>
      <c r="H8" s="18" t="n">
        <v>8000</v>
      </c>
      <c r="I8" s="18" t="n">
        <v>985</v>
      </c>
      <c r="J8" s="18" t="n">
        <f aca="false">SUM(G8:I8)</f>
        <v>19586</v>
      </c>
      <c r="K8" s="19"/>
      <c r="L8" s="15" t="n">
        <v>14511.77</v>
      </c>
      <c r="M8" s="15" t="n">
        <v>282.09</v>
      </c>
      <c r="N8" s="20" t="n">
        <f aca="false">SUM(L8:M8)</f>
        <v>14793.86</v>
      </c>
      <c r="O8" s="21" t="n">
        <f aca="false">J8-N8</f>
        <v>4792.14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21</v>
      </c>
      <c r="B9" s="15" t="n">
        <v>10258.7</v>
      </c>
      <c r="C9" s="15"/>
      <c r="D9" s="15"/>
      <c r="E9" s="15"/>
      <c r="F9" s="16" t="s">
        <v>22</v>
      </c>
      <c r="G9" s="17" t="n">
        <f aca="false">G8</f>
        <v>10601</v>
      </c>
      <c r="H9" s="18" t="n">
        <v>3268</v>
      </c>
      <c r="I9" s="22" t="n">
        <v>1432</v>
      </c>
      <c r="J9" s="18" t="n">
        <f aca="false">SUM(G9:I9)</f>
        <v>15301</v>
      </c>
      <c r="K9" s="19"/>
      <c r="L9" s="15" t="n">
        <v>10258.7</v>
      </c>
      <c r="M9" s="15"/>
      <c r="N9" s="20" t="n">
        <f aca="false">SUM(L9:M9)</f>
        <v>10258.7</v>
      </c>
      <c r="O9" s="21" t="n">
        <f aca="false">J9-N9</f>
        <v>5042.3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23</v>
      </c>
      <c r="B10" s="15" t="n">
        <v>12555.54</v>
      </c>
      <c r="C10" s="15"/>
      <c r="D10" s="15"/>
      <c r="E10" s="15"/>
      <c r="F10" s="16" t="s">
        <v>24</v>
      </c>
      <c r="G10" s="17" t="n">
        <f aca="false">G9</f>
        <v>10601</v>
      </c>
      <c r="H10" s="22" t="n">
        <v>1985</v>
      </c>
      <c r="I10" s="22"/>
      <c r="J10" s="18" t="n">
        <f aca="false">SUM(G10:I10)</f>
        <v>12586</v>
      </c>
      <c r="K10" s="23"/>
      <c r="L10" s="15" t="n">
        <v>12555.54</v>
      </c>
      <c r="M10" s="15"/>
      <c r="N10" s="20" t="n">
        <f aca="false">SUM(L10:M10)</f>
        <v>12555.54</v>
      </c>
      <c r="O10" s="21" t="n">
        <f aca="false">J10-N10</f>
        <v>30.4599999999991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25</v>
      </c>
      <c r="B11" s="15" t="n">
        <v>13551.57</v>
      </c>
      <c r="C11" s="15" t="n">
        <v>59.71</v>
      </c>
      <c r="D11" s="15"/>
      <c r="E11" s="15" t="n">
        <v>282.09</v>
      </c>
      <c r="F11" s="16" t="s">
        <v>26</v>
      </c>
      <c r="G11" s="17" t="n">
        <f aca="false">G10</f>
        <v>10601</v>
      </c>
      <c r="H11" s="22" t="n">
        <v>3764</v>
      </c>
      <c r="I11" s="22"/>
      <c r="J11" s="18" t="n">
        <f aca="false">SUM(G11:I11)</f>
        <v>14365</v>
      </c>
      <c r="K11" s="23"/>
      <c r="L11" s="15" t="n">
        <v>13551.57</v>
      </c>
      <c r="M11" s="15"/>
      <c r="N11" s="20" t="n">
        <f aca="false">SUM(L11:M11)</f>
        <v>13551.57</v>
      </c>
      <c r="O11" s="21" t="n">
        <f aca="false">J11-N11</f>
        <v>813.43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27</v>
      </c>
      <c r="B12" s="15" t="n">
        <v>13840.68</v>
      </c>
      <c r="C12" s="15"/>
      <c r="D12" s="15"/>
      <c r="E12" s="15"/>
      <c r="F12" s="16" t="s">
        <v>28</v>
      </c>
      <c r="G12" s="17" t="n">
        <f aca="false">G11</f>
        <v>10601</v>
      </c>
      <c r="H12" s="22"/>
      <c r="I12" s="22" t="n">
        <v>490</v>
      </c>
      <c r="J12" s="18" t="n">
        <f aca="false">SUM(G12:I12)</f>
        <v>11091</v>
      </c>
      <c r="K12" s="23"/>
      <c r="L12" s="15" t="n">
        <v>13840.68</v>
      </c>
      <c r="M12" s="15" t="n">
        <v>59.71</v>
      </c>
      <c r="N12" s="20" t="n">
        <f aca="false">SUM(L12:M12)</f>
        <v>13900.39</v>
      </c>
      <c r="O12" s="21" t="n">
        <f aca="false">J12-N12</f>
        <v>-2809.39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29</v>
      </c>
      <c r="B13" s="15" t="n">
        <v>12625.77</v>
      </c>
      <c r="C13" s="15" t="n">
        <v>59.71</v>
      </c>
      <c r="D13" s="15"/>
      <c r="E13" s="15"/>
      <c r="F13" s="16" t="s">
        <v>30</v>
      </c>
      <c r="G13" s="17" t="n">
        <f aca="false">G12</f>
        <v>10601</v>
      </c>
      <c r="H13" s="22" t="n">
        <v>3236</v>
      </c>
      <c r="I13" s="22" t="n">
        <v>846</v>
      </c>
      <c r="J13" s="18" t="n">
        <f aca="false">SUM(G13:I13)</f>
        <v>14683</v>
      </c>
      <c r="K13" s="23"/>
      <c r="L13" s="15" t="n">
        <v>12625.77</v>
      </c>
      <c r="M13" s="15" t="n">
        <v>59.71</v>
      </c>
      <c r="N13" s="20" t="n">
        <f aca="false">SUM(L13:M13)</f>
        <v>12685.48</v>
      </c>
      <c r="O13" s="21" t="n">
        <f aca="false">J13-N13</f>
        <v>1997.52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31</v>
      </c>
      <c r="B14" s="15" t="n">
        <v>12993.68</v>
      </c>
      <c r="C14" s="15"/>
      <c r="D14" s="15"/>
      <c r="E14" s="15" t="n">
        <v>406.37</v>
      </c>
      <c r="F14" s="16" t="s">
        <v>32</v>
      </c>
      <c r="G14" s="17" t="n">
        <f aca="false">G13</f>
        <v>10601</v>
      </c>
      <c r="H14" s="22" t="n">
        <v>1223</v>
      </c>
      <c r="I14" s="22" t="n">
        <v>530</v>
      </c>
      <c r="J14" s="18" t="n">
        <f aca="false">SUM(G14:I14)</f>
        <v>12354</v>
      </c>
      <c r="K14" s="23"/>
      <c r="L14" s="15" t="n">
        <v>12993.68</v>
      </c>
      <c r="M14" s="15" t="n">
        <v>406.37</v>
      </c>
      <c r="N14" s="20" t="n">
        <f aca="false">SUM(L14:M14)</f>
        <v>13400.05</v>
      </c>
      <c r="O14" s="21" t="n">
        <f aca="false">J14-N14</f>
        <v>-1046.05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33</v>
      </c>
      <c r="B15" s="15" t="n">
        <v>12411.82</v>
      </c>
      <c r="C15" s="15"/>
      <c r="D15" s="15"/>
      <c r="E15" s="15" t="n">
        <f aca="false">312</f>
        <v>312</v>
      </c>
      <c r="F15" s="16" t="s">
        <v>34</v>
      </c>
      <c r="G15" s="17" t="n">
        <f aca="false">G14</f>
        <v>10601</v>
      </c>
      <c r="H15" s="22" t="n">
        <v>4817.33</v>
      </c>
      <c r="I15" s="22" t="n">
        <v>268</v>
      </c>
      <c r="J15" s="18" t="n">
        <f aca="false">SUM(G15:I15)</f>
        <v>15686.33</v>
      </c>
      <c r="K15" s="23"/>
      <c r="L15" s="15" t="n">
        <v>12411.82</v>
      </c>
      <c r="M15" s="15" t="n">
        <f aca="false">312</f>
        <v>312</v>
      </c>
      <c r="N15" s="20" t="n">
        <f aca="false">SUM(L15:M15)</f>
        <v>12723.82</v>
      </c>
      <c r="O15" s="21" t="n">
        <f aca="false">J15-N15</f>
        <v>2962.51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35</v>
      </c>
      <c r="B16" s="15" t="n">
        <v>12970.74</v>
      </c>
      <c r="C16" s="15"/>
      <c r="D16" s="15"/>
      <c r="E16" s="15"/>
      <c r="F16" s="16" t="s">
        <v>36</v>
      </c>
      <c r="G16" s="17" t="n">
        <f aca="false">G15</f>
        <v>10601</v>
      </c>
      <c r="H16" s="22" t="n">
        <v>1863</v>
      </c>
      <c r="I16" s="22" t="n">
        <v>432</v>
      </c>
      <c r="J16" s="18" t="n">
        <f aca="false">SUM(G16:I16)</f>
        <v>12896</v>
      </c>
      <c r="K16" s="23"/>
      <c r="L16" s="15" t="n">
        <v>12970.74</v>
      </c>
      <c r="M16" s="15"/>
      <c r="N16" s="20" t="n">
        <f aca="false">SUM(L16:M16)</f>
        <v>12970.74</v>
      </c>
      <c r="O16" s="21" t="n">
        <f aca="false">J16-N16</f>
        <v>-74.7399999999998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37</v>
      </c>
      <c r="B17" s="15" t="n">
        <v>12345.83</v>
      </c>
      <c r="C17" s="15"/>
      <c r="D17" s="15"/>
      <c r="E17" s="15"/>
      <c r="F17" s="16" t="s">
        <v>38</v>
      </c>
      <c r="G17" s="17" t="n">
        <f aca="false">G16</f>
        <v>10601</v>
      </c>
      <c r="H17" s="22"/>
      <c r="I17" s="22" t="n">
        <v>351</v>
      </c>
      <c r="J17" s="18" t="n">
        <f aca="false">SUM(G17:I17)</f>
        <v>10952</v>
      </c>
      <c r="K17" s="23"/>
      <c r="L17" s="15" t="n">
        <v>12345.83</v>
      </c>
      <c r="M17" s="15"/>
      <c r="N17" s="20" t="n">
        <f aca="false">SUM(L17:M17)</f>
        <v>12345.83</v>
      </c>
      <c r="O17" s="21" t="n">
        <f aca="false">J17-N17</f>
        <v>-1393.83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39</v>
      </c>
      <c r="B18" s="15" t="n">
        <v>15504.31</v>
      </c>
      <c r="C18" s="15" t="n">
        <v>596.47</v>
      </c>
      <c r="D18" s="15"/>
      <c r="E18" s="15"/>
      <c r="F18" s="16" t="s">
        <v>40</v>
      </c>
      <c r="G18" s="17" t="n">
        <f aca="false">G17</f>
        <v>10601</v>
      </c>
      <c r="H18" s="22" t="n">
        <v>2305</v>
      </c>
      <c r="I18" s="22" t="n">
        <v>296</v>
      </c>
      <c r="J18" s="18" t="n">
        <f aca="false">SUM(G18:I18)</f>
        <v>13202</v>
      </c>
      <c r="K18" s="23"/>
      <c r="L18" s="15" t="n">
        <v>15504.31</v>
      </c>
      <c r="M18" s="15" t="n">
        <v>596.47</v>
      </c>
      <c r="N18" s="20" t="n">
        <f aca="false">SUM(L18:M18)</f>
        <v>16100.78</v>
      </c>
      <c r="O18" s="21" t="n">
        <f aca="false">J18-N18</f>
        <v>-2898.78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41</v>
      </c>
      <c r="B19" s="15" t="n">
        <v>12489.89</v>
      </c>
      <c r="C19" s="15"/>
      <c r="D19" s="15"/>
      <c r="E19" s="15"/>
      <c r="F19" s="16" t="s">
        <v>42</v>
      </c>
      <c r="G19" s="17" t="n">
        <f aca="false">G18</f>
        <v>10601</v>
      </c>
      <c r="H19" s="22"/>
      <c r="I19" s="22"/>
      <c r="J19" s="18" t="n">
        <f aca="false">SUM(G19:I19)</f>
        <v>10601</v>
      </c>
      <c r="K19" s="23"/>
      <c r="L19" s="15" t="n">
        <v>12489.89</v>
      </c>
      <c r="M19" s="15"/>
      <c r="N19" s="20" t="n">
        <f aca="false">SUM(L19:M19)</f>
        <v>12489.89</v>
      </c>
      <c r="O19" s="21" t="n">
        <f aca="false">J19-N19</f>
        <v>-1888.89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43</v>
      </c>
      <c r="B20" s="15" t="n">
        <v>11580.09</v>
      </c>
      <c r="C20" s="15" t="n">
        <v>62.08</v>
      </c>
      <c r="D20" s="15"/>
      <c r="E20" s="15"/>
      <c r="F20" s="16" t="s">
        <v>44</v>
      </c>
      <c r="G20" s="17" t="n">
        <f aca="false">G19</f>
        <v>10601</v>
      </c>
      <c r="H20" s="24"/>
      <c r="I20" s="24" t="n">
        <v>306</v>
      </c>
      <c r="J20" s="18" t="n">
        <f aca="false">SUM(G20:I20)</f>
        <v>10907</v>
      </c>
      <c r="K20" s="25"/>
      <c r="L20" s="15" t="n">
        <v>11580.09</v>
      </c>
      <c r="M20" s="15" t="n">
        <v>62.08</v>
      </c>
      <c r="N20" s="20" t="n">
        <f aca="false">SUM(L20:M20)</f>
        <v>11642.17</v>
      </c>
      <c r="O20" s="21" t="n">
        <f aca="false">J20-N20</f>
        <v>-735.17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45</v>
      </c>
      <c r="B21" s="15" t="n">
        <v>16095.21</v>
      </c>
      <c r="C21" s="15"/>
      <c r="D21" s="15"/>
      <c r="E21" s="15" t="n">
        <v>210.51</v>
      </c>
      <c r="F21" s="16" t="s">
        <v>46</v>
      </c>
      <c r="G21" s="17" t="n">
        <f aca="false">G20</f>
        <v>10601</v>
      </c>
      <c r="H21" s="24" t="n">
        <v>4817.33</v>
      </c>
      <c r="I21" s="24" t="n">
        <v>295</v>
      </c>
      <c r="J21" s="18" t="n">
        <f aca="false">SUM(G21:I21)</f>
        <v>15713.33</v>
      </c>
      <c r="K21" s="25"/>
      <c r="L21" s="15" t="n">
        <v>16095.21</v>
      </c>
      <c r="M21" s="15" t="n">
        <v>210.51</v>
      </c>
      <c r="N21" s="20" t="n">
        <f aca="false">SUM(L21:M21)</f>
        <v>16305.72</v>
      </c>
      <c r="O21" s="21" t="n">
        <f aca="false">J21-N21</f>
        <v>-592.389999999999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47</v>
      </c>
      <c r="B22" s="15" t="n">
        <v>15828.32</v>
      </c>
      <c r="C22" s="15"/>
      <c r="D22" s="15"/>
      <c r="E22" s="15" t="n">
        <v>167.59</v>
      </c>
      <c r="F22" s="16" t="s">
        <v>48</v>
      </c>
      <c r="G22" s="17" t="n">
        <f aca="false">G21</f>
        <v>10601</v>
      </c>
      <c r="H22" s="24"/>
      <c r="I22" s="24"/>
      <c r="J22" s="18" t="n">
        <f aca="false">SUM(G22:I22)</f>
        <v>10601</v>
      </c>
      <c r="K22" s="25"/>
      <c r="L22" s="15" t="n">
        <v>15828.32</v>
      </c>
      <c r="M22" s="15" t="n">
        <v>167.59</v>
      </c>
      <c r="N22" s="20" t="n">
        <f aca="false">SUM(L22:M22)</f>
        <v>15995.91</v>
      </c>
      <c r="O22" s="21" t="n">
        <f aca="false">J22-N22</f>
        <v>-5394.91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4"/>
      <c r="B23" s="15"/>
      <c r="C23" s="15"/>
      <c r="D23" s="15"/>
      <c r="E23" s="15"/>
      <c r="F23" s="16" t="s">
        <v>49</v>
      </c>
      <c r="G23" s="17" t="n">
        <f aca="false">G22</f>
        <v>10601</v>
      </c>
      <c r="H23" s="24" t="n">
        <v>2080</v>
      </c>
      <c r="I23" s="24"/>
      <c r="J23" s="18" t="n">
        <f aca="false">SUM(G23:I23)</f>
        <v>12681</v>
      </c>
      <c r="K23" s="25"/>
      <c r="L23" s="24"/>
      <c r="M23" s="15"/>
      <c r="N23" s="20" t="n">
        <f aca="false">SUM(L23:M23)</f>
        <v>0</v>
      </c>
      <c r="O23" s="21" t="n">
        <f aca="false">J23-N23</f>
        <v>12681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14" t="s">
        <v>50</v>
      </c>
      <c r="B24" s="15" t="n">
        <v>19259.13</v>
      </c>
      <c r="C24" s="15"/>
      <c r="D24" s="15"/>
      <c r="E24" s="15" t="n">
        <v>438.6</v>
      </c>
      <c r="F24" s="16" t="s">
        <v>51</v>
      </c>
      <c r="G24" s="17" t="n">
        <f aca="false">G23</f>
        <v>10601</v>
      </c>
      <c r="H24" s="24"/>
      <c r="I24" s="24"/>
      <c r="J24" s="18" t="n">
        <f aca="false">SUM(G24:I24)</f>
        <v>10601</v>
      </c>
      <c r="K24" s="25"/>
      <c r="L24" s="24"/>
      <c r="M24" s="15" t="n">
        <v>438.6</v>
      </c>
      <c r="N24" s="20" t="n">
        <f aca="false">SUM(L24:M24)</f>
        <v>438.6</v>
      </c>
      <c r="O24" s="21" t="n">
        <f aca="false">J24-N24</f>
        <v>10162.4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/>
      <c r="F25" s="16" t="s">
        <v>52</v>
      </c>
      <c r="G25" s="17" t="n">
        <f aca="false">G24</f>
        <v>10601</v>
      </c>
      <c r="H25" s="24"/>
      <c r="I25" s="24"/>
      <c r="J25" s="18" t="n">
        <f aca="false">SUM(G25:I25)</f>
        <v>10601</v>
      </c>
      <c r="K25" s="25"/>
      <c r="L25" s="24"/>
      <c r="M25" s="26"/>
      <c r="N25" s="20" t="n">
        <f aca="false">SUM(L25:M25)</f>
        <v>0</v>
      </c>
      <c r="O25" s="21" t="n">
        <f aca="false">J25-N25</f>
        <v>10601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10601</v>
      </c>
      <c r="H26" s="24"/>
      <c r="I26" s="24"/>
      <c r="J26" s="18" t="n">
        <f aca="false">SUM(G26:I26)</f>
        <v>10601</v>
      </c>
      <c r="K26" s="25"/>
      <c r="L26" s="24"/>
      <c r="M26" s="26"/>
      <c r="N26" s="20" t="n">
        <f aca="false">SUM(L26:M26)</f>
        <v>0</v>
      </c>
      <c r="O26" s="21" t="n">
        <f aca="false">J26-N26</f>
        <v>10601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10601</v>
      </c>
      <c r="H27" s="24" t="n">
        <v>5075.68</v>
      </c>
      <c r="I27" s="24"/>
      <c r="J27" s="18" t="n">
        <f aca="false">SUM(G27:I27)</f>
        <v>15676.68</v>
      </c>
      <c r="K27" s="25"/>
      <c r="L27" s="24"/>
      <c r="M27" s="26"/>
      <c r="N27" s="20" t="n">
        <f aca="false">SUM(L27:M27)</f>
        <v>0</v>
      </c>
      <c r="O27" s="21" t="n">
        <f aca="false">J27-N27</f>
        <v>15676.68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10601</v>
      </c>
      <c r="H28" s="24"/>
      <c r="I28" s="24"/>
      <c r="J28" s="18" t="n">
        <f aca="false">SUM(G28:I28)</f>
        <v>10601</v>
      </c>
      <c r="K28" s="25"/>
      <c r="L28" s="24"/>
      <c r="M28" s="15"/>
      <c r="N28" s="20" t="n">
        <f aca="false">SUM(L28:M28)</f>
        <v>0</v>
      </c>
      <c r="O28" s="21" t="n">
        <f aca="false">J28-N28</f>
        <v>10601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10601</v>
      </c>
      <c r="H29" s="24"/>
      <c r="I29" s="24"/>
      <c r="J29" s="18" t="n">
        <f aca="false">SUM(G29:I29)</f>
        <v>10601</v>
      </c>
      <c r="K29" s="25"/>
      <c r="L29" s="24"/>
      <c r="M29" s="15"/>
      <c r="N29" s="20" t="n">
        <f aca="false">SUM(L29:M29)</f>
        <v>0</v>
      </c>
      <c r="O29" s="21" t="n">
        <f aca="false">J29-N29</f>
        <v>10601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10601</v>
      </c>
      <c r="H30" s="24"/>
      <c r="I30" s="24"/>
      <c r="J30" s="18" t="n">
        <f aca="false">SUM(G30:I30)</f>
        <v>10601</v>
      </c>
      <c r="K30" s="25"/>
      <c r="L30" s="24"/>
      <c r="M30" s="15"/>
      <c r="N30" s="20" t="n">
        <f aca="false">SUM(L30:M30)</f>
        <v>0</v>
      </c>
      <c r="O30" s="21" t="n">
        <f aca="false">J30-N30</f>
        <v>10601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10601</v>
      </c>
      <c r="H31" s="24"/>
      <c r="I31" s="24"/>
      <c r="J31" s="18" t="n">
        <f aca="false">SUM(G31:I31)</f>
        <v>10601</v>
      </c>
      <c r="K31" s="25"/>
      <c r="L31" s="24"/>
      <c r="M31" s="15"/>
      <c r="N31" s="20" t="n">
        <f aca="false">SUM(L31:M31)</f>
        <v>0</v>
      </c>
      <c r="O31" s="21" t="n">
        <f aca="false">J31-N31</f>
        <v>10601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10601</v>
      </c>
      <c r="H32" s="24"/>
      <c r="I32" s="24"/>
      <c r="J32" s="18" t="n">
        <f aca="false">SUM(G32:I32)</f>
        <v>10601</v>
      </c>
      <c r="K32" s="25"/>
      <c r="L32" s="24"/>
      <c r="M32" s="15"/>
      <c r="N32" s="20" t="n">
        <f aca="false">SUM(L32:M32)</f>
        <v>0</v>
      </c>
      <c r="O32" s="21" t="n">
        <f aca="false">J32-N32</f>
        <v>10601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10601</v>
      </c>
      <c r="H33" s="24"/>
      <c r="I33" s="24"/>
      <c r="J33" s="18" t="n">
        <f aca="false">SUM(G33:I33)</f>
        <v>10601</v>
      </c>
      <c r="K33" s="25"/>
      <c r="L33" s="24"/>
      <c r="M33" s="15"/>
      <c r="N33" s="20" t="n">
        <f aca="false">SUM(L33:M33)</f>
        <v>0</v>
      </c>
      <c r="O33" s="21" t="n">
        <f aca="false">J33-N33</f>
        <v>10601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757.214285714286</v>
      </c>
      <c r="H34" s="24"/>
      <c r="I34" s="24"/>
      <c r="J34" s="18" t="n">
        <f aca="false">SUM(G34:I34)</f>
        <v>757.214285714286</v>
      </c>
      <c r="K34" s="25"/>
      <c r="L34" s="24"/>
      <c r="M34" s="24"/>
      <c r="N34" s="20" t="n">
        <f aca="false">SUM(L34:M34)</f>
        <v>0</v>
      </c>
      <c r="O34" s="21" t="n">
        <f aca="false">J34-N34</f>
        <v>757.214285714286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218823.05</v>
      </c>
      <c r="C35" s="28" t="n">
        <f aca="false">SUM(C8:C34)</f>
        <v>777.97</v>
      </c>
      <c r="D35" s="28" t="n">
        <f aca="false">SUM(D8:D34)</f>
        <v>0</v>
      </c>
      <c r="E35" s="28" t="n">
        <f aca="false">SUM(E8:E34)</f>
        <v>1817.16</v>
      </c>
      <c r="F35" s="29" t="s">
        <v>61</v>
      </c>
      <c r="G35" s="30" t="n">
        <f aca="false">SUM(G8:G34)</f>
        <v>276383.214285714</v>
      </c>
      <c r="H35" s="30" t="n">
        <f aca="false">SUM(H8:H34)</f>
        <v>42434.34</v>
      </c>
      <c r="I35" s="30" t="n">
        <f aca="false">SUM(I8:I34)</f>
        <v>6231</v>
      </c>
      <c r="J35" s="30" t="n">
        <f aca="false">SUM(J8:J34)</f>
        <v>325048.554285714</v>
      </c>
      <c r="K35" s="31"/>
      <c r="L35" s="30" t="n">
        <f aca="false">SUM(L8:L34)</f>
        <v>199563.92</v>
      </c>
      <c r="M35" s="30" t="n">
        <f aca="false">SUM(M8:M34)</f>
        <v>2595.13</v>
      </c>
      <c r="N35" s="30" t="n">
        <f aca="false">SUM(N8:N34)</f>
        <v>202159.05</v>
      </c>
      <c r="O35" s="30" t="n">
        <f aca="false">SUM(O8:O34)</f>
        <v>122889.504285714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6" activeCellId="0" sqref="L26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7125506072874"/>
    <col collapsed="false" hidden="false" max="15" min="15" style="2" width="11.7125506072874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62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63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64</v>
      </c>
      <c r="B8" s="15" t="n">
        <v>11091.12</v>
      </c>
      <c r="C8" s="15" t="n">
        <f aca="false">59.71</f>
        <v>59.71</v>
      </c>
      <c r="D8" s="15"/>
      <c r="E8" s="15"/>
      <c r="F8" s="16" t="s">
        <v>20</v>
      </c>
      <c r="G8" s="17" t="n">
        <v>9453</v>
      </c>
      <c r="H8" s="18" t="n">
        <v>1036</v>
      </c>
      <c r="I8" s="18" t="n">
        <v>763</v>
      </c>
      <c r="J8" s="18" t="n">
        <f aca="false">SUM(G8:I8)</f>
        <v>11252</v>
      </c>
      <c r="K8" s="19"/>
      <c r="L8" s="15" t="n">
        <v>11091.12</v>
      </c>
      <c r="M8" s="15" t="n">
        <f aca="false">59.71</f>
        <v>59.71</v>
      </c>
      <c r="N8" s="20" t="n">
        <f aca="false">SUM(L8:M8)</f>
        <v>11150.83</v>
      </c>
      <c r="O8" s="21" t="n">
        <f aca="false">J8-N8</f>
        <v>101.17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65</v>
      </c>
      <c r="B9" s="15" t="n">
        <v>11632.84</v>
      </c>
      <c r="C9" s="15"/>
      <c r="D9" s="15"/>
      <c r="E9" s="15"/>
      <c r="F9" s="16" t="s">
        <v>22</v>
      </c>
      <c r="G9" s="17" t="n">
        <f aca="false">G8</f>
        <v>9453</v>
      </c>
      <c r="H9" s="18" t="n">
        <v>1203</v>
      </c>
      <c r="I9" s="22" t="n">
        <v>3054</v>
      </c>
      <c r="J9" s="18" t="n">
        <f aca="false">SUM(G9:I9)</f>
        <v>13710</v>
      </c>
      <c r="K9" s="19"/>
      <c r="L9" s="15" t="n">
        <v>11632.84</v>
      </c>
      <c r="M9" s="15"/>
      <c r="N9" s="20" t="n">
        <f aca="false">SUM(L9:M9)</f>
        <v>11632.84</v>
      </c>
      <c r="O9" s="21" t="n">
        <f aca="false">J9-N9</f>
        <v>2077.16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66</v>
      </c>
      <c r="B10" s="15" t="n">
        <v>5042.57</v>
      </c>
      <c r="C10" s="15"/>
      <c r="D10" s="15"/>
      <c r="E10" s="15"/>
      <c r="F10" s="16" t="s">
        <v>24</v>
      </c>
      <c r="G10" s="17" t="n">
        <f aca="false">G9</f>
        <v>9453</v>
      </c>
      <c r="H10" s="22"/>
      <c r="I10" s="22" t="n">
        <v>610.44</v>
      </c>
      <c r="J10" s="18" t="n">
        <f aca="false">SUM(G10:I10)</f>
        <v>10063.44</v>
      </c>
      <c r="K10" s="23"/>
      <c r="L10" s="15" t="n">
        <v>5042.57</v>
      </c>
      <c r="M10" s="15" t="n">
        <f aca="false">282.09+1838.1+1224.16+299.6</f>
        <v>3643.95</v>
      </c>
      <c r="N10" s="20" t="n">
        <f aca="false">SUM(L10:M10)</f>
        <v>8686.52</v>
      </c>
      <c r="O10" s="21" t="n">
        <f aca="false">J10-N10</f>
        <v>1376.92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67</v>
      </c>
      <c r="B11" s="15" t="n">
        <f aca="false">12987.94-34.25</f>
        <v>12953.69</v>
      </c>
      <c r="C11" s="15" t="n">
        <v>565.78</v>
      </c>
      <c r="D11" s="15"/>
      <c r="E11" s="15" t="n">
        <f aca="false">282.09+1838.1+1224.16+299.6</f>
        <v>3643.95</v>
      </c>
      <c r="F11" s="16" t="s">
        <v>26</v>
      </c>
      <c r="G11" s="17" t="n">
        <f aca="false">G10</f>
        <v>9453</v>
      </c>
      <c r="H11" s="22" t="n">
        <v>2103</v>
      </c>
      <c r="I11" s="22" t="n">
        <v>795.74</v>
      </c>
      <c r="J11" s="18" t="n">
        <f aca="false">SUM(G11:I11)</f>
        <v>12351.74</v>
      </c>
      <c r="K11" s="23"/>
      <c r="L11" s="15" t="n">
        <f aca="false">12987.94-34.25</f>
        <v>12953.69</v>
      </c>
      <c r="M11" s="15" t="n">
        <v>565.78</v>
      </c>
      <c r="N11" s="20" t="n">
        <f aca="false">SUM(L11:M11)</f>
        <v>13519.47</v>
      </c>
      <c r="O11" s="21" t="n">
        <f aca="false">J11-N11</f>
        <v>-1167.73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68</v>
      </c>
      <c r="B12" s="15" t="n">
        <v>14507.1</v>
      </c>
      <c r="C12" s="15" t="n">
        <v>59.71</v>
      </c>
      <c r="D12" s="15"/>
      <c r="E12" s="15"/>
      <c r="F12" s="16" t="s">
        <v>28</v>
      </c>
      <c r="G12" s="17" t="n">
        <f aca="false">G11</f>
        <v>9453</v>
      </c>
      <c r="H12" s="22" t="n">
        <v>1560</v>
      </c>
      <c r="I12" s="22" t="n">
        <v>786</v>
      </c>
      <c r="J12" s="18" t="n">
        <f aca="false">SUM(G12:I12)</f>
        <v>11799</v>
      </c>
      <c r="K12" s="23"/>
      <c r="L12" s="15" t="n">
        <v>14507.1</v>
      </c>
      <c r="M12" s="15" t="n">
        <v>59.71</v>
      </c>
      <c r="N12" s="20" t="n">
        <f aca="false">SUM(L12:M12)</f>
        <v>14566.81</v>
      </c>
      <c r="O12" s="21" t="n">
        <f aca="false">J12-N12</f>
        <v>-2767.81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69</v>
      </c>
      <c r="B13" s="15" t="n">
        <v>13481.44</v>
      </c>
      <c r="C13" s="15"/>
      <c r="D13" s="15"/>
      <c r="E13" s="15" t="n">
        <f aca="false">300.9+566.4</f>
        <v>867.3</v>
      </c>
      <c r="F13" s="16" t="s">
        <v>30</v>
      </c>
      <c r="G13" s="17" t="n">
        <f aca="false">G12</f>
        <v>9453</v>
      </c>
      <c r="H13" s="22"/>
      <c r="I13" s="22" t="n">
        <v>606</v>
      </c>
      <c r="J13" s="18" t="n">
        <f aca="false">SUM(G13:I13)</f>
        <v>10059</v>
      </c>
      <c r="K13" s="23"/>
      <c r="L13" s="15" t="n">
        <v>13481.44</v>
      </c>
      <c r="M13" s="15" t="n">
        <f aca="false">300.9+566.4</f>
        <v>867.3</v>
      </c>
      <c r="N13" s="20" t="n">
        <f aca="false">SUM(L13:M13)</f>
        <v>14348.74</v>
      </c>
      <c r="O13" s="21" t="n">
        <f aca="false">J13-N13</f>
        <v>-4289.74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70</v>
      </c>
      <c r="B14" s="15" t="n">
        <v>15367.45</v>
      </c>
      <c r="C14" s="15"/>
      <c r="D14" s="15"/>
      <c r="E14" s="15" t="n">
        <v>406.37</v>
      </c>
      <c r="F14" s="16" t="s">
        <v>32</v>
      </c>
      <c r="G14" s="17" t="n">
        <f aca="false">G13</f>
        <v>9453</v>
      </c>
      <c r="H14" s="22" t="n">
        <v>953</v>
      </c>
      <c r="I14" s="22" t="n">
        <v>602</v>
      </c>
      <c r="J14" s="18" t="n">
        <f aca="false">SUM(G14:I14)</f>
        <v>11008</v>
      </c>
      <c r="K14" s="23"/>
      <c r="L14" s="15" t="n">
        <v>15367.45</v>
      </c>
      <c r="M14" s="15" t="n">
        <v>406.37</v>
      </c>
      <c r="N14" s="20" t="n">
        <f aca="false">SUM(L14:M14)</f>
        <v>15773.82</v>
      </c>
      <c r="O14" s="21" t="n">
        <f aca="false">J14-N14</f>
        <v>-4765.82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71</v>
      </c>
      <c r="B15" s="15" t="n">
        <v>11363.72</v>
      </c>
      <c r="C15" s="15" t="n">
        <v>2316.77</v>
      </c>
      <c r="D15" s="15"/>
      <c r="E15" s="15" t="n">
        <f aca="false">107.16</f>
        <v>107.16</v>
      </c>
      <c r="F15" s="16" t="s">
        <v>34</v>
      </c>
      <c r="G15" s="17" t="n">
        <f aca="false">G14</f>
        <v>9453</v>
      </c>
      <c r="H15" s="22"/>
      <c r="I15" s="22" t="n">
        <v>705</v>
      </c>
      <c r="J15" s="18" t="n">
        <f aca="false">SUM(G15:I15)</f>
        <v>10158</v>
      </c>
      <c r="K15" s="23"/>
      <c r="L15" s="15" t="n">
        <v>11363.72</v>
      </c>
      <c r="M15" s="15" t="n">
        <v>2316.77</v>
      </c>
      <c r="N15" s="20" t="n">
        <f aca="false">SUM(L15:M15)</f>
        <v>13680.49</v>
      </c>
      <c r="O15" s="21" t="n">
        <f aca="false">J15-N15</f>
        <v>-3522.49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72</v>
      </c>
      <c r="B16" s="15" t="n">
        <v>11105.99</v>
      </c>
      <c r="C16" s="15"/>
      <c r="D16" s="15"/>
      <c r="E16" s="15"/>
      <c r="F16" s="16" t="s">
        <v>36</v>
      </c>
      <c r="G16" s="17" t="n">
        <f aca="false">G15</f>
        <v>9453</v>
      </c>
      <c r="H16" s="22" t="n">
        <v>1535</v>
      </c>
      <c r="I16" s="22" t="n">
        <v>452</v>
      </c>
      <c r="J16" s="18" t="n">
        <f aca="false">SUM(G16:I16)</f>
        <v>11440</v>
      </c>
      <c r="K16" s="23"/>
      <c r="L16" s="15" t="n">
        <v>11105.99</v>
      </c>
      <c r="M16" s="15" t="n">
        <f aca="false">107.16</f>
        <v>107.16</v>
      </c>
      <c r="N16" s="20" t="n">
        <f aca="false">SUM(L16:M16)</f>
        <v>11213.15</v>
      </c>
      <c r="O16" s="21" t="n">
        <f aca="false">J16-N16</f>
        <v>226.85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73</v>
      </c>
      <c r="B17" s="15" t="n">
        <v>11270.63</v>
      </c>
      <c r="C17" s="15"/>
      <c r="D17" s="15"/>
      <c r="E17" s="15"/>
      <c r="F17" s="16" t="s">
        <v>38</v>
      </c>
      <c r="G17" s="17" t="n">
        <f aca="false">G16</f>
        <v>9453</v>
      </c>
      <c r="H17" s="22" t="n">
        <v>4028</v>
      </c>
      <c r="I17" s="22" t="n">
        <v>523</v>
      </c>
      <c r="J17" s="18" t="n">
        <f aca="false">SUM(G17:I17)</f>
        <v>14004</v>
      </c>
      <c r="K17" s="23"/>
      <c r="L17" s="15" t="n">
        <v>11270.63</v>
      </c>
      <c r="M17" s="15" t="n">
        <f aca="false">275.78+905.1</f>
        <v>1180.88</v>
      </c>
      <c r="N17" s="20" t="n">
        <f aca="false">SUM(L17:M17)</f>
        <v>12451.51</v>
      </c>
      <c r="O17" s="21" t="n">
        <f aca="false">J17-N17</f>
        <v>1552.49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74</v>
      </c>
      <c r="B18" s="15" t="n">
        <f aca="false">14755.79+34.25</f>
        <v>14790.04</v>
      </c>
      <c r="C18" s="15" t="n">
        <v>1793.73</v>
      </c>
      <c r="D18" s="15"/>
      <c r="E18" s="15" t="n">
        <f aca="false">275.78+905.1</f>
        <v>1180.88</v>
      </c>
      <c r="F18" s="16" t="s">
        <v>40</v>
      </c>
      <c r="G18" s="17" t="n">
        <f aca="false">G17</f>
        <v>9453</v>
      </c>
      <c r="H18" s="22" t="n">
        <v>2997</v>
      </c>
      <c r="I18" s="22" t="n">
        <v>402</v>
      </c>
      <c r="J18" s="18" t="n">
        <f aca="false">SUM(G18:I18)</f>
        <v>12852</v>
      </c>
      <c r="K18" s="23"/>
      <c r="L18" s="15" t="n">
        <f aca="false">14755.79+34.25</f>
        <v>14790.04</v>
      </c>
      <c r="M18" s="15" t="n">
        <v>1793.73</v>
      </c>
      <c r="N18" s="20" t="n">
        <f aca="false">SUM(L18:M18)</f>
        <v>16583.77</v>
      </c>
      <c r="O18" s="21" t="n">
        <f aca="false">J18-N18</f>
        <v>-3731.77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75</v>
      </c>
      <c r="B19" s="15" t="n">
        <v>14233.6</v>
      </c>
      <c r="C19" s="15"/>
      <c r="D19" s="15"/>
      <c r="E19" s="0"/>
      <c r="F19" s="16" t="s">
        <v>42</v>
      </c>
      <c r="G19" s="17" t="n">
        <f aca="false">G18</f>
        <v>9453</v>
      </c>
      <c r="H19" s="22" t="n">
        <v>3925.66</v>
      </c>
      <c r="I19" s="22" t="n">
        <v>436</v>
      </c>
      <c r="J19" s="18" t="n">
        <f aca="false">SUM(G19:I19)</f>
        <v>13814.66</v>
      </c>
      <c r="K19" s="23"/>
      <c r="L19" s="15" t="n">
        <v>14233.6</v>
      </c>
      <c r="M19" s="15" t="n">
        <f aca="false">185.68+3085.6+1121.76</f>
        <v>4393.04</v>
      </c>
      <c r="N19" s="20" t="n">
        <f aca="false">SUM(L19:M19)</f>
        <v>18626.64</v>
      </c>
      <c r="O19" s="21" t="n">
        <f aca="false">J19-N19</f>
        <v>-4811.98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76</v>
      </c>
      <c r="B20" s="15" t="n">
        <v>12654.75</v>
      </c>
      <c r="C20" s="15" t="n">
        <v>499.06</v>
      </c>
      <c r="D20" s="15"/>
      <c r="E20" s="15" t="n">
        <f aca="false">185.68+3085.6+1121.76</f>
        <v>4393.04</v>
      </c>
      <c r="F20" s="16" t="s">
        <v>44</v>
      </c>
      <c r="G20" s="17" t="n">
        <f aca="false">G19</f>
        <v>9453</v>
      </c>
      <c r="H20" s="24" t="n">
        <v>3011.66</v>
      </c>
      <c r="I20" s="24" t="n">
        <v>455</v>
      </c>
      <c r="J20" s="18" t="n">
        <f aca="false">SUM(G20:I20)</f>
        <v>12919.66</v>
      </c>
      <c r="K20" s="25" t="n">
        <v>10</v>
      </c>
      <c r="L20" s="15" t="n">
        <v>12654.75</v>
      </c>
      <c r="M20" s="15" t="n">
        <v>499.06</v>
      </c>
      <c r="N20" s="20" t="n">
        <f aca="false">SUM(L20:M20)</f>
        <v>13153.81</v>
      </c>
      <c r="O20" s="21" t="n">
        <f aca="false">J20-N20</f>
        <v>-234.15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77</v>
      </c>
      <c r="B21" s="15" t="n">
        <v>16285.18</v>
      </c>
      <c r="C21" s="15"/>
      <c r="D21" s="15"/>
      <c r="E21" s="15"/>
      <c r="F21" s="16" t="s">
        <v>46</v>
      </c>
      <c r="G21" s="17" t="n">
        <f aca="false">G20</f>
        <v>9453</v>
      </c>
      <c r="H21" s="24" t="n">
        <v>3088.66</v>
      </c>
      <c r="I21" s="24" t="n">
        <v>513</v>
      </c>
      <c r="J21" s="18" t="n">
        <f aca="false">SUM(G21:I21)</f>
        <v>13054.66</v>
      </c>
      <c r="K21" s="25"/>
      <c r="L21" s="15" t="n">
        <v>16285.18</v>
      </c>
      <c r="M21" s="15"/>
      <c r="N21" s="20" t="n">
        <f aca="false">SUM(L21:M21)</f>
        <v>16285.18</v>
      </c>
      <c r="O21" s="21" t="n">
        <f aca="false">J21-N21</f>
        <v>-3230.52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78</v>
      </c>
      <c r="B22" s="15" t="n">
        <v>16714.85</v>
      </c>
      <c r="C22" s="15"/>
      <c r="D22" s="15"/>
      <c r="E22" s="15"/>
      <c r="F22" s="16" t="s">
        <v>48</v>
      </c>
      <c r="G22" s="17" t="n">
        <f aca="false">G21</f>
        <v>9453</v>
      </c>
      <c r="H22" s="24" t="n">
        <v>2195</v>
      </c>
      <c r="I22" s="24"/>
      <c r="J22" s="18" t="n">
        <f aca="false">SUM(G22:I22)</f>
        <v>11648</v>
      </c>
      <c r="K22" s="25"/>
      <c r="L22" s="15" t="n">
        <v>16714.85</v>
      </c>
      <c r="M22" s="15"/>
      <c r="N22" s="20" t="n">
        <f aca="false">SUM(L22:M22)</f>
        <v>16714.85</v>
      </c>
      <c r="O22" s="21" t="n">
        <f aca="false">J22-N22</f>
        <v>-5066.85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4"/>
      <c r="B23" s="15"/>
      <c r="C23" s="15"/>
      <c r="D23" s="15"/>
      <c r="E23" s="15"/>
      <c r="F23" s="16" t="s">
        <v>49</v>
      </c>
      <c r="G23" s="17" t="n">
        <f aca="false">G22</f>
        <v>9453</v>
      </c>
      <c r="H23" s="24" t="n">
        <v>2214</v>
      </c>
      <c r="I23" s="24"/>
      <c r="J23" s="18" t="n">
        <f aca="false">SUM(G23:I23)</f>
        <v>11667</v>
      </c>
      <c r="K23" s="25"/>
      <c r="L23" s="24"/>
      <c r="M23" s="15"/>
      <c r="N23" s="20" t="n">
        <f aca="false">SUM(L23:M23)</f>
        <v>0</v>
      </c>
      <c r="O23" s="21" t="n">
        <f aca="false">J23-N23</f>
        <v>11667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14" t="s">
        <v>79</v>
      </c>
      <c r="B24" s="15" t="n">
        <v>19481.55</v>
      </c>
      <c r="C24" s="15"/>
      <c r="D24" s="15"/>
      <c r="E24" s="15"/>
      <c r="F24" s="16" t="s">
        <v>51</v>
      </c>
      <c r="G24" s="17" t="n">
        <f aca="false">G23</f>
        <v>9453</v>
      </c>
      <c r="H24" s="24" t="n">
        <v>4089.75</v>
      </c>
      <c r="I24" s="24"/>
      <c r="J24" s="18" t="n">
        <f aca="false">SUM(G24:I24)</f>
        <v>13542.75</v>
      </c>
      <c r="K24" s="25"/>
      <c r="L24" s="24"/>
      <c r="M24" s="15"/>
      <c r="N24" s="20" t="n">
        <f aca="false">SUM(L24:M24)</f>
        <v>0</v>
      </c>
      <c r="O24" s="21" t="n">
        <f aca="false">J24-N24</f>
        <v>13542.75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/>
      <c r="F25" s="16" t="s">
        <v>52</v>
      </c>
      <c r="G25" s="17" t="n">
        <f aca="false">G24</f>
        <v>9453</v>
      </c>
      <c r="H25" s="24" t="n">
        <v>4089.75</v>
      </c>
      <c r="I25" s="24"/>
      <c r="J25" s="18" t="n">
        <f aca="false">SUM(G25:I25)</f>
        <v>13542.75</v>
      </c>
      <c r="K25" s="25"/>
      <c r="L25" s="24"/>
      <c r="M25" s="15"/>
      <c r="N25" s="20" t="n">
        <f aca="false">SUM(L25:M25)</f>
        <v>0</v>
      </c>
      <c r="O25" s="21" t="n">
        <f aca="false">J25-N25</f>
        <v>13542.75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9453</v>
      </c>
      <c r="H26" s="24" t="n">
        <v>1025</v>
      </c>
      <c r="I26" s="24"/>
      <c r="J26" s="18" t="n">
        <f aca="false">SUM(G26:I26)</f>
        <v>10478</v>
      </c>
      <c r="K26" s="25"/>
      <c r="L26" s="24"/>
      <c r="M26" s="15"/>
      <c r="N26" s="20" t="n">
        <f aca="false">SUM(L26:M26)</f>
        <v>0</v>
      </c>
      <c r="O26" s="21" t="n">
        <f aca="false">J26-N26</f>
        <v>10478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9453</v>
      </c>
      <c r="H27" s="24"/>
      <c r="I27" s="24"/>
      <c r="J27" s="18" t="n">
        <f aca="false">SUM(G27:I27)</f>
        <v>9453</v>
      </c>
      <c r="K27" s="25"/>
      <c r="L27" s="24"/>
      <c r="M27" s="15"/>
      <c r="N27" s="20" t="n">
        <f aca="false">SUM(L27:M27)</f>
        <v>0</v>
      </c>
      <c r="O27" s="21" t="n">
        <f aca="false">J27-N27</f>
        <v>9453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9453</v>
      </c>
      <c r="H28" s="24"/>
      <c r="I28" s="24"/>
      <c r="J28" s="18" t="n">
        <f aca="false">SUM(G28:I28)</f>
        <v>9453</v>
      </c>
      <c r="K28" s="25"/>
      <c r="L28" s="24"/>
      <c r="M28" s="15"/>
      <c r="N28" s="20" t="n">
        <f aca="false">SUM(L28:M28)</f>
        <v>0</v>
      </c>
      <c r="O28" s="21" t="n">
        <f aca="false">J28-N28</f>
        <v>9453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9453</v>
      </c>
      <c r="H29" s="24"/>
      <c r="I29" s="24"/>
      <c r="J29" s="18" t="n">
        <f aca="false">SUM(G29:I29)</f>
        <v>9453</v>
      </c>
      <c r="K29" s="25"/>
      <c r="L29" s="24"/>
      <c r="M29" s="0"/>
      <c r="N29" s="20" t="n">
        <f aca="false">SUM(L29:M29)</f>
        <v>0</v>
      </c>
      <c r="O29" s="21" t="n">
        <f aca="false">J29-N29</f>
        <v>9453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9453</v>
      </c>
      <c r="H30" s="24"/>
      <c r="I30" s="24"/>
      <c r="J30" s="18" t="n">
        <f aca="false">SUM(G30:I30)</f>
        <v>9453</v>
      </c>
      <c r="K30" s="25"/>
      <c r="L30" s="24"/>
      <c r="M30" s="15"/>
      <c r="N30" s="20" t="n">
        <f aca="false">SUM(L30:M30)</f>
        <v>0</v>
      </c>
      <c r="O30" s="21" t="n">
        <f aca="false">J30-N30</f>
        <v>9453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9453</v>
      </c>
      <c r="H31" s="24"/>
      <c r="I31" s="24"/>
      <c r="J31" s="18" t="n">
        <f aca="false">SUM(G31:I31)</f>
        <v>9453</v>
      </c>
      <c r="K31" s="25"/>
      <c r="L31" s="24"/>
      <c r="M31" s="15"/>
      <c r="N31" s="20" t="n">
        <f aca="false">SUM(L31:M31)</f>
        <v>0</v>
      </c>
      <c r="O31" s="21" t="n">
        <f aca="false">J31-N31</f>
        <v>9453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9453</v>
      </c>
      <c r="H32" s="24"/>
      <c r="I32" s="24"/>
      <c r="J32" s="18" t="n">
        <f aca="false">SUM(G32:I32)</f>
        <v>9453</v>
      </c>
      <c r="K32" s="25"/>
      <c r="L32" s="24"/>
      <c r="M32" s="15"/>
      <c r="N32" s="20" t="n">
        <f aca="false">SUM(L32:M32)</f>
        <v>0</v>
      </c>
      <c r="O32" s="21" t="n">
        <f aca="false">J32-N32</f>
        <v>9453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9453</v>
      </c>
      <c r="H33" s="24"/>
      <c r="I33" s="24"/>
      <c r="J33" s="18" t="n">
        <f aca="false">SUM(G33:I33)</f>
        <v>9453</v>
      </c>
      <c r="K33" s="25"/>
      <c r="L33" s="24"/>
      <c r="M33" s="15"/>
      <c r="N33" s="20" t="n">
        <f aca="false">SUM(L33:M33)</f>
        <v>0</v>
      </c>
      <c r="O33" s="21" t="n">
        <f aca="false">J33-N33</f>
        <v>9453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675.214285714286</v>
      </c>
      <c r="H34" s="24"/>
      <c r="I34" s="24"/>
      <c r="J34" s="18" t="n">
        <f aca="false">SUM(G34:I34)</f>
        <v>675.214285714286</v>
      </c>
      <c r="K34" s="25"/>
      <c r="L34" s="24"/>
      <c r="M34" s="15"/>
      <c r="N34" s="20" t="n">
        <f aca="false">SUM(L34:M34)</f>
        <v>0</v>
      </c>
      <c r="O34" s="21" t="n">
        <f aca="false">J34-N34</f>
        <v>675.214285714286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211976.52</v>
      </c>
      <c r="C35" s="28" t="n">
        <f aca="false">SUM(C8:C34)</f>
        <v>5294.76</v>
      </c>
      <c r="D35" s="28" t="n">
        <f aca="false">SUM(D8:D34)</f>
        <v>0</v>
      </c>
      <c r="E35" s="28" t="n">
        <f aca="false">SUM(E8:E34)</f>
        <v>10598.7</v>
      </c>
      <c r="F35" s="29" t="s">
        <v>61</v>
      </c>
      <c r="G35" s="30" t="n">
        <f aca="false">SUM(G8:G34)</f>
        <v>246453.214285714</v>
      </c>
      <c r="H35" s="30" t="n">
        <f aca="false">SUM(H8:H34)</f>
        <v>39054.48</v>
      </c>
      <c r="I35" s="30" t="n">
        <f aca="false">SUM(I8:I34)</f>
        <v>10703.18</v>
      </c>
      <c r="J35" s="30" t="n">
        <f aca="false">SUM(J8:J34)</f>
        <v>296210.874285714</v>
      </c>
      <c r="K35" s="31"/>
      <c r="L35" s="30" t="n">
        <f aca="false">SUM(L8:L34)</f>
        <v>192494.97</v>
      </c>
      <c r="M35" s="30" t="n">
        <f aca="false">SUM(M8:M34)</f>
        <v>15893.46</v>
      </c>
      <c r="N35" s="30" t="n">
        <f aca="false">SUM(N8:N34)</f>
        <v>208388.43</v>
      </c>
      <c r="O35" s="30" t="n">
        <f aca="false">SUM(O8:O34)</f>
        <v>87822.4442857143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7" activeCellId="0" sqref="L27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1417004048583"/>
    <col collapsed="false" hidden="false" max="15" min="15" style="2" width="12.4251012145749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80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15" t="n">
        <v>9218.57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81</v>
      </c>
      <c r="B8" s="15" t="n">
        <v>9218.57</v>
      </c>
      <c r="C8" s="15" t="n">
        <f aca="false">55.97</f>
        <v>55.97</v>
      </c>
      <c r="D8" s="15"/>
      <c r="E8" s="15"/>
      <c r="F8" s="16" t="s">
        <v>20</v>
      </c>
      <c r="G8" s="17" t="n">
        <v>8489</v>
      </c>
      <c r="H8" s="18" t="n">
        <v>6000</v>
      </c>
      <c r="I8" s="18" t="n">
        <v>663</v>
      </c>
      <c r="J8" s="18" t="n">
        <f aca="false">SUM(G8:I8)</f>
        <v>15152</v>
      </c>
      <c r="K8" s="19"/>
      <c r="L8" s="15" t="n">
        <v>9192.19</v>
      </c>
      <c r="M8" s="15" t="n">
        <f aca="false">55.97</f>
        <v>55.97</v>
      </c>
      <c r="N8" s="20" t="n">
        <f aca="false">SUM(L8:M8)</f>
        <v>9248.16</v>
      </c>
      <c r="O8" s="21" t="n">
        <f aca="false">J8-N8</f>
        <v>5903.84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82</v>
      </c>
      <c r="B9" s="15" t="n">
        <v>9192.19</v>
      </c>
      <c r="C9" s="15"/>
      <c r="D9" s="15"/>
      <c r="E9" s="15" t="n">
        <f aca="false">349.58+210.56</f>
        <v>560.14</v>
      </c>
      <c r="F9" s="16" t="s">
        <v>22</v>
      </c>
      <c r="G9" s="17" t="n">
        <f aca="false">G8</f>
        <v>8489</v>
      </c>
      <c r="H9" s="18" t="n">
        <v>3046</v>
      </c>
      <c r="I9" s="22" t="n">
        <v>720</v>
      </c>
      <c r="J9" s="18" t="n">
        <f aca="false">SUM(G9:I9)</f>
        <v>12255</v>
      </c>
      <c r="K9" s="19"/>
      <c r="L9" s="15" t="n">
        <v>8424.91</v>
      </c>
      <c r="M9" s="15" t="n">
        <f aca="false">349.58+210.56</f>
        <v>560.14</v>
      </c>
      <c r="N9" s="20" t="n">
        <f aca="false">SUM(L9:M9)</f>
        <v>8985.05</v>
      </c>
      <c r="O9" s="21" t="n">
        <f aca="false">J9-N9</f>
        <v>3269.95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83</v>
      </c>
      <c r="B10" s="15" t="n">
        <v>8424.91</v>
      </c>
      <c r="C10" s="15"/>
      <c r="D10" s="15"/>
      <c r="E10" s="15" t="n">
        <v>1064.74</v>
      </c>
      <c r="F10" s="16" t="s">
        <v>24</v>
      </c>
      <c r="G10" s="17" t="n">
        <f aca="false">G9</f>
        <v>8489</v>
      </c>
      <c r="H10" s="22"/>
      <c r="I10" s="22" t="n">
        <v>474</v>
      </c>
      <c r="J10" s="18" t="n">
        <f aca="false">SUM(G10:I10)</f>
        <v>8963</v>
      </c>
      <c r="K10" s="23"/>
      <c r="L10" s="15"/>
      <c r="M10" s="15" t="n">
        <v>1064.74</v>
      </c>
      <c r="N10" s="20" t="n">
        <f aca="false">SUM(L10:M10)</f>
        <v>1064.74</v>
      </c>
      <c r="O10" s="21" t="n">
        <f aca="false">J10-N10</f>
        <v>7898.26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/>
      <c r="B11" s="15"/>
      <c r="C11" s="15"/>
      <c r="D11" s="15"/>
      <c r="E11" s="15" t="n">
        <v>282.09</v>
      </c>
      <c r="F11" s="16" t="s">
        <v>26</v>
      </c>
      <c r="G11" s="17" t="n">
        <f aca="false">G10</f>
        <v>8489</v>
      </c>
      <c r="H11" s="22" t="n">
        <v>1023</v>
      </c>
      <c r="I11" s="22" t="n">
        <v>565.2</v>
      </c>
      <c r="J11" s="18" t="n">
        <f aca="false">SUM(G11:I11)</f>
        <v>10077.2</v>
      </c>
      <c r="K11" s="23"/>
      <c r="L11" s="15" t="n">
        <v>7521.84</v>
      </c>
      <c r="M11" s="15" t="n">
        <v>282.09</v>
      </c>
      <c r="N11" s="20" t="n">
        <f aca="false">SUM(L11:M11)</f>
        <v>7803.93</v>
      </c>
      <c r="O11" s="21" t="n">
        <f aca="false">J11-N11</f>
        <v>2273.27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84</v>
      </c>
      <c r="B12" s="15" t="n">
        <v>7521.84</v>
      </c>
      <c r="C12" s="15"/>
      <c r="D12" s="15"/>
      <c r="E12" s="15"/>
      <c r="F12" s="16" t="s">
        <v>28</v>
      </c>
      <c r="G12" s="17" t="n">
        <f aca="false">G11</f>
        <v>8489</v>
      </c>
      <c r="H12" s="22"/>
      <c r="I12" s="22" t="n">
        <v>540</v>
      </c>
      <c r="J12" s="18" t="n">
        <f aca="false">SUM(G12:I12)</f>
        <v>9029</v>
      </c>
      <c r="K12" s="23"/>
      <c r="L12" s="15" t="n">
        <v>6187.07</v>
      </c>
      <c r="M12" s="15" t="n">
        <v>135.09</v>
      </c>
      <c r="N12" s="20" t="n">
        <f aca="false">SUM(L12:M12)</f>
        <v>6322.16</v>
      </c>
      <c r="O12" s="21" t="n">
        <f aca="false">J12-N12</f>
        <v>2706.84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85</v>
      </c>
      <c r="B13" s="15" t="n">
        <v>6187.07</v>
      </c>
      <c r="C13" s="15" t="n">
        <v>135.09</v>
      </c>
      <c r="D13" s="15"/>
      <c r="E13" s="15" t="n">
        <v>128.68</v>
      </c>
      <c r="F13" s="16" t="s">
        <v>30</v>
      </c>
      <c r="G13" s="17" t="n">
        <f aca="false">G12</f>
        <v>8489</v>
      </c>
      <c r="H13" s="22"/>
      <c r="I13" s="22" t="n">
        <v>622</v>
      </c>
      <c r="J13" s="18" t="n">
        <f aca="false">SUM(G13:I13)</f>
        <v>9111</v>
      </c>
      <c r="K13" s="23"/>
      <c r="L13" s="15" t="n">
        <v>7860.81</v>
      </c>
      <c r="M13" s="15" t="n">
        <v>128.68</v>
      </c>
      <c r="N13" s="20" t="n">
        <f aca="false">SUM(L13:M13)</f>
        <v>7989.49</v>
      </c>
      <c r="O13" s="21" t="n">
        <f aca="false">J13-N13</f>
        <v>1121.51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86</v>
      </c>
      <c r="B14" s="15" t="n">
        <v>7860.81</v>
      </c>
      <c r="C14" s="15"/>
      <c r="D14" s="15"/>
      <c r="E14" s="15" t="n">
        <v>283.04</v>
      </c>
      <c r="F14" s="16" t="s">
        <v>32</v>
      </c>
      <c r="G14" s="17" t="n">
        <f aca="false">G13</f>
        <v>8489</v>
      </c>
      <c r="H14" s="22" t="n">
        <v>956</v>
      </c>
      <c r="I14" s="22" t="n">
        <v>486</v>
      </c>
      <c r="J14" s="18" t="n">
        <f aca="false">SUM(G14:I14)</f>
        <v>9931</v>
      </c>
      <c r="K14" s="23"/>
      <c r="L14" s="15" t="n">
        <v>7183.39</v>
      </c>
      <c r="M14" s="15" t="n">
        <v>283.04</v>
      </c>
      <c r="N14" s="20" t="n">
        <f aca="false">SUM(L14:M14)</f>
        <v>7466.43</v>
      </c>
      <c r="O14" s="21" t="n">
        <f aca="false">J14-N14</f>
        <v>2464.57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87</v>
      </c>
      <c r="B15" s="15" t="n">
        <v>7183.39</v>
      </c>
      <c r="C15" s="15"/>
      <c r="D15" s="15"/>
      <c r="E15" s="15"/>
      <c r="F15" s="16" t="s">
        <v>34</v>
      </c>
      <c r="G15" s="17" t="n">
        <f aca="false">G14</f>
        <v>8489</v>
      </c>
      <c r="H15" s="22"/>
      <c r="I15" s="22" t="n">
        <v>491</v>
      </c>
      <c r="J15" s="18" t="n">
        <f aca="false">SUM(G15:I15)</f>
        <v>8980</v>
      </c>
      <c r="K15" s="23"/>
      <c r="L15" s="15" t="n">
        <v>8635.99</v>
      </c>
      <c r="M15" s="15"/>
      <c r="N15" s="20" t="n">
        <f aca="false">SUM(L15:M15)</f>
        <v>8635.99</v>
      </c>
      <c r="O15" s="21" t="n">
        <f aca="false">J15-N15</f>
        <v>344.01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88</v>
      </c>
      <c r="B16" s="15" t="n">
        <v>8635.99</v>
      </c>
      <c r="C16" s="15"/>
      <c r="D16" s="15"/>
      <c r="E16" s="15" t="n">
        <f aca="false">120.5+1371.69+275.24+283.2</f>
        <v>2050.63</v>
      </c>
      <c r="F16" s="16" t="s">
        <v>36</v>
      </c>
      <c r="G16" s="17" t="n">
        <f aca="false">G15</f>
        <v>8489</v>
      </c>
      <c r="H16" s="22" t="n">
        <v>789</v>
      </c>
      <c r="I16" s="22" t="n">
        <v>523</v>
      </c>
      <c r="J16" s="18" t="n">
        <f aca="false">SUM(G16:I16)</f>
        <v>9801</v>
      </c>
      <c r="K16" s="23"/>
      <c r="L16" s="15" t="n">
        <v>7963.5</v>
      </c>
      <c r="M16" s="15" t="n">
        <f aca="false">120.5+1371.69+275.24+283.2</f>
        <v>2050.63</v>
      </c>
      <c r="N16" s="20" t="n">
        <f aca="false">SUM(L16:M16)</f>
        <v>10014.13</v>
      </c>
      <c r="O16" s="21" t="n">
        <f aca="false">J16-N16</f>
        <v>-213.130000000001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89</v>
      </c>
      <c r="B17" s="15" t="n">
        <v>7963.5</v>
      </c>
      <c r="C17" s="15"/>
      <c r="D17" s="15"/>
      <c r="E17" s="15"/>
      <c r="F17" s="16" t="s">
        <v>38</v>
      </c>
      <c r="G17" s="17" t="n">
        <f aca="false">G16</f>
        <v>8489</v>
      </c>
      <c r="H17" s="22" t="n">
        <v>320</v>
      </c>
      <c r="I17" s="22" t="n">
        <v>502</v>
      </c>
      <c r="J17" s="18" t="n">
        <f aca="false">SUM(G17:I17)</f>
        <v>9311</v>
      </c>
      <c r="K17" s="23"/>
      <c r="L17" s="15" t="n">
        <v>7641.94</v>
      </c>
      <c r="M17" s="15" t="n">
        <v>381.72</v>
      </c>
      <c r="N17" s="20" t="n">
        <f aca="false">SUM(L17:M17)</f>
        <v>8023.66</v>
      </c>
      <c r="O17" s="21" t="n">
        <f aca="false">J17-N17</f>
        <v>1287.34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90</v>
      </c>
      <c r="B18" s="15" t="n">
        <v>7641.94</v>
      </c>
      <c r="C18" s="15" t="n">
        <v>381.72</v>
      </c>
      <c r="D18" s="15"/>
      <c r="E18" s="15" t="n">
        <f aca="false">774.5+254.48</f>
        <v>1028.98</v>
      </c>
      <c r="F18" s="16" t="s">
        <v>40</v>
      </c>
      <c r="G18" s="17" t="n">
        <f aca="false">G17</f>
        <v>8489</v>
      </c>
      <c r="H18" s="22" t="n">
        <v>1103</v>
      </c>
      <c r="I18" s="22" t="n">
        <v>489</v>
      </c>
      <c r="J18" s="18" t="n">
        <f aca="false">SUM(G18:I18)</f>
        <v>10081</v>
      </c>
      <c r="K18" s="23"/>
      <c r="L18" s="15" t="n">
        <v>11084.04</v>
      </c>
      <c r="M18" s="15" t="n">
        <f aca="false">774.5+254.48</f>
        <v>1028.98</v>
      </c>
      <c r="N18" s="20" t="n">
        <f aca="false">SUM(L18:M18)</f>
        <v>12113.02</v>
      </c>
      <c r="O18" s="21" t="n">
        <f aca="false">J18-N18</f>
        <v>-2032.02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91</v>
      </c>
      <c r="B19" s="15" t="n">
        <v>11084.04</v>
      </c>
      <c r="C19" s="15"/>
      <c r="D19" s="15"/>
      <c r="E19" s="15"/>
      <c r="F19" s="16" t="s">
        <v>42</v>
      </c>
      <c r="G19" s="17" t="n">
        <f aca="false">G18</f>
        <v>8489</v>
      </c>
      <c r="H19" s="22" t="n">
        <v>235</v>
      </c>
      <c r="I19" s="22" t="n">
        <v>536</v>
      </c>
      <c r="J19" s="18" t="n">
        <f aca="false">SUM(G19:I19)</f>
        <v>9260</v>
      </c>
      <c r="K19" s="23"/>
      <c r="L19" s="15" t="n">
        <v>11541.32</v>
      </c>
      <c r="M19" s="15" t="n">
        <v>51.33</v>
      </c>
      <c r="N19" s="20" t="n">
        <f aca="false">SUM(L19:M19)</f>
        <v>11592.65</v>
      </c>
      <c r="O19" s="21" t="n">
        <f aca="false">J19-N19</f>
        <v>-2332.65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92</v>
      </c>
      <c r="B20" s="15" t="n">
        <v>11541.32</v>
      </c>
      <c r="C20" s="15" t="n">
        <v>51.33</v>
      </c>
      <c r="D20" s="15"/>
      <c r="E20" s="15" t="n">
        <f aca="false">827.02+406.37+34.9+849.6+101.52</f>
        <v>2219.41</v>
      </c>
      <c r="F20" s="16" t="s">
        <v>44</v>
      </c>
      <c r="G20" s="17" t="n">
        <f aca="false">G19</f>
        <v>8489</v>
      </c>
      <c r="H20" s="24"/>
      <c r="I20" s="24" t="n">
        <v>512</v>
      </c>
      <c r="J20" s="18" t="n">
        <f aca="false">SUM(G20:I20)</f>
        <v>9001</v>
      </c>
      <c r="K20" s="25"/>
      <c r="L20" s="15" t="n">
        <v>8663.74</v>
      </c>
      <c r="M20" s="15" t="n">
        <f aca="false">827.02+406.37+34.9+849.6+101.52</f>
        <v>2219.41</v>
      </c>
      <c r="N20" s="20" t="n">
        <f aca="false">SUM(L20:M20)</f>
        <v>10883.15</v>
      </c>
      <c r="O20" s="21" t="n">
        <f aca="false">J20-N20</f>
        <v>-1882.15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93</v>
      </c>
      <c r="B21" s="15" t="n">
        <v>8663.74</v>
      </c>
      <c r="C21" s="15"/>
      <c r="D21" s="15"/>
      <c r="E21" s="15"/>
      <c r="F21" s="16" t="s">
        <v>46</v>
      </c>
      <c r="G21" s="17" t="n">
        <f aca="false">G20</f>
        <v>8489</v>
      </c>
      <c r="H21" s="24"/>
      <c r="I21" s="24" t="n">
        <v>520</v>
      </c>
      <c r="J21" s="18" t="n">
        <f aca="false">SUM(G21:I21)</f>
        <v>9009</v>
      </c>
      <c r="K21" s="25"/>
      <c r="L21" s="15" t="n">
        <v>12046.7</v>
      </c>
      <c r="M21" s="15"/>
      <c r="N21" s="20" t="n">
        <f aca="false">SUM(L21:M21)</f>
        <v>12046.7</v>
      </c>
      <c r="O21" s="21" t="n">
        <f aca="false">J21-N21</f>
        <v>-3037.7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94</v>
      </c>
      <c r="B22" s="15" t="n">
        <v>12046.7</v>
      </c>
      <c r="C22" s="15"/>
      <c r="D22" s="15"/>
      <c r="E22" s="15" t="n">
        <v>716.59</v>
      </c>
      <c r="F22" s="16" t="s">
        <v>48</v>
      </c>
      <c r="G22" s="17" t="n">
        <f aca="false">G21</f>
        <v>8489</v>
      </c>
      <c r="H22" s="24"/>
      <c r="I22" s="24"/>
      <c r="J22" s="18" t="n">
        <f aca="false">SUM(G22:I22)</f>
        <v>8489</v>
      </c>
      <c r="K22" s="25"/>
      <c r="L22" s="15"/>
      <c r="M22" s="15" t="n">
        <v>716.59</v>
      </c>
      <c r="N22" s="20" t="n">
        <f aca="false">SUM(L22:M22)</f>
        <v>716.59</v>
      </c>
      <c r="O22" s="21" t="n">
        <f aca="false">J22-N22</f>
        <v>7772.41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4"/>
      <c r="B23" s="15"/>
      <c r="C23" s="15"/>
      <c r="D23" s="15"/>
      <c r="E23" s="15"/>
      <c r="F23" s="16" t="s">
        <v>49</v>
      </c>
      <c r="G23" s="17" t="n">
        <f aca="false">G22</f>
        <v>8489</v>
      </c>
      <c r="H23" s="24"/>
      <c r="I23" s="24"/>
      <c r="J23" s="18" t="n">
        <f aca="false">SUM(G23:I23)</f>
        <v>8489</v>
      </c>
      <c r="K23" s="25"/>
      <c r="L23" s="15" t="n">
        <v>12352.01</v>
      </c>
      <c r="M23" s="15"/>
      <c r="N23" s="20" t="n">
        <f aca="false">SUM(L23:M23)</f>
        <v>12352.01</v>
      </c>
      <c r="O23" s="21" t="n">
        <f aca="false">J23-N23</f>
        <v>-3863.01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14" t="s">
        <v>95</v>
      </c>
      <c r="B24" s="15" t="n">
        <v>12352.01</v>
      </c>
      <c r="C24" s="15"/>
      <c r="D24" s="15"/>
      <c r="E24" s="15" t="n">
        <v>2844</v>
      </c>
      <c r="F24" s="16" t="s">
        <v>51</v>
      </c>
      <c r="G24" s="17" t="n">
        <f aca="false">G23</f>
        <v>8489</v>
      </c>
      <c r="H24" s="24" t="n">
        <v>4633</v>
      </c>
      <c r="I24" s="24"/>
      <c r="J24" s="18" t="n">
        <f aca="false">SUM(G24:I24)</f>
        <v>13122</v>
      </c>
      <c r="K24" s="25"/>
      <c r="L24" s="15" t="n">
        <v>12352.01</v>
      </c>
      <c r="M24" s="15" t="n">
        <v>2844</v>
      </c>
      <c r="N24" s="20" t="n">
        <f aca="false">SUM(L24:M24)</f>
        <v>15196.01</v>
      </c>
      <c r="O24" s="21" t="n">
        <f aca="false">J24-N24</f>
        <v>-2074.01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 t="n">
        <v>105.98</v>
      </c>
      <c r="F25" s="16" t="s">
        <v>52</v>
      </c>
      <c r="G25" s="17" t="n">
        <f aca="false">G24</f>
        <v>8489</v>
      </c>
      <c r="H25" s="24"/>
      <c r="I25" s="24"/>
      <c r="J25" s="18" t="n">
        <f aca="false">SUM(G25:I25)</f>
        <v>8489</v>
      </c>
      <c r="K25" s="25"/>
      <c r="L25" s="24"/>
      <c r="M25" s="26" t="n">
        <v>105.98</v>
      </c>
      <c r="N25" s="20" t="n">
        <f aca="false">SUM(L25:M25)</f>
        <v>105.98</v>
      </c>
      <c r="O25" s="21" t="n">
        <f aca="false">J25-N25</f>
        <v>8383.02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 t="n">
        <v>406.37</v>
      </c>
      <c r="F26" s="16" t="s">
        <v>53</v>
      </c>
      <c r="G26" s="17" t="n">
        <f aca="false">G25</f>
        <v>8489</v>
      </c>
      <c r="H26" s="24"/>
      <c r="I26" s="24"/>
      <c r="J26" s="18" t="n">
        <f aca="false">SUM(G26:I26)</f>
        <v>8489</v>
      </c>
      <c r="K26" s="25"/>
      <c r="L26" s="24"/>
      <c r="M26" s="26" t="n">
        <v>406.37</v>
      </c>
      <c r="N26" s="20" t="n">
        <f aca="false">SUM(L26:M26)</f>
        <v>406.37</v>
      </c>
      <c r="O26" s="21" t="n">
        <f aca="false">J26-N26</f>
        <v>8082.63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8489</v>
      </c>
      <c r="H27" s="24" t="n">
        <v>4633</v>
      </c>
      <c r="I27" s="24"/>
      <c r="J27" s="18" t="n">
        <f aca="false">SUM(G27:I27)</f>
        <v>13122</v>
      </c>
      <c r="K27" s="25"/>
      <c r="L27" s="24"/>
      <c r="M27" s="26"/>
      <c r="N27" s="20" t="n">
        <f aca="false">SUM(L27:M27)</f>
        <v>0</v>
      </c>
      <c r="O27" s="21" t="n">
        <f aca="false">J27-N27</f>
        <v>13122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8489</v>
      </c>
      <c r="H28" s="24"/>
      <c r="I28" s="24"/>
      <c r="J28" s="18" t="n">
        <f aca="false">SUM(G28:I28)</f>
        <v>8489</v>
      </c>
      <c r="K28" s="25"/>
      <c r="L28" s="24"/>
      <c r="M28" s="24"/>
      <c r="N28" s="20" t="n">
        <f aca="false">SUM(L28:M28)</f>
        <v>0</v>
      </c>
      <c r="O28" s="21" t="n">
        <f aca="false">J28-N28</f>
        <v>8489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8489</v>
      </c>
      <c r="H29" s="24"/>
      <c r="I29" s="24"/>
      <c r="J29" s="18" t="n">
        <f aca="false">SUM(G29:I29)</f>
        <v>8489</v>
      </c>
      <c r="K29" s="25"/>
      <c r="L29" s="24"/>
      <c r="M29" s="24"/>
      <c r="N29" s="20" t="n">
        <f aca="false">SUM(L29:M29)</f>
        <v>0</v>
      </c>
      <c r="O29" s="21" t="n">
        <f aca="false">J29-N29</f>
        <v>8489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8489</v>
      </c>
      <c r="H30" s="24"/>
      <c r="I30" s="24"/>
      <c r="J30" s="18" t="n">
        <f aca="false">SUM(G30:I30)</f>
        <v>8489</v>
      </c>
      <c r="K30" s="25"/>
      <c r="L30" s="24"/>
      <c r="M30" s="24"/>
      <c r="N30" s="20" t="n">
        <f aca="false">SUM(L30:M30)</f>
        <v>0</v>
      </c>
      <c r="O30" s="21" t="n">
        <f aca="false">J30-N30</f>
        <v>8489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8489</v>
      </c>
      <c r="H31" s="24"/>
      <c r="I31" s="24"/>
      <c r="J31" s="18" t="n">
        <f aca="false">SUM(G31:I31)</f>
        <v>8489</v>
      </c>
      <c r="K31" s="25"/>
      <c r="L31" s="24"/>
      <c r="M31" s="24"/>
      <c r="N31" s="20" t="n">
        <f aca="false">SUM(L31:M31)</f>
        <v>0</v>
      </c>
      <c r="O31" s="21" t="n">
        <f aca="false">J31-N31</f>
        <v>8489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8489</v>
      </c>
      <c r="H32" s="24"/>
      <c r="I32" s="24"/>
      <c r="J32" s="18" t="n">
        <f aca="false">SUM(G32:I32)</f>
        <v>8489</v>
      </c>
      <c r="K32" s="25"/>
      <c r="L32" s="24"/>
      <c r="M32" s="24"/>
      <c r="N32" s="20" t="n">
        <f aca="false">SUM(L32:M32)</f>
        <v>0</v>
      </c>
      <c r="O32" s="21" t="n">
        <f aca="false">J32-N32</f>
        <v>8489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8489</v>
      </c>
      <c r="H33" s="24" t="n">
        <v>2380</v>
      </c>
      <c r="I33" s="24"/>
      <c r="J33" s="18" t="n">
        <f aca="false">SUM(G33:I33)</f>
        <v>10869</v>
      </c>
      <c r="K33" s="25"/>
      <c r="L33" s="24"/>
      <c r="M33" s="24"/>
      <c r="N33" s="20" t="n">
        <f aca="false">SUM(L33:M33)</f>
        <v>0</v>
      </c>
      <c r="O33" s="21" t="n">
        <f aca="false">J33-N33</f>
        <v>10869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606.357142857143</v>
      </c>
      <c r="H34" s="24"/>
      <c r="I34" s="24"/>
      <c r="J34" s="18" t="n">
        <f aca="false">SUM(G34:I34)</f>
        <v>606.357142857143</v>
      </c>
      <c r="K34" s="25"/>
      <c r="L34" s="24"/>
      <c r="M34" s="24"/>
      <c r="N34" s="20" t="n">
        <f aca="false">SUM(L34:M34)</f>
        <v>0</v>
      </c>
      <c r="O34" s="21" t="n">
        <f aca="false">J34-N34</f>
        <v>606.357142857143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135518.02</v>
      </c>
      <c r="C35" s="28" t="n">
        <f aca="false">SUM(C8:C34)</f>
        <v>624.11</v>
      </c>
      <c r="D35" s="28" t="n">
        <f aca="false">SUM(D8:D34)</f>
        <v>0</v>
      </c>
      <c r="E35" s="28" t="n">
        <f aca="false">SUM(E8:E34)</f>
        <v>11690.65</v>
      </c>
      <c r="F35" s="29" t="s">
        <v>61</v>
      </c>
      <c r="G35" s="30" t="n">
        <f aca="false">SUM(G8:G34)</f>
        <v>221320.357142857</v>
      </c>
      <c r="H35" s="30" t="n">
        <f aca="false">SUM(H8:H34)</f>
        <v>25118</v>
      </c>
      <c r="I35" s="30" t="n">
        <f aca="false">SUM(I8:I34)</f>
        <v>7643.2</v>
      </c>
      <c r="J35" s="30" t="n">
        <f aca="false">SUM(J8:J34)</f>
        <v>254081.557142857</v>
      </c>
      <c r="K35" s="31"/>
      <c r="L35" s="30" t="n">
        <f aca="false">SUM(L8:L34)</f>
        <v>138651.46</v>
      </c>
      <c r="M35" s="30" t="n">
        <f aca="false">SUM(M8:M34)</f>
        <v>12314.76</v>
      </c>
      <c r="N35" s="30" t="n">
        <f aca="false">SUM(N8:N34)</f>
        <v>150966.22</v>
      </c>
      <c r="O35" s="30" t="n">
        <f aca="false">SUM(O8:O34)</f>
        <v>103115.337142857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Q32" activeCellId="0" sqref="Q32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5668016194332"/>
    <col collapsed="false" hidden="false" max="15" min="15" style="2" width="11.1417004048583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96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16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97</v>
      </c>
      <c r="B8" s="15" t="n">
        <v>12521.97</v>
      </c>
      <c r="C8" s="15"/>
      <c r="D8" s="15"/>
      <c r="E8" s="15"/>
      <c r="F8" s="16" t="s">
        <v>20</v>
      </c>
      <c r="G8" s="17" t="n">
        <v>10555</v>
      </c>
      <c r="H8" s="18" t="n">
        <v>8836.6</v>
      </c>
      <c r="I8" s="18" t="n">
        <v>802</v>
      </c>
      <c r="J8" s="18" t="n">
        <f aca="false">SUM(G8:I8)</f>
        <v>20193.6</v>
      </c>
      <c r="K8" s="19"/>
      <c r="L8" s="15" t="n">
        <v>12521.97</v>
      </c>
      <c r="M8" s="15"/>
      <c r="N8" s="20" t="n">
        <f aca="false">SUM(L8:M8)</f>
        <v>12521.97</v>
      </c>
      <c r="O8" s="21" t="n">
        <f aca="false">J8-N8</f>
        <v>7671.63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98</v>
      </c>
      <c r="B9" s="15" t="n">
        <v>13094.35</v>
      </c>
      <c r="C9" s="15"/>
      <c r="D9" s="15"/>
      <c r="E9" s="15" t="n">
        <v>697.07</v>
      </c>
      <c r="F9" s="16" t="s">
        <v>22</v>
      </c>
      <c r="G9" s="17" t="n">
        <f aca="false">G8</f>
        <v>10555</v>
      </c>
      <c r="H9" s="18" t="n">
        <v>8836.6</v>
      </c>
      <c r="I9" s="22" t="n">
        <v>768</v>
      </c>
      <c r="J9" s="18" t="n">
        <f aca="false">SUM(G9:I9)</f>
        <v>20159.6</v>
      </c>
      <c r="K9" s="19"/>
      <c r="L9" s="15" t="n">
        <v>13094.35</v>
      </c>
      <c r="M9" s="15" t="n">
        <v>697.07</v>
      </c>
      <c r="N9" s="20" t="n">
        <f aca="false">SUM(L9:M9)</f>
        <v>13791.42</v>
      </c>
      <c r="O9" s="21" t="n">
        <f aca="false">J9-N9</f>
        <v>6368.18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99</v>
      </c>
      <c r="B10" s="15" t="n">
        <v>13750.17</v>
      </c>
      <c r="C10" s="15"/>
      <c r="D10" s="15"/>
      <c r="E10" s="15"/>
      <c r="F10" s="16" t="s">
        <v>24</v>
      </c>
      <c r="G10" s="17" t="n">
        <f aca="false">G9</f>
        <v>10555</v>
      </c>
      <c r="H10" s="18" t="n">
        <v>8836.6</v>
      </c>
      <c r="I10" s="22" t="n">
        <v>609</v>
      </c>
      <c r="J10" s="18" t="n">
        <f aca="false">SUM(G10:I10)</f>
        <v>20000.6</v>
      </c>
      <c r="K10" s="23"/>
      <c r="L10" s="15" t="n">
        <v>13750.17</v>
      </c>
      <c r="M10" s="15" t="n">
        <v>401.65</v>
      </c>
      <c r="N10" s="20" t="n">
        <f aca="false">SUM(L10:M10)</f>
        <v>14151.82</v>
      </c>
      <c r="O10" s="21" t="n">
        <f aca="false">J10-N10</f>
        <v>5848.78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100</v>
      </c>
      <c r="B11" s="15" t="n">
        <v>14898.69</v>
      </c>
      <c r="C11" s="15" t="n">
        <v>401.65</v>
      </c>
      <c r="D11" s="15"/>
      <c r="E11" s="15" t="n">
        <f aca="false">282.09+396.63</f>
        <v>678.72</v>
      </c>
      <c r="F11" s="16" t="s">
        <v>26</v>
      </c>
      <c r="G11" s="17" t="n">
        <f aca="false">G10</f>
        <v>10555</v>
      </c>
      <c r="H11" s="18" t="n">
        <v>8836.6</v>
      </c>
      <c r="I11" s="22" t="n">
        <v>508</v>
      </c>
      <c r="J11" s="18" t="n">
        <f aca="false">SUM(G11:I11)</f>
        <v>19899.6</v>
      </c>
      <c r="K11" s="23"/>
      <c r="L11" s="15" t="n">
        <v>14898.69</v>
      </c>
      <c r="M11" s="15" t="n">
        <f aca="false">282.09+396.63</f>
        <v>678.72</v>
      </c>
      <c r="N11" s="20" t="n">
        <f aca="false">SUM(L11:M11)</f>
        <v>15577.41</v>
      </c>
      <c r="O11" s="21" t="n">
        <f aca="false">J11-N11</f>
        <v>4322.19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101</v>
      </c>
      <c r="B12" s="15" t="n">
        <v>11913.7</v>
      </c>
      <c r="C12" s="15"/>
      <c r="D12" s="15"/>
      <c r="E12" s="15"/>
      <c r="F12" s="16" t="s">
        <v>28</v>
      </c>
      <c r="G12" s="17" t="n">
        <f aca="false">G11</f>
        <v>10555</v>
      </c>
      <c r="H12" s="18" t="n">
        <v>8836.6</v>
      </c>
      <c r="I12" s="22" t="n">
        <v>386</v>
      </c>
      <c r="J12" s="18" t="n">
        <f aca="false">SUM(G12:I12)</f>
        <v>19777.6</v>
      </c>
      <c r="K12" s="23"/>
      <c r="L12" s="15" t="n">
        <v>11913.7</v>
      </c>
      <c r="M12" s="15"/>
      <c r="N12" s="20" t="n">
        <f aca="false">SUM(L12:M12)</f>
        <v>11913.7</v>
      </c>
      <c r="O12" s="21" t="n">
        <f aca="false">J12-N12</f>
        <v>7863.9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102</v>
      </c>
      <c r="B13" s="15" t="n">
        <v>13329.63</v>
      </c>
      <c r="C13" s="15"/>
      <c r="D13" s="15"/>
      <c r="E13" s="15"/>
      <c r="F13" s="16" t="s">
        <v>30</v>
      </c>
      <c r="G13" s="17" t="n">
        <f aca="false">G12</f>
        <v>10555</v>
      </c>
      <c r="H13" s="18" t="n">
        <v>8836.6</v>
      </c>
      <c r="I13" s="22" t="n">
        <v>623</v>
      </c>
      <c r="J13" s="18" t="n">
        <f aca="false">SUM(G13:I13)</f>
        <v>20014.6</v>
      </c>
      <c r="K13" s="23"/>
      <c r="L13" s="15" t="n">
        <v>13329.63</v>
      </c>
      <c r="M13" s="15"/>
      <c r="N13" s="20" t="n">
        <f aca="false">SUM(L13:M13)</f>
        <v>13329.63</v>
      </c>
      <c r="O13" s="21" t="n">
        <f aca="false">J13-N13</f>
        <v>6684.97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103</v>
      </c>
      <c r="B14" s="15" t="n">
        <v>10120.33</v>
      </c>
      <c r="C14" s="15"/>
      <c r="D14" s="15"/>
      <c r="E14" s="15"/>
      <c r="F14" s="16" t="s">
        <v>32</v>
      </c>
      <c r="G14" s="17" t="n">
        <f aca="false">G13</f>
        <v>10555</v>
      </c>
      <c r="H14" s="22" t="n">
        <v>2513</v>
      </c>
      <c r="I14" s="22" t="n">
        <v>563</v>
      </c>
      <c r="J14" s="18" t="n">
        <f aca="false">SUM(G14:I14)</f>
        <v>13631</v>
      </c>
      <c r="K14" s="23"/>
      <c r="L14" s="15" t="n">
        <v>10120.33</v>
      </c>
      <c r="M14" s="15" t="n">
        <v>2481.85</v>
      </c>
      <c r="N14" s="20" t="n">
        <f aca="false">SUM(L14:M14)</f>
        <v>12602.18</v>
      </c>
      <c r="O14" s="21" t="n">
        <f aca="false">J14-N14</f>
        <v>1028.82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104</v>
      </c>
      <c r="B15" s="15" t="n">
        <v>10807.69</v>
      </c>
      <c r="C15" s="15"/>
      <c r="D15" s="15"/>
      <c r="E15" s="15" t="n">
        <f aca="false">406.37+1146.8</f>
        <v>1553.17</v>
      </c>
      <c r="F15" s="16" t="s">
        <v>34</v>
      </c>
      <c r="G15" s="17" t="n">
        <f aca="false">G14</f>
        <v>10555</v>
      </c>
      <c r="H15" s="22" t="n">
        <v>2513</v>
      </c>
      <c r="I15" s="22" t="n">
        <v>750</v>
      </c>
      <c r="J15" s="18" t="n">
        <f aca="false">SUM(G15:I15)</f>
        <v>13818</v>
      </c>
      <c r="K15" s="23"/>
      <c r="L15" s="15" t="n">
        <v>10807.69</v>
      </c>
      <c r="M15" s="15" t="n">
        <f aca="false">406.37+1146.8</f>
        <v>1553.17</v>
      </c>
      <c r="N15" s="20" t="n">
        <f aca="false">SUM(L15:M15)</f>
        <v>12360.86</v>
      </c>
      <c r="O15" s="21" t="n">
        <f aca="false">J15-N15</f>
        <v>1457.14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105</v>
      </c>
      <c r="B16" s="15" t="n">
        <v>11323.86</v>
      </c>
      <c r="C16" s="15" t="n">
        <v>2481.85</v>
      </c>
      <c r="D16" s="15"/>
      <c r="E16" s="15" t="n">
        <f aca="false">345+498.15</f>
        <v>843.15</v>
      </c>
      <c r="F16" s="16" t="s">
        <v>36</v>
      </c>
      <c r="G16" s="17" t="n">
        <f aca="false">G15</f>
        <v>10555</v>
      </c>
      <c r="H16" s="22"/>
      <c r="I16" s="22" t="n">
        <v>408</v>
      </c>
      <c r="J16" s="18" t="n">
        <f aca="false">SUM(G16:I16)</f>
        <v>10963</v>
      </c>
      <c r="K16" s="23"/>
      <c r="L16" s="15" t="n">
        <v>11323.86</v>
      </c>
      <c r="M16" s="15" t="n">
        <f aca="false">345+498.15</f>
        <v>843.15</v>
      </c>
      <c r="N16" s="20" t="n">
        <f aca="false">SUM(L16:M16)</f>
        <v>12167.01</v>
      </c>
      <c r="O16" s="21" t="n">
        <f aca="false">J16-N16</f>
        <v>-1204.01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106</v>
      </c>
      <c r="B17" s="15" t="n">
        <v>11364.02</v>
      </c>
      <c r="C17" s="15"/>
      <c r="D17" s="15"/>
      <c r="E17" s="15" t="n">
        <f aca="false">25.32+68.18</f>
        <v>93.5</v>
      </c>
      <c r="F17" s="16" t="s">
        <v>38</v>
      </c>
      <c r="G17" s="17" t="n">
        <f aca="false">G16</f>
        <v>10555</v>
      </c>
      <c r="H17" s="22" t="n">
        <v>1962</v>
      </c>
      <c r="I17" s="22" t="n">
        <v>501</v>
      </c>
      <c r="J17" s="18" t="n">
        <f aca="false">SUM(G17:I17)</f>
        <v>13018</v>
      </c>
      <c r="K17" s="23"/>
      <c r="L17" s="15" t="n">
        <v>11364.02</v>
      </c>
      <c r="M17" s="15" t="n">
        <f aca="false">25.32+68.18</f>
        <v>93.5</v>
      </c>
      <c r="N17" s="20" t="n">
        <f aca="false">SUM(L17:M17)</f>
        <v>11457.52</v>
      </c>
      <c r="O17" s="21" t="n">
        <f aca="false">J17-N17</f>
        <v>1560.48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107</v>
      </c>
      <c r="B18" s="15" t="n">
        <v>13003.98</v>
      </c>
      <c r="C18" s="15" t="n">
        <v>594.94</v>
      </c>
      <c r="D18" s="15"/>
      <c r="E18" s="15" t="n">
        <f aca="false">107.94+452.3+141.19</f>
        <v>701.43</v>
      </c>
      <c r="F18" s="16" t="s">
        <v>40</v>
      </c>
      <c r="G18" s="17" t="n">
        <f aca="false">G17</f>
        <v>10555</v>
      </c>
      <c r="H18" s="22" t="n">
        <v>2030</v>
      </c>
      <c r="I18" s="22" t="n">
        <v>535</v>
      </c>
      <c r="J18" s="18" t="n">
        <f aca="false">SUM(G18:I18)</f>
        <v>13120</v>
      </c>
      <c r="K18" s="23"/>
      <c r="L18" s="15" t="n">
        <v>13003.98</v>
      </c>
      <c r="M18" s="15" t="n">
        <f aca="false">107.94+452.3+141.19</f>
        <v>701.43</v>
      </c>
      <c r="N18" s="20" t="n">
        <f aca="false">SUM(L18:M18)</f>
        <v>13705.41</v>
      </c>
      <c r="O18" s="21" t="n">
        <f aca="false">J18-N18</f>
        <v>-585.41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108</v>
      </c>
      <c r="B19" s="15" t="n">
        <v>15408.94</v>
      </c>
      <c r="C19" s="15"/>
      <c r="D19" s="15"/>
      <c r="E19" s="15"/>
      <c r="F19" s="16" t="s">
        <v>42</v>
      </c>
      <c r="G19" s="17" t="n">
        <f aca="false">G18</f>
        <v>10555</v>
      </c>
      <c r="H19" s="22" t="n">
        <v>1133</v>
      </c>
      <c r="I19" s="22" t="n">
        <v>496</v>
      </c>
      <c r="J19" s="18" t="n">
        <f aca="false">SUM(G19:I19)</f>
        <v>12184</v>
      </c>
      <c r="K19" s="23"/>
      <c r="L19" s="15" t="n">
        <v>15408.94</v>
      </c>
      <c r="M19" s="15" t="n">
        <v>594.94</v>
      </c>
      <c r="N19" s="20" t="n">
        <f aca="false">SUM(L19:M19)</f>
        <v>16003.88</v>
      </c>
      <c r="O19" s="21" t="n">
        <f aca="false">J19-N19</f>
        <v>-3819.88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109</v>
      </c>
      <c r="B20" s="15" t="n">
        <v>14045.1</v>
      </c>
      <c r="C20" s="15" t="n">
        <v>273.52</v>
      </c>
      <c r="D20" s="15"/>
      <c r="E20" s="15" t="n">
        <f aca="false">864.63+990.98+1315.3+345+117.43+244+632.5+33.2+755.65+633.6</f>
        <v>5932.29</v>
      </c>
      <c r="F20" s="16" t="s">
        <v>44</v>
      </c>
      <c r="G20" s="17" t="n">
        <f aca="false">G19</f>
        <v>10555</v>
      </c>
      <c r="H20" s="24"/>
      <c r="I20" s="24" t="n">
        <v>502</v>
      </c>
      <c r="J20" s="18" t="n">
        <f aca="false">SUM(G20:I20)</f>
        <v>11057</v>
      </c>
      <c r="K20" s="25"/>
      <c r="L20" s="15" t="n">
        <v>14045.1</v>
      </c>
      <c r="M20" s="15" t="n">
        <f aca="false">864.63+990.98+1315.3+345+117.43+244+632.5+33.2+755.65+633.6</f>
        <v>5932.29</v>
      </c>
      <c r="N20" s="20" t="n">
        <f aca="false">SUM(L20:M20)</f>
        <v>19977.39</v>
      </c>
      <c r="O20" s="21" t="n">
        <f aca="false">J20-N20</f>
        <v>-8920.39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110</v>
      </c>
      <c r="B21" s="15" t="n">
        <v>13368.26</v>
      </c>
      <c r="C21" s="15"/>
      <c r="D21" s="15"/>
      <c r="E21" s="15"/>
      <c r="F21" s="16" t="s">
        <v>46</v>
      </c>
      <c r="G21" s="17" t="n">
        <f aca="false">G20</f>
        <v>10555</v>
      </c>
      <c r="H21" s="24"/>
      <c r="I21" s="24" t="n">
        <v>479</v>
      </c>
      <c r="J21" s="18" t="n">
        <f aca="false">SUM(G21:I21)</f>
        <v>11034</v>
      </c>
      <c r="K21" s="25"/>
      <c r="L21" s="15" t="n">
        <v>13368.26</v>
      </c>
      <c r="M21" s="15" t="n">
        <v>273.52</v>
      </c>
      <c r="N21" s="20" t="n">
        <f aca="false">SUM(L21:M21)</f>
        <v>13641.78</v>
      </c>
      <c r="O21" s="21" t="n">
        <f aca="false">J21-N21</f>
        <v>-2607.78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111</v>
      </c>
      <c r="B22" s="15" t="n">
        <v>14321.7</v>
      </c>
      <c r="C22" s="15"/>
      <c r="D22" s="15"/>
      <c r="E22" s="15" t="n">
        <v>354.59</v>
      </c>
      <c r="F22" s="16" t="s">
        <v>48</v>
      </c>
      <c r="G22" s="17" t="n">
        <f aca="false">G21</f>
        <v>10555</v>
      </c>
      <c r="H22" s="24"/>
      <c r="I22" s="24"/>
      <c r="J22" s="18" t="n">
        <f aca="false">SUM(G22:I22)</f>
        <v>10555</v>
      </c>
      <c r="K22" s="25"/>
      <c r="L22" s="15" t="n">
        <v>14321.7</v>
      </c>
      <c r="M22" s="15" t="n">
        <v>354.59</v>
      </c>
      <c r="N22" s="20" t="n">
        <f aca="false">SUM(L22:M22)</f>
        <v>14676.29</v>
      </c>
      <c r="O22" s="21" t="n">
        <f aca="false">J22-N22</f>
        <v>-4121.29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26"/>
      <c r="B23" s="26"/>
      <c r="C23" s="26"/>
      <c r="D23" s="26"/>
      <c r="E23" s="26" t="n">
        <v>1553.72</v>
      </c>
      <c r="F23" s="16" t="s">
        <v>49</v>
      </c>
      <c r="G23" s="17" t="n">
        <f aca="false">G22</f>
        <v>10555</v>
      </c>
      <c r="H23" s="24"/>
      <c r="I23" s="24"/>
      <c r="J23" s="18" t="n">
        <f aca="false">SUM(G23:I23)</f>
        <v>10555</v>
      </c>
      <c r="K23" s="25"/>
      <c r="L23" s="24"/>
      <c r="M23" s="26" t="n">
        <v>1553.72</v>
      </c>
      <c r="N23" s="20" t="n">
        <f aca="false">SUM(L23:M23)</f>
        <v>1553.72</v>
      </c>
      <c r="O23" s="21" t="n">
        <f aca="false">J23-N23</f>
        <v>9001.28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26"/>
      <c r="B24" s="26"/>
      <c r="C24" s="26"/>
      <c r="D24" s="26"/>
      <c r="E24" s="26" t="n">
        <v>754.67</v>
      </c>
      <c r="F24" s="16" t="s">
        <v>51</v>
      </c>
      <c r="G24" s="17" t="n">
        <f aca="false">G23</f>
        <v>10555</v>
      </c>
      <c r="H24" s="24" t="n">
        <v>1322.28</v>
      </c>
      <c r="I24" s="24"/>
      <c r="J24" s="18" t="n">
        <f aca="false">SUM(G24:I24)</f>
        <v>11877.28</v>
      </c>
      <c r="K24" s="25"/>
      <c r="L24" s="24"/>
      <c r="M24" s="26" t="n">
        <v>754.67</v>
      </c>
      <c r="N24" s="20" t="n">
        <f aca="false">SUM(L24:M24)</f>
        <v>754.67</v>
      </c>
      <c r="O24" s="21" t="n">
        <f aca="false">J24-N24</f>
        <v>11122.61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/>
      <c r="F25" s="16" t="s">
        <v>52</v>
      </c>
      <c r="G25" s="17" t="n">
        <f aca="false">G24</f>
        <v>10555</v>
      </c>
      <c r="H25" s="24" t="n">
        <v>72.26</v>
      </c>
      <c r="I25" s="24"/>
      <c r="J25" s="18" t="n">
        <f aca="false">SUM(G25:I25)</f>
        <v>10627.26</v>
      </c>
      <c r="K25" s="25"/>
      <c r="L25" s="24"/>
      <c r="M25" s="26"/>
      <c r="N25" s="20" t="n">
        <f aca="false">SUM(L25:M25)</f>
        <v>0</v>
      </c>
      <c r="O25" s="21" t="n">
        <f aca="false">J25-N25</f>
        <v>10627.26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10555</v>
      </c>
      <c r="H26" s="24" t="n">
        <v>1520.28</v>
      </c>
      <c r="I26" s="24"/>
      <c r="J26" s="18" t="n">
        <f aca="false">SUM(G26:I26)</f>
        <v>12075.28</v>
      </c>
      <c r="K26" s="25"/>
      <c r="L26" s="24"/>
      <c r="M26" s="15"/>
      <c r="N26" s="20" t="n">
        <f aca="false">SUM(L26:M26)</f>
        <v>0</v>
      </c>
      <c r="O26" s="21" t="n">
        <f aca="false">J26-N26</f>
        <v>12075.28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10555</v>
      </c>
      <c r="H27" s="24"/>
      <c r="I27" s="24"/>
      <c r="J27" s="18" t="n">
        <f aca="false">SUM(G27:I27)</f>
        <v>10555</v>
      </c>
      <c r="K27" s="25"/>
      <c r="L27" s="24"/>
      <c r="M27" s="15"/>
      <c r="N27" s="20" t="n">
        <f aca="false">SUM(L27:M27)</f>
        <v>0</v>
      </c>
      <c r="O27" s="21" t="n">
        <f aca="false">J27-N27</f>
        <v>10555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10555</v>
      </c>
      <c r="H28" s="24" t="n">
        <v>1322.28</v>
      </c>
      <c r="I28" s="24"/>
      <c r="J28" s="18" t="n">
        <f aca="false">SUM(G28:I28)</f>
        <v>11877.28</v>
      </c>
      <c r="K28" s="25"/>
      <c r="L28" s="24"/>
      <c r="M28" s="15"/>
      <c r="N28" s="20" t="n">
        <f aca="false">SUM(L28:M28)</f>
        <v>0</v>
      </c>
      <c r="O28" s="21" t="n">
        <f aca="false">J28-N28</f>
        <v>11877.28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10555</v>
      </c>
      <c r="H29" s="24"/>
      <c r="I29" s="24"/>
      <c r="J29" s="18" t="n">
        <f aca="false">SUM(G29:I29)</f>
        <v>10555</v>
      </c>
      <c r="K29" s="25"/>
      <c r="L29" s="24"/>
      <c r="M29" s="15"/>
      <c r="N29" s="20" t="n">
        <f aca="false">SUM(L29:M29)</f>
        <v>0</v>
      </c>
      <c r="O29" s="21" t="n">
        <f aca="false">J29-N29</f>
        <v>10555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10555</v>
      </c>
      <c r="H30" s="24" t="n">
        <v>1322.28</v>
      </c>
      <c r="I30" s="24"/>
      <c r="J30" s="18" t="n">
        <f aca="false">SUM(G30:I30)</f>
        <v>11877.28</v>
      </c>
      <c r="K30" s="25"/>
      <c r="L30" s="24"/>
      <c r="M30" s="15"/>
      <c r="N30" s="20" t="n">
        <f aca="false">SUM(L30:M30)</f>
        <v>0</v>
      </c>
      <c r="O30" s="21" t="n">
        <f aca="false">J30-N30</f>
        <v>11877.28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10555</v>
      </c>
      <c r="H31" s="24"/>
      <c r="I31" s="24"/>
      <c r="J31" s="18" t="n">
        <f aca="false">SUM(G31:I31)</f>
        <v>10555</v>
      </c>
      <c r="K31" s="25"/>
      <c r="L31" s="24"/>
      <c r="M31" s="15"/>
      <c r="N31" s="20" t="n">
        <f aca="false">SUM(L31:M31)</f>
        <v>0</v>
      </c>
      <c r="O31" s="21" t="n">
        <f aca="false">J31-N31</f>
        <v>10555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10555</v>
      </c>
      <c r="H32" s="24"/>
      <c r="I32" s="24"/>
      <c r="J32" s="18" t="n">
        <f aca="false">SUM(G32:I32)</f>
        <v>10555</v>
      </c>
      <c r="K32" s="25"/>
      <c r="L32" s="24"/>
      <c r="M32" s="26"/>
      <c r="N32" s="20" t="n">
        <f aca="false">SUM(L32:M32)</f>
        <v>0</v>
      </c>
      <c r="O32" s="21" t="n">
        <f aca="false">J32-N32</f>
        <v>10555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10555</v>
      </c>
      <c r="H33" s="24"/>
      <c r="I33" s="24"/>
      <c r="J33" s="18" t="n">
        <f aca="false">SUM(G33:I33)</f>
        <v>10555</v>
      </c>
      <c r="K33" s="25"/>
      <c r="L33" s="24"/>
      <c r="M33" s="26"/>
      <c r="N33" s="20" t="n">
        <f aca="false">SUM(L33:M33)</f>
        <v>0</v>
      </c>
      <c r="O33" s="21" t="n">
        <f aca="false">J33-N33</f>
        <v>10555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753.928571428571</v>
      </c>
      <c r="H34" s="24"/>
      <c r="I34" s="24"/>
      <c r="J34" s="18" t="n">
        <f aca="false">SUM(G34:I34)</f>
        <v>753.928571428571</v>
      </c>
      <c r="K34" s="25"/>
      <c r="L34" s="24"/>
      <c r="M34" s="24"/>
      <c r="N34" s="20" t="n">
        <f aca="false">SUM(L34:M34)</f>
        <v>0</v>
      </c>
      <c r="O34" s="21" t="n">
        <f aca="false">J34-N34</f>
        <v>753.928571428571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193272.39</v>
      </c>
      <c r="C35" s="28" t="n">
        <f aca="false">SUM(C8:C34)</f>
        <v>3751.96</v>
      </c>
      <c r="D35" s="28" t="n">
        <f aca="false">SUM(D8:D34)</f>
        <v>0</v>
      </c>
      <c r="E35" s="28" t="n">
        <f aca="false">SUM(E8:E34)</f>
        <v>13162.31</v>
      </c>
      <c r="F35" s="29" t="s">
        <v>61</v>
      </c>
      <c r="G35" s="30" t="n">
        <f aca="false">SUM(G8:G34)</f>
        <v>275183.928571429</v>
      </c>
      <c r="H35" s="30" t="n">
        <f aca="false">SUM(H8:H34)</f>
        <v>68729.98</v>
      </c>
      <c r="I35" s="30" t="n">
        <f aca="false">SUM(I8:I34)</f>
        <v>7930</v>
      </c>
      <c r="J35" s="30" t="n">
        <f aca="false">SUM(J8:J34)</f>
        <v>351843.908571429</v>
      </c>
      <c r="K35" s="31"/>
      <c r="L35" s="30" t="n">
        <f aca="false">SUM(L8:L34)</f>
        <v>193272.39</v>
      </c>
      <c r="M35" s="30" t="n">
        <f aca="false">SUM(M8:M34)</f>
        <v>16914.27</v>
      </c>
      <c r="N35" s="30" t="n">
        <f aca="false">SUM(N8:N34)</f>
        <v>210186.66</v>
      </c>
      <c r="O35" s="30" t="n">
        <f aca="false">SUM(O8:O34)</f>
        <v>141657.248571429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M32" activeCellId="0" sqref="M32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7125506072874"/>
    <col collapsed="false" hidden="false" max="15" min="15" style="2" width="11.4251012145749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112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63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113</v>
      </c>
      <c r="B8" s="15" t="n">
        <f aca="false">9470.37</f>
        <v>9470.37</v>
      </c>
      <c r="C8" s="15"/>
      <c r="D8" s="15"/>
      <c r="E8" s="15"/>
      <c r="F8" s="16" t="s">
        <v>20</v>
      </c>
      <c r="G8" s="17" t="n">
        <v>8780</v>
      </c>
      <c r="H8" s="18" t="n">
        <v>9158</v>
      </c>
      <c r="I8" s="18" t="n">
        <v>1262.35</v>
      </c>
      <c r="J8" s="18" t="n">
        <f aca="false">SUM(G8:I8)</f>
        <v>19200.35</v>
      </c>
      <c r="K8" s="19"/>
      <c r="L8" s="15" t="n">
        <f aca="false">9470.37</f>
        <v>9470.37</v>
      </c>
      <c r="M8" s="15" t="n">
        <v>1995.88</v>
      </c>
      <c r="N8" s="20" t="n">
        <f aca="false">SUM(L8:M8)</f>
        <v>11466.25</v>
      </c>
      <c r="O8" s="21" t="n">
        <f aca="false">J8-N8</f>
        <v>7734.1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114</v>
      </c>
      <c r="B9" s="15" t="n">
        <v>9275.36</v>
      </c>
      <c r="C9" s="15"/>
      <c r="D9" s="15"/>
      <c r="E9" s="15" t="n">
        <v>1995.88</v>
      </c>
      <c r="F9" s="16" t="s">
        <v>22</v>
      </c>
      <c r="G9" s="17" t="n">
        <f aca="false">G8</f>
        <v>8780</v>
      </c>
      <c r="H9" s="18" t="n">
        <v>6052</v>
      </c>
      <c r="I9" s="22" t="n">
        <v>1862.64</v>
      </c>
      <c r="J9" s="18" t="n">
        <f aca="false">SUM(G9:I9)</f>
        <v>16694.64</v>
      </c>
      <c r="K9" s="19"/>
      <c r="L9" s="15" t="n">
        <v>9275.36</v>
      </c>
      <c r="M9" s="15"/>
      <c r="N9" s="20" t="n">
        <f aca="false">SUM(L9:M9)</f>
        <v>9275.36</v>
      </c>
      <c r="O9" s="21" t="n">
        <f aca="false">J9-N9</f>
        <v>7419.28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115</v>
      </c>
      <c r="B10" s="15" t="n">
        <v>11755.6</v>
      </c>
      <c r="C10" s="15"/>
      <c r="D10" s="15"/>
      <c r="E10" s="15"/>
      <c r="F10" s="16" t="s">
        <v>24</v>
      </c>
      <c r="G10" s="17" t="n">
        <f aca="false">G9</f>
        <v>8780</v>
      </c>
      <c r="H10" s="22" t="n">
        <v>3500</v>
      </c>
      <c r="I10" s="22" t="n">
        <v>552</v>
      </c>
      <c r="J10" s="18" t="n">
        <f aca="false">SUM(G10:I10)</f>
        <v>12832</v>
      </c>
      <c r="K10" s="23"/>
      <c r="L10" s="15" t="n">
        <v>11755.6</v>
      </c>
      <c r="M10" s="15" t="n">
        <v>282.09</v>
      </c>
      <c r="N10" s="20" t="n">
        <f aca="false">SUM(L10:M10)</f>
        <v>12037.69</v>
      </c>
      <c r="O10" s="21" t="n">
        <f aca="false">J10-N10</f>
        <v>794.31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116</v>
      </c>
      <c r="B11" s="15" t="n">
        <v>10533.71</v>
      </c>
      <c r="C11" s="15"/>
      <c r="D11" s="15"/>
      <c r="E11" s="15" t="n">
        <v>282.09</v>
      </c>
      <c r="F11" s="16" t="s">
        <v>26</v>
      </c>
      <c r="G11" s="17" t="n">
        <f aca="false">G10</f>
        <v>8780</v>
      </c>
      <c r="H11" s="22" t="n">
        <v>3968</v>
      </c>
      <c r="I11" s="22" t="n">
        <v>520</v>
      </c>
      <c r="J11" s="18" t="n">
        <f aca="false">SUM(G11:I11)</f>
        <v>13268</v>
      </c>
      <c r="K11" s="23"/>
      <c r="L11" s="15" t="n">
        <v>10533.71</v>
      </c>
      <c r="M11" s="15" t="n">
        <v>395.3</v>
      </c>
      <c r="N11" s="20" t="n">
        <f aca="false">SUM(L11:M11)</f>
        <v>10929.01</v>
      </c>
      <c r="O11" s="21" t="n">
        <f aca="false">J11-N11</f>
        <v>2338.99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117</v>
      </c>
      <c r="B12" s="15" t="n">
        <v>12728.96</v>
      </c>
      <c r="C12" s="15" t="n">
        <v>395.3</v>
      </c>
      <c r="D12" s="15"/>
      <c r="E12" s="15"/>
      <c r="F12" s="16" t="s">
        <v>28</v>
      </c>
      <c r="G12" s="17" t="n">
        <f aca="false">G11</f>
        <v>8780</v>
      </c>
      <c r="H12" s="22" t="n">
        <v>4504.49</v>
      </c>
      <c r="I12" s="22" t="n">
        <v>507</v>
      </c>
      <c r="J12" s="18" t="n">
        <f aca="false">SUM(G12:I12)</f>
        <v>13791.49</v>
      </c>
      <c r="K12" s="23"/>
      <c r="L12" s="15" t="n">
        <v>12728.96</v>
      </c>
      <c r="M12" s="15" t="n">
        <v>142.94</v>
      </c>
      <c r="N12" s="20" t="n">
        <f aca="false">SUM(L12:M12)</f>
        <v>12871.9</v>
      </c>
      <c r="O12" s="21" t="n">
        <f aca="false">J12-N12</f>
        <v>919.59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118</v>
      </c>
      <c r="B13" s="15" t="n">
        <v>11624.38</v>
      </c>
      <c r="C13" s="15" t="n">
        <v>142.94</v>
      </c>
      <c r="D13" s="15"/>
      <c r="E13" s="15"/>
      <c r="F13" s="16" t="s">
        <v>30</v>
      </c>
      <c r="G13" s="17" t="n">
        <f aca="false">G12</f>
        <v>8780</v>
      </c>
      <c r="H13" s="22" t="n">
        <v>3409.99</v>
      </c>
      <c r="I13" s="22" t="n">
        <v>652</v>
      </c>
      <c r="J13" s="18" t="n">
        <f aca="false">SUM(G13:I13)</f>
        <v>12841.99</v>
      </c>
      <c r="K13" s="23"/>
      <c r="L13" s="15" t="n">
        <v>11624.38</v>
      </c>
      <c r="M13" s="15"/>
      <c r="N13" s="20" t="n">
        <f aca="false">SUM(L13:M13)</f>
        <v>11624.38</v>
      </c>
      <c r="O13" s="21" t="n">
        <f aca="false">J13-N13</f>
        <v>1217.61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119</v>
      </c>
      <c r="B14" s="15" t="n">
        <v>12933.1</v>
      </c>
      <c r="C14" s="15"/>
      <c r="D14" s="15"/>
      <c r="E14" s="15"/>
      <c r="F14" s="16" t="s">
        <v>32</v>
      </c>
      <c r="G14" s="17" t="n">
        <f aca="false">G13</f>
        <v>8780</v>
      </c>
      <c r="H14" s="22" t="n">
        <v>3917.49</v>
      </c>
      <c r="I14" s="22" t="n">
        <v>533</v>
      </c>
      <c r="J14" s="18" t="n">
        <f aca="false">SUM(G14:I14)</f>
        <v>13230.49</v>
      </c>
      <c r="K14" s="23"/>
      <c r="L14" s="15" t="n">
        <v>12933.1</v>
      </c>
      <c r="M14" s="15" t="n">
        <v>406.37</v>
      </c>
      <c r="N14" s="20" t="n">
        <f aca="false">SUM(L14:M14)</f>
        <v>13339.47</v>
      </c>
      <c r="O14" s="21" t="n">
        <f aca="false">J14-N14</f>
        <v>-108.980000000001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120</v>
      </c>
      <c r="B15" s="15" t="n">
        <v>13239.63</v>
      </c>
      <c r="C15" s="15"/>
      <c r="D15" s="15"/>
      <c r="E15" s="15" t="n">
        <v>406.37</v>
      </c>
      <c r="F15" s="16" t="s">
        <v>34</v>
      </c>
      <c r="G15" s="17" t="n">
        <f aca="false">G14</f>
        <v>8780</v>
      </c>
      <c r="H15" s="22" t="n">
        <v>3467.49</v>
      </c>
      <c r="I15" s="22" t="n">
        <v>468</v>
      </c>
      <c r="J15" s="18" t="n">
        <f aca="false">SUM(G15:I15)</f>
        <v>12715.49</v>
      </c>
      <c r="K15" s="23"/>
      <c r="L15" s="15" t="n">
        <v>13239.63</v>
      </c>
      <c r="M15" s="15" t="n">
        <v>346.1</v>
      </c>
      <c r="N15" s="20" t="n">
        <f aca="false">SUM(L15:M15)</f>
        <v>13585.73</v>
      </c>
      <c r="O15" s="21" t="n">
        <f aca="false">J15-N15</f>
        <v>-870.24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121</v>
      </c>
      <c r="B16" s="15" t="n">
        <v>12490.45</v>
      </c>
      <c r="C16" s="15"/>
      <c r="D16" s="15"/>
      <c r="E16" s="15" t="n">
        <v>346.1</v>
      </c>
      <c r="F16" s="16" t="s">
        <v>36</v>
      </c>
      <c r="G16" s="17" t="n">
        <f aca="false">G15</f>
        <v>8780</v>
      </c>
      <c r="H16" s="22" t="n">
        <v>1881.49</v>
      </c>
      <c r="I16" s="22" t="n">
        <v>435</v>
      </c>
      <c r="J16" s="18" t="n">
        <f aca="false">SUM(G16:I16)</f>
        <v>11096.49</v>
      </c>
      <c r="K16" s="23"/>
      <c r="L16" s="15" t="n">
        <v>12490.45</v>
      </c>
      <c r="M16" s="15" t="n">
        <f aca="false">266.18</f>
        <v>266.18</v>
      </c>
      <c r="N16" s="20" t="n">
        <f aca="false">SUM(L16:M16)</f>
        <v>12756.63</v>
      </c>
      <c r="O16" s="21" t="n">
        <f aca="false">J16-N16</f>
        <v>-1660.14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122</v>
      </c>
      <c r="B17" s="15" t="n">
        <v>11572.45</v>
      </c>
      <c r="C17" s="15" t="n">
        <f aca="false">266.18</f>
        <v>266.18</v>
      </c>
      <c r="D17" s="15"/>
      <c r="E17" s="15"/>
      <c r="F17" s="16" t="s">
        <v>38</v>
      </c>
      <c r="G17" s="17" t="n">
        <f aca="false">G16</f>
        <v>8780</v>
      </c>
      <c r="H17" s="22" t="n">
        <v>3667.49</v>
      </c>
      <c r="I17" s="22" t="n">
        <v>471</v>
      </c>
      <c r="J17" s="18" t="n">
        <f aca="false">SUM(G17:I17)</f>
        <v>12918.49</v>
      </c>
      <c r="K17" s="23"/>
      <c r="L17" s="15" t="n">
        <v>11572.45</v>
      </c>
      <c r="M17" s="15" t="n">
        <v>384.53</v>
      </c>
      <c r="N17" s="20" t="n">
        <f aca="false">SUM(L17:M17)</f>
        <v>11956.98</v>
      </c>
      <c r="O17" s="21" t="n">
        <f aca="false">J17-N17</f>
        <v>961.509999999998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123</v>
      </c>
      <c r="B18" s="15" t="n">
        <v>11898.44</v>
      </c>
      <c r="C18" s="15" t="n">
        <v>384.53</v>
      </c>
      <c r="D18" s="15"/>
      <c r="E18" s="15"/>
      <c r="F18" s="16" t="s">
        <v>40</v>
      </c>
      <c r="G18" s="17" t="n">
        <f aca="false">G17</f>
        <v>8780</v>
      </c>
      <c r="H18" s="22" t="n">
        <v>3343.02</v>
      </c>
      <c r="I18" s="22" t="n">
        <v>483</v>
      </c>
      <c r="J18" s="18" t="n">
        <f aca="false">SUM(G18:I18)</f>
        <v>12606.02</v>
      </c>
      <c r="K18" s="23"/>
      <c r="L18" s="15" t="n">
        <v>11898.44</v>
      </c>
      <c r="M18" s="15" t="n">
        <v>169.72</v>
      </c>
      <c r="N18" s="20" t="n">
        <f aca="false">SUM(L18:M18)</f>
        <v>12068.16</v>
      </c>
      <c r="O18" s="21" t="n">
        <f aca="false">J18-N18</f>
        <v>537.860000000001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124</v>
      </c>
      <c r="B19" s="15" t="n">
        <v>13283.95</v>
      </c>
      <c r="C19" s="15"/>
      <c r="D19" s="15"/>
      <c r="E19" s="15"/>
      <c r="F19" s="16" t="s">
        <v>42</v>
      </c>
      <c r="G19" s="17" t="n">
        <f aca="false">G18</f>
        <v>8780</v>
      </c>
      <c r="H19" s="22" t="n">
        <v>2639.02</v>
      </c>
      <c r="I19" s="22" t="n">
        <v>502</v>
      </c>
      <c r="J19" s="18" t="n">
        <f aca="false">SUM(G19:I19)</f>
        <v>11921.02</v>
      </c>
      <c r="K19" s="23"/>
      <c r="L19" s="15" t="n">
        <v>13283.95</v>
      </c>
      <c r="M19" s="15" t="n">
        <f aca="false">876.5+142.4</f>
        <v>1018.9</v>
      </c>
      <c r="N19" s="20" t="n">
        <f aca="false">SUM(L19:M19)</f>
        <v>14302.85</v>
      </c>
      <c r="O19" s="21" t="n">
        <f aca="false">J19-N19</f>
        <v>-2381.83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125</v>
      </c>
      <c r="B20" s="15" t="n">
        <v>11414.15</v>
      </c>
      <c r="C20" s="15" t="n">
        <v>169.72</v>
      </c>
      <c r="D20" s="15"/>
      <c r="E20" s="15" t="n">
        <f aca="false">876.5+142.4</f>
        <v>1018.9</v>
      </c>
      <c r="F20" s="16" t="s">
        <v>44</v>
      </c>
      <c r="G20" s="17" t="n">
        <f aca="false">G19</f>
        <v>8780</v>
      </c>
      <c r="H20" s="22" t="n">
        <v>4402.02</v>
      </c>
      <c r="I20" s="24" t="n">
        <v>491</v>
      </c>
      <c r="J20" s="18" t="n">
        <f aca="false">SUM(G20:I20)</f>
        <v>13673.02</v>
      </c>
      <c r="K20" s="25"/>
      <c r="L20" s="15" t="n">
        <v>11414.15</v>
      </c>
      <c r="M20" s="15"/>
      <c r="N20" s="20" t="n">
        <f aca="false">SUM(L20:M20)</f>
        <v>11414.15</v>
      </c>
      <c r="O20" s="21" t="n">
        <f aca="false">J20-N20</f>
        <v>2258.87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126</v>
      </c>
      <c r="B21" s="15" t="n">
        <v>16217.21</v>
      </c>
      <c r="C21" s="15"/>
      <c r="D21" s="15"/>
      <c r="E21" s="15"/>
      <c r="F21" s="16" t="s">
        <v>46</v>
      </c>
      <c r="G21" s="17" t="n">
        <f aca="false">G20</f>
        <v>8780</v>
      </c>
      <c r="H21" s="24" t="n">
        <v>6116.44</v>
      </c>
      <c r="I21" s="24" t="n">
        <v>524</v>
      </c>
      <c r="J21" s="18" t="n">
        <f aca="false">SUM(G21:I21)</f>
        <v>15420.44</v>
      </c>
      <c r="K21" s="25"/>
      <c r="L21" s="15" t="n">
        <v>16217.21</v>
      </c>
      <c r="M21" s="15" t="n">
        <v>782.84</v>
      </c>
      <c r="N21" s="20" t="n">
        <f aca="false">SUM(L21:M21)</f>
        <v>17000.05</v>
      </c>
      <c r="O21" s="21" t="n">
        <f aca="false">J21-N21</f>
        <v>-1579.61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127</v>
      </c>
      <c r="B22" s="15" t="n">
        <v>16096.67</v>
      </c>
      <c r="C22" s="15"/>
      <c r="D22" s="15"/>
      <c r="E22" s="15" t="n">
        <v>782.84</v>
      </c>
      <c r="F22" s="16" t="s">
        <v>48</v>
      </c>
      <c r="G22" s="17" t="n">
        <f aca="false">G21</f>
        <v>8780</v>
      </c>
      <c r="H22" s="24" t="n">
        <v>10305</v>
      </c>
      <c r="I22" s="24"/>
      <c r="J22" s="18" t="n">
        <f aca="false">SUM(G22:I22)</f>
        <v>19085</v>
      </c>
      <c r="K22" s="25"/>
      <c r="L22" s="15" t="n">
        <v>16096.67</v>
      </c>
      <c r="M22" s="15"/>
      <c r="N22" s="20" t="n">
        <f aca="false">SUM(L22:M22)</f>
        <v>16096.67</v>
      </c>
      <c r="O22" s="21" t="n">
        <f aca="false">J22-N22</f>
        <v>2988.33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14"/>
      <c r="B23" s="15"/>
      <c r="C23" s="15"/>
      <c r="D23" s="15"/>
      <c r="E23" s="15"/>
      <c r="F23" s="16" t="s">
        <v>49</v>
      </c>
      <c r="G23" s="17" t="n">
        <f aca="false">G22</f>
        <v>8780</v>
      </c>
      <c r="H23" s="24" t="n">
        <v>6307.62</v>
      </c>
      <c r="I23" s="24"/>
      <c r="J23" s="18" t="n">
        <f aca="false">SUM(G23:I23)</f>
        <v>15087.62</v>
      </c>
      <c r="K23" s="25"/>
      <c r="L23" s="15"/>
      <c r="M23" s="15" t="n">
        <v>759.6</v>
      </c>
      <c r="N23" s="20" t="n">
        <f aca="false">SUM(L23:M23)</f>
        <v>759.6</v>
      </c>
      <c r="O23" s="21" t="n">
        <f aca="false">J23-N23</f>
        <v>14328.02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14" t="s">
        <v>128</v>
      </c>
      <c r="B24" s="15" t="n">
        <v>20222.47</v>
      </c>
      <c r="C24" s="15"/>
      <c r="D24" s="15"/>
      <c r="E24" s="15" t="n">
        <v>759.6</v>
      </c>
      <c r="F24" s="16" t="s">
        <v>51</v>
      </c>
      <c r="G24" s="17" t="n">
        <f aca="false">G23</f>
        <v>8780</v>
      </c>
      <c r="H24" s="24" t="n">
        <v>6274.41</v>
      </c>
      <c r="I24" s="24"/>
      <c r="J24" s="18" t="n">
        <f aca="false">SUM(G24:I24)</f>
        <v>15054.41</v>
      </c>
      <c r="K24" s="25"/>
      <c r="L24" s="15" t="n">
        <v>20222.47</v>
      </c>
      <c r="M24" s="24"/>
      <c r="N24" s="20" t="n">
        <f aca="false">SUM(L24:M24)</f>
        <v>20222.47</v>
      </c>
      <c r="O24" s="21" t="n">
        <f aca="false">J24-N24</f>
        <v>-5168.06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/>
      <c r="F25" s="16" t="s">
        <v>52</v>
      </c>
      <c r="G25" s="17" t="n">
        <f aca="false">G24</f>
        <v>8780</v>
      </c>
      <c r="H25" s="24" t="n">
        <v>5633.42</v>
      </c>
      <c r="I25" s="24"/>
      <c r="J25" s="18" t="n">
        <f aca="false">SUM(G25:I25)</f>
        <v>14413.42</v>
      </c>
      <c r="K25" s="25"/>
      <c r="L25" s="24"/>
      <c r="M25" s="24"/>
      <c r="N25" s="20" t="n">
        <f aca="false">SUM(L25:M25)</f>
        <v>0</v>
      </c>
      <c r="O25" s="21" t="n">
        <f aca="false">J25-N25</f>
        <v>14413.42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8780</v>
      </c>
      <c r="H26" s="24" t="n">
        <v>10523.81</v>
      </c>
      <c r="I26" s="24"/>
      <c r="J26" s="18" t="n">
        <f aca="false">SUM(G26:I26)</f>
        <v>19303.81</v>
      </c>
      <c r="K26" s="25"/>
      <c r="L26" s="24"/>
      <c r="M26" s="24"/>
      <c r="N26" s="20" t="n">
        <f aca="false">SUM(L26:M26)</f>
        <v>0</v>
      </c>
      <c r="O26" s="21" t="n">
        <f aca="false">J26-N26</f>
        <v>19303.81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8780</v>
      </c>
      <c r="H27" s="24" t="n">
        <v>4125.11</v>
      </c>
      <c r="I27" s="24"/>
      <c r="J27" s="18" t="n">
        <f aca="false">SUM(G27:I27)</f>
        <v>12905.11</v>
      </c>
      <c r="K27" s="25"/>
      <c r="L27" s="24"/>
      <c r="M27" s="24"/>
      <c r="N27" s="20" t="n">
        <f aca="false">SUM(L27:M27)</f>
        <v>0</v>
      </c>
      <c r="O27" s="21" t="n">
        <f aca="false">J27-N27</f>
        <v>12905.11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8780</v>
      </c>
      <c r="H28" s="24" t="n">
        <v>4727.77</v>
      </c>
      <c r="I28" s="24"/>
      <c r="J28" s="18" t="n">
        <f aca="false">SUM(G28:I28)</f>
        <v>13507.77</v>
      </c>
      <c r="K28" s="25"/>
      <c r="L28" s="24"/>
      <c r="M28" s="24"/>
      <c r="N28" s="20" t="n">
        <f aca="false">SUM(L28:M28)</f>
        <v>0</v>
      </c>
      <c r="O28" s="21" t="n">
        <f aca="false">J28-N28</f>
        <v>13507.77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8780</v>
      </c>
      <c r="H29" s="24" t="n">
        <v>4801.08</v>
      </c>
      <c r="I29" s="24"/>
      <c r="J29" s="18" t="n">
        <f aca="false">SUM(G29:I29)</f>
        <v>13581.08</v>
      </c>
      <c r="K29" s="25"/>
      <c r="L29" s="24"/>
      <c r="M29" s="24"/>
      <c r="N29" s="20" t="n">
        <f aca="false">SUM(L29:M29)</f>
        <v>0</v>
      </c>
      <c r="O29" s="21" t="n">
        <f aca="false">J29-N29</f>
        <v>13581.08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8780</v>
      </c>
      <c r="H30" s="24" t="n">
        <v>3010.86</v>
      </c>
      <c r="I30" s="24"/>
      <c r="J30" s="18" t="n">
        <f aca="false">SUM(G30:I30)</f>
        <v>11790.86</v>
      </c>
      <c r="K30" s="25"/>
      <c r="L30" s="24"/>
      <c r="M30" s="24"/>
      <c r="N30" s="20" t="n">
        <f aca="false">SUM(L30:M30)</f>
        <v>0</v>
      </c>
      <c r="O30" s="21" t="n">
        <f aca="false">J30-N30</f>
        <v>11790.86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8780</v>
      </c>
      <c r="H31" s="24" t="n">
        <v>2180.36</v>
      </c>
      <c r="I31" s="24"/>
      <c r="J31" s="18" t="n">
        <f aca="false">SUM(G31:I31)</f>
        <v>10960.36</v>
      </c>
      <c r="K31" s="25"/>
      <c r="L31" s="24"/>
      <c r="M31" s="24"/>
      <c r="N31" s="20" t="n">
        <f aca="false">SUM(L31:M31)</f>
        <v>0</v>
      </c>
      <c r="O31" s="21" t="n">
        <f aca="false">J31-N31</f>
        <v>10960.36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8780</v>
      </c>
      <c r="H32" s="24" t="n">
        <v>2180.36</v>
      </c>
      <c r="I32" s="24"/>
      <c r="J32" s="18" t="n">
        <f aca="false">SUM(G32:I32)</f>
        <v>10960.36</v>
      </c>
      <c r="K32" s="25"/>
      <c r="L32" s="24"/>
      <c r="M32" s="24"/>
      <c r="N32" s="20" t="n">
        <f aca="false">SUM(L32:M32)</f>
        <v>0</v>
      </c>
      <c r="O32" s="21" t="n">
        <f aca="false">J32-N32</f>
        <v>10960.36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8780</v>
      </c>
      <c r="H33" s="24" t="n">
        <v>2253.67</v>
      </c>
      <c r="I33" s="24"/>
      <c r="J33" s="18" t="n">
        <f aca="false">SUM(G33:I33)</f>
        <v>11033.67</v>
      </c>
      <c r="K33" s="25"/>
      <c r="L33" s="24"/>
      <c r="M33" s="24"/>
      <c r="N33" s="20" t="n">
        <f aca="false">SUM(L33:M33)</f>
        <v>0</v>
      </c>
      <c r="O33" s="21" t="n">
        <f aca="false">J33-N33</f>
        <v>11033.67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627.142857142857</v>
      </c>
      <c r="H34" s="24"/>
      <c r="I34" s="24"/>
      <c r="J34" s="18" t="n">
        <f aca="false">SUM(G34:I34)</f>
        <v>627.142857142857</v>
      </c>
      <c r="K34" s="25"/>
      <c r="L34" s="24"/>
      <c r="M34" s="24"/>
      <c r="N34" s="20" t="n">
        <f aca="false">SUM(L34:M34)</f>
        <v>0</v>
      </c>
      <c r="O34" s="21" t="n">
        <f aca="false">J34-N34</f>
        <v>627.142857142857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204756.9</v>
      </c>
      <c r="C35" s="28" t="n">
        <f aca="false">SUM(C8:C34)</f>
        <v>1358.67</v>
      </c>
      <c r="D35" s="28" t="n">
        <f aca="false">SUM(D8:D34)</f>
        <v>0</v>
      </c>
      <c r="E35" s="28" t="n">
        <f aca="false">SUM(E8:E34)</f>
        <v>5591.78</v>
      </c>
      <c r="F35" s="29" t="s">
        <v>61</v>
      </c>
      <c r="G35" s="30" t="n">
        <f aca="false">SUM(G8:G34)</f>
        <v>228907.142857143</v>
      </c>
      <c r="H35" s="30" t="n">
        <f aca="false">SUM(H8:H34)</f>
        <v>122350.41</v>
      </c>
      <c r="I35" s="30" t="n">
        <f aca="false">SUM(I8:I34)</f>
        <v>9262.99</v>
      </c>
      <c r="J35" s="30" t="n">
        <f aca="false">SUM(J8:J34)</f>
        <v>360520.542857143</v>
      </c>
      <c r="K35" s="31"/>
      <c r="L35" s="30" t="n">
        <f aca="false">SUM(L8:L34)</f>
        <v>204756.9</v>
      </c>
      <c r="M35" s="30" t="n">
        <f aca="false">SUM(M8:M34)</f>
        <v>6950.45</v>
      </c>
      <c r="N35" s="30" t="n">
        <f aca="false">SUM(N8:N34)</f>
        <v>211707.35</v>
      </c>
      <c r="O35" s="30" t="n">
        <f aca="false">SUM(O8:O34)</f>
        <v>148813.192857143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9" activeCellId="0" sqref="M29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7125506072874"/>
    <col collapsed="false" hidden="false" max="15" min="15" style="2" width="10.995951417004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129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16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130</v>
      </c>
      <c r="B8" s="15" t="n">
        <f aca="false">9920.91</f>
        <v>9920.91</v>
      </c>
      <c r="C8" s="15"/>
      <c r="D8" s="15"/>
      <c r="E8" s="15"/>
      <c r="F8" s="16" t="s">
        <v>20</v>
      </c>
      <c r="G8" s="17" t="n">
        <v>7931</v>
      </c>
      <c r="H8" s="18" t="n">
        <v>2200</v>
      </c>
      <c r="I8" s="18" t="n">
        <v>602</v>
      </c>
      <c r="J8" s="18" t="n">
        <f aca="false">SUM(G8:I8)</f>
        <v>10733</v>
      </c>
      <c r="K8" s="19"/>
      <c r="L8" s="15" t="n">
        <f aca="false">9920.91</f>
        <v>9920.91</v>
      </c>
      <c r="M8" s="17"/>
      <c r="N8" s="20" t="n">
        <f aca="false">SUM(L8:M8)</f>
        <v>9920.91</v>
      </c>
      <c r="O8" s="21" t="n">
        <f aca="false">J8-N8</f>
        <v>812.09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131</v>
      </c>
      <c r="B9" s="15" t="n">
        <v>10456.98</v>
      </c>
      <c r="C9" s="15"/>
      <c r="D9" s="15"/>
      <c r="E9" s="15"/>
      <c r="F9" s="16" t="s">
        <v>22</v>
      </c>
      <c r="G9" s="17" t="n">
        <f aca="false">G8</f>
        <v>7931</v>
      </c>
      <c r="H9" s="18" t="n">
        <v>1226</v>
      </c>
      <c r="I9" s="22" t="n">
        <v>750</v>
      </c>
      <c r="J9" s="18" t="n">
        <f aca="false">SUM(G9:I9)</f>
        <v>9907</v>
      </c>
      <c r="K9" s="19"/>
      <c r="L9" s="15" t="n">
        <v>10456.98</v>
      </c>
      <c r="M9" s="32"/>
      <c r="N9" s="20" t="n">
        <f aca="false">SUM(L9:M9)</f>
        <v>10456.98</v>
      </c>
      <c r="O9" s="21" t="n">
        <f aca="false">J9-N9</f>
        <v>-549.98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132</v>
      </c>
      <c r="B10" s="15" t="n">
        <v>9158.72</v>
      </c>
      <c r="C10" s="15"/>
      <c r="D10" s="15"/>
      <c r="E10" s="15"/>
      <c r="F10" s="16" t="s">
        <v>24</v>
      </c>
      <c r="G10" s="17" t="n">
        <f aca="false">G9</f>
        <v>7931</v>
      </c>
      <c r="H10" s="22" t="n">
        <v>1569</v>
      </c>
      <c r="I10" s="22" t="n">
        <v>996.56</v>
      </c>
      <c r="J10" s="18" t="n">
        <f aca="false">SUM(G10:I10)</f>
        <v>10496.56</v>
      </c>
      <c r="K10" s="23"/>
      <c r="L10" s="15" t="n">
        <v>9158.72</v>
      </c>
      <c r="M10" s="15" t="n">
        <v>315.26</v>
      </c>
      <c r="N10" s="20" t="n">
        <f aca="false">SUM(L10:M10)</f>
        <v>9473.98</v>
      </c>
      <c r="O10" s="21" t="n">
        <f aca="false">J10-N10</f>
        <v>1022.58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133</v>
      </c>
      <c r="B11" s="15" t="n">
        <v>10133.55</v>
      </c>
      <c r="C11" s="15" t="n">
        <v>315.26</v>
      </c>
      <c r="D11" s="15"/>
      <c r="E11" s="15" t="n">
        <f aca="false">1416+282.09</f>
        <v>1698.09</v>
      </c>
      <c r="F11" s="16" t="s">
        <v>26</v>
      </c>
      <c r="G11" s="17" t="n">
        <f aca="false">G10</f>
        <v>7931</v>
      </c>
      <c r="H11" s="22" t="n">
        <v>1836</v>
      </c>
      <c r="I11" s="22" t="n">
        <v>519.84</v>
      </c>
      <c r="J11" s="18" t="n">
        <f aca="false">SUM(G11:I11)</f>
        <v>10286.84</v>
      </c>
      <c r="K11" s="23"/>
      <c r="L11" s="15" t="n">
        <v>10133.55</v>
      </c>
      <c r="M11" s="15" t="n">
        <f aca="false">1416+282.09</f>
        <v>1698.09</v>
      </c>
      <c r="N11" s="20" t="n">
        <f aca="false">SUM(L11:M11)</f>
        <v>11831.64</v>
      </c>
      <c r="O11" s="21" t="n">
        <f aca="false">J11-N11</f>
        <v>-1544.8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134</v>
      </c>
      <c r="B12" s="15" t="n">
        <v>12902.55</v>
      </c>
      <c r="C12" s="15"/>
      <c r="D12" s="15"/>
      <c r="E12" s="15"/>
      <c r="F12" s="16" t="s">
        <v>28</v>
      </c>
      <c r="G12" s="17" t="n">
        <f aca="false">G11</f>
        <v>7931</v>
      </c>
      <c r="H12" s="22" t="n">
        <v>986.35</v>
      </c>
      <c r="I12" s="22" t="n">
        <v>471.24</v>
      </c>
      <c r="J12" s="18" t="n">
        <f aca="false">SUM(G12:I12)</f>
        <v>9388.59</v>
      </c>
      <c r="K12" s="23"/>
      <c r="L12" s="15" t="n">
        <v>12902.55</v>
      </c>
      <c r="M12" s="15" t="n">
        <v>60.08</v>
      </c>
      <c r="N12" s="20" t="n">
        <f aca="false">SUM(L12:M12)</f>
        <v>12962.63</v>
      </c>
      <c r="O12" s="21" t="n">
        <f aca="false">J12-N12</f>
        <v>-3574.04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135</v>
      </c>
      <c r="B13" s="15" t="n">
        <v>9412.14</v>
      </c>
      <c r="C13" s="15" t="n">
        <v>60.08</v>
      </c>
      <c r="D13" s="15"/>
      <c r="E13" s="15"/>
      <c r="F13" s="16" t="s">
        <v>30</v>
      </c>
      <c r="G13" s="17" t="n">
        <f aca="false">G12</f>
        <v>7931</v>
      </c>
      <c r="H13" s="22" t="n">
        <v>3022.36</v>
      </c>
      <c r="I13" s="22" t="n">
        <v>926.24</v>
      </c>
      <c r="J13" s="18" t="n">
        <f aca="false">SUM(G13:I13)</f>
        <v>11879.6</v>
      </c>
      <c r="K13" s="23"/>
      <c r="L13" s="15" t="n">
        <v>9412.14</v>
      </c>
      <c r="M13" s="15"/>
      <c r="N13" s="20" t="n">
        <f aca="false">SUM(L13:M13)</f>
        <v>9412.14</v>
      </c>
      <c r="O13" s="21" t="n">
        <f aca="false">J13-N13</f>
        <v>2467.46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136</v>
      </c>
      <c r="B14" s="15" t="n">
        <v>8994.53</v>
      </c>
      <c r="C14" s="15"/>
      <c r="D14" s="15"/>
      <c r="E14" s="15" t="n">
        <f aca="false">525.98+66.24+69.62+283.5</f>
        <v>945.34</v>
      </c>
      <c r="F14" s="16" t="s">
        <v>32</v>
      </c>
      <c r="G14" s="17" t="n">
        <f aca="false">G13</f>
        <v>7931</v>
      </c>
      <c r="H14" s="22" t="n">
        <v>896</v>
      </c>
      <c r="I14" s="22" t="n">
        <v>602</v>
      </c>
      <c r="J14" s="18" t="n">
        <f aca="false">SUM(G14:I14)</f>
        <v>9429</v>
      </c>
      <c r="K14" s="23"/>
      <c r="L14" s="15" t="n">
        <v>8994.53</v>
      </c>
      <c r="M14" s="15" t="n">
        <f aca="false">525.98+66.24+69.62+283.5</f>
        <v>945.34</v>
      </c>
      <c r="N14" s="20" t="n">
        <f aca="false">SUM(L14:M14)</f>
        <v>9939.87</v>
      </c>
      <c r="O14" s="21" t="n">
        <f aca="false">J14-N14</f>
        <v>-510.870000000001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137</v>
      </c>
      <c r="B15" s="15" t="n">
        <v>8864.37</v>
      </c>
      <c r="C15" s="15"/>
      <c r="D15" s="15"/>
      <c r="E15" s="15" t="n">
        <f aca="false">1109.31+169.78+84.89</f>
        <v>1363.98</v>
      </c>
      <c r="F15" s="16" t="s">
        <v>34</v>
      </c>
      <c r="G15" s="17" t="n">
        <f aca="false">G14</f>
        <v>7931</v>
      </c>
      <c r="H15" s="22" t="n">
        <v>1203</v>
      </c>
      <c r="I15" s="22" t="n">
        <v>1056</v>
      </c>
      <c r="J15" s="18" t="n">
        <f aca="false">SUM(G15:I15)</f>
        <v>10190</v>
      </c>
      <c r="K15" s="23"/>
      <c r="L15" s="15" t="n">
        <v>8864.37</v>
      </c>
      <c r="M15" s="15" t="n">
        <f aca="false">1109.31+169.78+84.89</f>
        <v>1363.98</v>
      </c>
      <c r="N15" s="20" t="n">
        <f aca="false">SUM(L15:M15)</f>
        <v>10228.35</v>
      </c>
      <c r="O15" s="21" t="n">
        <f aca="false">J15-N15</f>
        <v>-38.3500000000004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138</v>
      </c>
      <c r="B16" s="15" t="n">
        <v>9719.27</v>
      </c>
      <c r="C16" s="15" t="n">
        <v>2971.62</v>
      </c>
      <c r="D16" s="15"/>
      <c r="E16" s="15"/>
      <c r="F16" s="16" t="s">
        <v>36</v>
      </c>
      <c r="G16" s="17" t="n">
        <f aca="false">G15</f>
        <v>7931</v>
      </c>
      <c r="H16" s="22"/>
      <c r="I16" s="22" t="n">
        <v>568</v>
      </c>
      <c r="J16" s="18" t="n">
        <f aca="false">SUM(G16:I16)</f>
        <v>8499</v>
      </c>
      <c r="K16" s="23"/>
      <c r="L16" s="15" t="n">
        <v>9719.27</v>
      </c>
      <c r="M16" s="15" t="n">
        <v>2971.62</v>
      </c>
      <c r="N16" s="20" t="n">
        <f aca="false">SUM(L16:M16)</f>
        <v>12690.89</v>
      </c>
      <c r="O16" s="21" t="n">
        <f aca="false">J16-N16</f>
        <v>-4191.89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139</v>
      </c>
      <c r="B17" s="15" t="n">
        <v>9467.23</v>
      </c>
      <c r="C17" s="15"/>
      <c r="D17" s="15"/>
      <c r="E17" s="15"/>
      <c r="F17" s="16" t="s">
        <v>38</v>
      </c>
      <c r="G17" s="17" t="n">
        <f aca="false">G16</f>
        <v>7931</v>
      </c>
      <c r="H17" s="22" t="n">
        <v>689</v>
      </c>
      <c r="I17" s="22" t="n">
        <v>689</v>
      </c>
      <c r="J17" s="18" t="n">
        <f aca="false">SUM(G17:I17)</f>
        <v>9309</v>
      </c>
      <c r="K17" s="23"/>
      <c r="L17" s="15" t="n">
        <v>9467.23</v>
      </c>
      <c r="M17" s="15"/>
      <c r="N17" s="20" t="n">
        <f aca="false">SUM(L17:M17)</f>
        <v>9467.23</v>
      </c>
      <c r="O17" s="21" t="n">
        <f aca="false">J17-N17</f>
        <v>-158.23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140</v>
      </c>
      <c r="B18" s="15" t="n">
        <f aca="false">9085.77-89.22</f>
        <v>8996.55</v>
      </c>
      <c r="C18" s="15" t="n">
        <v>315.96</v>
      </c>
      <c r="D18" s="15"/>
      <c r="E18" s="15"/>
      <c r="F18" s="16" t="s">
        <v>40</v>
      </c>
      <c r="G18" s="17" t="n">
        <f aca="false">G17</f>
        <v>7931</v>
      </c>
      <c r="H18" s="22"/>
      <c r="I18" s="22" t="n">
        <v>625</v>
      </c>
      <c r="J18" s="18" t="n">
        <f aca="false">SUM(G18:I18)</f>
        <v>8556</v>
      </c>
      <c r="K18" s="23"/>
      <c r="L18" s="15" t="n">
        <f aca="false">9085.77-89.22</f>
        <v>8996.55</v>
      </c>
      <c r="M18" s="15"/>
      <c r="N18" s="20" t="n">
        <f aca="false">SUM(L18:M18)</f>
        <v>8996.55</v>
      </c>
      <c r="O18" s="21" t="n">
        <f aca="false">J18-N18</f>
        <v>-440.550000000001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141</v>
      </c>
      <c r="B19" s="15" t="n">
        <v>8944.17</v>
      </c>
      <c r="C19" s="15"/>
      <c r="D19" s="15"/>
      <c r="E19" s="15"/>
      <c r="F19" s="16" t="s">
        <v>42</v>
      </c>
      <c r="G19" s="17" t="n">
        <f aca="false">G18</f>
        <v>7931</v>
      </c>
      <c r="H19" s="22" t="n">
        <v>863</v>
      </c>
      <c r="I19" s="22" t="n">
        <v>620</v>
      </c>
      <c r="J19" s="18" t="n">
        <f aca="false">SUM(G19:I19)</f>
        <v>9414</v>
      </c>
      <c r="K19" s="23"/>
      <c r="L19" s="15" t="n">
        <v>8944.17</v>
      </c>
      <c r="M19" s="15" t="n">
        <v>315.96</v>
      </c>
      <c r="N19" s="20" t="n">
        <f aca="false">SUM(L19:M19)</f>
        <v>9260.13</v>
      </c>
      <c r="O19" s="21" t="n">
        <f aca="false">J19-N19</f>
        <v>153.870000000001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142</v>
      </c>
      <c r="B20" s="15" t="n">
        <v>8343.87</v>
      </c>
      <c r="C20" s="15" t="n">
        <v>363.06</v>
      </c>
      <c r="D20" s="15"/>
      <c r="E20" s="15" t="n">
        <f aca="false">1429.96+195.2+142.4</f>
        <v>1767.56</v>
      </c>
      <c r="F20" s="16" t="s">
        <v>44</v>
      </c>
      <c r="G20" s="17" t="n">
        <f aca="false">G19</f>
        <v>7931</v>
      </c>
      <c r="H20" s="24"/>
      <c r="I20" s="24" t="n">
        <v>675</v>
      </c>
      <c r="J20" s="18" t="n">
        <f aca="false">SUM(G20:I20)</f>
        <v>8606</v>
      </c>
      <c r="K20" s="25"/>
      <c r="L20" s="15" t="n">
        <v>8343.87</v>
      </c>
      <c r="M20" s="15" t="n">
        <f aca="false">1429.96+195.2+142.4</f>
        <v>1767.56</v>
      </c>
      <c r="N20" s="20" t="n">
        <f aca="false">SUM(L20:M20)</f>
        <v>10111.43</v>
      </c>
      <c r="O20" s="21" t="n">
        <f aca="false">J20-N20</f>
        <v>-1505.43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143</v>
      </c>
      <c r="B21" s="15" t="n">
        <v>12289.72</v>
      </c>
      <c r="C21" s="15"/>
      <c r="D21" s="15"/>
      <c r="E21" s="15"/>
      <c r="F21" s="16" t="s">
        <v>46</v>
      </c>
      <c r="G21" s="17" t="n">
        <f aca="false">G20</f>
        <v>7931</v>
      </c>
      <c r="H21" s="24" t="n">
        <v>272.29</v>
      </c>
      <c r="I21" s="24"/>
      <c r="J21" s="18" t="n">
        <f aca="false">SUM(G21:I21)</f>
        <v>8203.29</v>
      </c>
      <c r="K21" s="25"/>
      <c r="L21" s="15" t="n">
        <v>12289.72</v>
      </c>
      <c r="M21" s="15" t="n">
        <v>363.06</v>
      </c>
      <c r="N21" s="20" t="n">
        <f aca="false">SUM(L21:M21)</f>
        <v>12652.78</v>
      </c>
      <c r="O21" s="21" t="n">
        <f aca="false">J21-N21</f>
        <v>-4449.49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144</v>
      </c>
      <c r="B22" s="15" t="n">
        <v>12492.76</v>
      </c>
      <c r="C22" s="15"/>
      <c r="D22" s="15"/>
      <c r="E22" s="15"/>
      <c r="F22" s="16" t="s">
        <v>48</v>
      </c>
      <c r="G22" s="17" t="n">
        <f aca="false">G21</f>
        <v>7931</v>
      </c>
      <c r="H22" s="24" t="n">
        <v>137.2</v>
      </c>
      <c r="I22" s="24"/>
      <c r="J22" s="18" t="n">
        <f aca="false">SUM(G22:I22)</f>
        <v>8068.2</v>
      </c>
      <c r="K22" s="25"/>
      <c r="L22" s="15" t="n">
        <v>12492.76</v>
      </c>
      <c r="M22" s="15"/>
      <c r="N22" s="20" t="n">
        <f aca="false">SUM(L22:M22)</f>
        <v>12492.76</v>
      </c>
      <c r="O22" s="21" t="n">
        <f aca="false">J22-N22</f>
        <v>-4424.56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26"/>
      <c r="B23" s="26"/>
      <c r="C23" s="26"/>
      <c r="D23" s="26"/>
      <c r="E23" s="26"/>
      <c r="F23" s="16" t="s">
        <v>49</v>
      </c>
      <c r="G23" s="17" t="n">
        <f aca="false">G22</f>
        <v>7931</v>
      </c>
      <c r="H23" s="24"/>
      <c r="I23" s="24"/>
      <c r="J23" s="18" t="n">
        <f aca="false">SUM(G23:I23)</f>
        <v>7931</v>
      </c>
      <c r="K23" s="25"/>
      <c r="L23" s="24"/>
      <c r="M23" s="26"/>
      <c r="N23" s="20" t="n">
        <f aca="false">SUM(L23:M23)</f>
        <v>0</v>
      </c>
      <c r="O23" s="21" t="n">
        <f aca="false">J23-N23</f>
        <v>7931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26"/>
      <c r="B24" s="26"/>
      <c r="C24" s="26"/>
      <c r="D24" s="26"/>
      <c r="E24" s="26" t="n">
        <v>1045.6</v>
      </c>
      <c r="F24" s="16" t="s">
        <v>51</v>
      </c>
      <c r="G24" s="17" t="n">
        <f aca="false">G23</f>
        <v>7931</v>
      </c>
      <c r="H24" s="24" t="n">
        <v>143.71</v>
      </c>
      <c r="I24" s="24"/>
      <c r="J24" s="18" t="n">
        <f aca="false">SUM(G24:I24)</f>
        <v>8074.71</v>
      </c>
      <c r="K24" s="25"/>
      <c r="L24" s="24"/>
      <c r="M24" s="26" t="n">
        <v>1045.6</v>
      </c>
      <c r="N24" s="20" t="n">
        <f aca="false">SUM(L24:M24)</f>
        <v>1045.6</v>
      </c>
      <c r="O24" s="21" t="n">
        <f aca="false">J24-N24</f>
        <v>7029.11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 t="n">
        <v>4183.36</v>
      </c>
      <c r="F25" s="16" t="s">
        <v>52</v>
      </c>
      <c r="G25" s="17" t="n">
        <f aca="false">G24</f>
        <v>7931</v>
      </c>
      <c r="H25" s="24" t="n">
        <v>129.73</v>
      </c>
      <c r="I25" s="24"/>
      <c r="J25" s="18" t="n">
        <f aca="false">SUM(G25:I25)</f>
        <v>8060.73</v>
      </c>
      <c r="K25" s="25"/>
      <c r="L25" s="24"/>
      <c r="M25" s="26" t="n">
        <v>4183.36</v>
      </c>
      <c r="N25" s="20" t="n">
        <f aca="false">SUM(L25:M25)</f>
        <v>4183.36</v>
      </c>
      <c r="O25" s="21" t="n">
        <f aca="false">J25-N25</f>
        <v>3877.37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 t="n">
        <v>243.28</v>
      </c>
      <c r="F26" s="16" t="s">
        <v>53</v>
      </c>
      <c r="G26" s="17" t="n">
        <f aca="false">G25</f>
        <v>7931</v>
      </c>
      <c r="H26" s="24"/>
      <c r="I26" s="24"/>
      <c r="J26" s="18" t="n">
        <f aca="false">SUM(G26:I26)</f>
        <v>7931</v>
      </c>
      <c r="K26" s="25"/>
      <c r="L26" s="24"/>
      <c r="M26" s="26" t="n">
        <v>243.28</v>
      </c>
      <c r="N26" s="20" t="n">
        <f aca="false">SUM(L26:M26)</f>
        <v>243.28</v>
      </c>
      <c r="O26" s="21" t="n">
        <f aca="false">J26-N26</f>
        <v>7687.72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7931</v>
      </c>
      <c r="H27" s="24"/>
      <c r="I27" s="24"/>
      <c r="J27" s="18" t="n">
        <f aca="false">SUM(G27:I27)</f>
        <v>7931</v>
      </c>
      <c r="K27" s="25"/>
      <c r="L27" s="24"/>
      <c r="M27" s="26"/>
      <c r="N27" s="20" t="n">
        <f aca="false">SUM(L27:M27)</f>
        <v>0</v>
      </c>
      <c r="O27" s="21" t="n">
        <f aca="false">J27-N27</f>
        <v>7931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7931</v>
      </c>
      <c r="H28" s="24"/>
      <c r="I28" s="24"/>
      <c r="J28" s="18" t="n">
        <f aca="false">SUM(G28:I28)</f>
        <v>7931</v>
      </c>
      <c r="K28" s="25"/>
      <c r="L28" s="24"/>
      <c r="M28" s="24"/>
      <c r="N28" s="20" t="n">
        <f aca="false">SUM(L28:M28)</f>
        <v>0</v>
      </c>
      <c r="O28" s="21" t="n">
        <f aca="false">J28-N28</f>
        <v>7931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7931</v>
      </c>
      <c r="H29" s="24"/>
      <c r="I29" s="24"/>
      <c r="J29" s="18" t="n">
        <f aca="false">SUM(G29:I29)</f>
        <v>7931</v>
      </c>
      <c r="K29" s="25"/>
      <c r="L29" s="24"/>
      <c r="M29" s="24"/>
      <c r="N29" s="20" t="n">
        <f aca="false">SUM(L29:M29)</f>
        <v>0</v>
      </c>
      <c r="O29" s="21" t="n">
        <f aca="false">J29-N29</f>
        <v>7931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7931</v>
      </c>
      <c r="H30" s="24"/>
      <c r="I30" s="24"/>
      <c r="J30" s="18" t="n">
        <f aca="false">SUM(G30:I30)</f>
        <v>7931</v>
      </c>
      <c r="K30" s="25"/>
      <c r="L30" s="24"/>
      <c r="M30" s="24"/>
      <c r="N30" s="20" t="n">
        <f aca="false">SUM(L30:M30)</f>
        <v>0</v>
      </c>
      <c r="O30" s="21" t="n">
        <f aca="false">J30-N30</f>
        <v>7931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7931</v>
      </c>
      <c r="H31" s="24"/>
      <c r="I31" s="24"/>
      <c r="J31" s="18" t="n">
        <f aca="false">SUM(G31:I31)</f>
        <v>7931</v>
      </c>
      <c r="K31" s="25"/>
      <c r="L31" s="24"/>
      <c r="M31" s="24"/>
      <c r="N31" s="20" t="n">
        <f aca="false">SUM(L31:M31)</f>
        <v>0</v>
      </c>
      <c r="O31" s="21" t="n">
        <f aca="false">J31-N31</f>
        <v>7931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7931</v>
      </c>
      <c r="H32" s="24"/>
      <c r="I32" s="24"/>
      <c r="J32" s="18" t="n">
        <f aca="false">SUM(G32:I32)</f>
        <v>7931</v>
      </c>
      <c r="K32" s="25"/>
      <c r="L32" s="24"/>
      <c r="M32" s="24"/>
      <c r="N32" s="20" t="n">
        <f aca="false">SUM(L32:M32)</f>
        <v>0</v>
      </c>
      <c r="O32" s="21" t="n">
        <f aca="false">J32-N32</f>
        <v>7931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7931</v>
      </c>
      <c r="H33" s="24"/>
      <c r="I33" s="24"/>
      <c r="J33" s="18" t="n">
        <f aca="false">SUM(G33:I33)</f>
        <v>7931</v>
      </c>
      <c r="K33" s="25"/>
      <c r="L33" s="24"/>
      <c r="M33" s="24"/>
      <c r="N33" s="20" t="n">
        <f aca="false">SUM(L33:M33)</f>
        <v>0</v>
      </c>
      <c r="O33" s="21" t="n">
        <f aca="false">J33-N33</f>
        <v>7931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566.5</v>
      </c>
      <c r="H34" s="24"/>
      <c r="I34" s="24"/>
      <c r="J34" s="18" t="n">
        <f aca="false">SUM(G34:I34)</f>
        <v>566.5</v>
      </c>
      <c r="K34" s="25"/>
      <c r="L34" s="24"/>
      <c r="M34" s="24"/>
      <c r="N34" s="20" t="n">
        <f aca="false">SUM(L34:M34)</f>
        <v>0</v>
      </c>
      <c r="O34" s="21" t="n">
        <f aca="false">J34-N34</f>
        <v>566.5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150097.32</v>
      </c>
      <c r="C35" s="28" t="n">
        <f aca="false">SUM(C8:C34)</f>
        <v>4025.98</v>
      </c>
      <c r="D35" s="28" t="n">
        <f aca="false">SUM(D8:D34)</f>
        <v>0</v>
      </c>
      <c r="E35" s="28" t="n">
        <f aca="false">SUM(E8:E34)</f>
        <v>11247.21</v>
      </c>
      <c r="F35" s="29" t="s">
        <v>61</v>
      </c>
      <c r="G35" s="30" t="n">
        <f aca="false">SUM(G8:G34)</f>
        <v>206772.5</v>
      </c>
      <c r="H35" s="30" t="n">
        <f aca="false">SUM(H8:H34)</f>
        <v>15173.64</v>
      </c>
      <c r="I35" s="30" t="n">
        <f aca="false">SUM(I8:I34)</f>
        <v>9100.88</v>
      </c>
      <c r="J35" s="30" t="n">
        <f aca="false">SUM(J8:J34)</f>
        <v>231047.02</v>
      </c>
      <c r="K35" s="31"/>
      <c r="L35" s="30" t="n">
        <f aca="false">SUM(L8:L34)</f>
        <v>150097.32</v>
      </c>
      <c r="M35" s="30" t="n">
        <f aca="false">SUM(M8:M34)</f>
        <v>15273.19</v>
      </c>
      <c r="N35" s="30" t="n">
        <f aca="false">SUM(N8:N34)</f>
        <v>165370.51</v>
      </c>
      <c r="O35" s="30" t="n">
        <f aca="false">SUM(O8:O34)</f>
        <v>65676.51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8" activeCellId="0" sqref="L8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7125506072874"/>
    <col collapsed="false" hidden="false" max="15" min="15" style="2" width="11.7125506072874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145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16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146</v>
      </c>
      <c r="B8" s="15" t="n">
        <v>9555.63</v>
      </c>
      <c r="C8" s="15"/>
      <c r="D8" s="15"/>
      <c r="E8" s="15"/>
      <c r="F8" s="16" t="s">
        <v>20</v>
      </c>
      <c r="G8" s="17" t="n">
        <v>10121</v>
      </c>
      <c r="H8" s="18" t="n">
        <v>2024</v>
      </c>
      <c r="I8" s="18" t="n">
        <v>519</v>
      </c>
      <c r="J8" s="18" t="n">
        <f aca="false">SUM(G8:I8)</f>
        <v>12664</v>
      </c>
      <c r="K8" s="19"/>
      <c r="L8" s="15" t="n">
        <v>9555.63</v>
      </c>
      <c r="M8" s="17"/>
      <c r="N8" s="20" t="n">
        <f aca="false">SUM(L8:M8)</f>
        <v>9555.63</v>
      </c>
      <c r="O8" s="21" t="n">
        <f aca="false">J8-N8</f>
        <v>3108.37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147</v>
      </c>
      <c r="B9" s="15" t="n">
        <v>10745.93</v>
      </c>
      <c r="C9" s="15"/>
      <c r="D9" s="15"/>
      <c r="E9" s="15" t="n">
        <v>334.6</v>
      </c>
      <c r="F9" s="16" t="s">
        <v>22</v>
      </c>
      <c r="G9" s="17" t="n">
        <f aca="false">G8</f>
        <v>10121</v>
      </c>
      <c r="H9" s="18"/>
      <c r="I9" s="22" t="n">
        <v>0</v>
      </c>
      <c r="J9" s="18" t="n">
        <f aca="false">SUM(G9:I9)</f>
        <v>10121</v>
      </c>
      <c r="K9" s="19"/>
      <c r="L9" s="15" t="n">
        <v>10745.93</v>
      </c>
      <c r="M9" s="32"/>
      <c r="N9" s="20" t="n">
        <f aca="false">SUM(L9:M9)</f>
        <v>10745.93</v>
      </c>
      <c r="O9" s="21" t="n">
        <f aca="false">J9-N9</f>
        <v>-624.93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148</v>
      </c>
      <c r="B10" s="15" t="n">
        <v>11610.57</v>
      </c>
      <c r="C10" s="15"/>
      <c r="D10" s="15"/>
      <c r="E10" s="15"/>
      <c r="F10" s="16" t="s">
        <v>24</v>
      </c>
      <c r="G10" s="17" t="n">
        <f aca="false">G9</f>
        <v>10121</v>
      </c>
      <c r="H10" s="22"/>
      <c r="I10" s="22" t="n">
        <v>0</v>
      </c>
      <c r="J10" s="18" t="n">
        <f aca="false">SUM(G10:I10)</f>
        <v>10121</v>
      </c>
      <c r="K10" s="23"/>
      <c r="L10" s="15" t="n">
        <v>11610.57</v>
      </c>
      <c r="M10" s="32"/>
      <c r="N10" s="20" t="n">
        <f aca="false">SUM(L10:M10)</f>
        <v>11610.57</v>
      </c>
      <c r="O10" s="21" t="n">
        <f aca="false">J10-N10</f>
        <v>-1489.57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149</v>
      </c>
      <c r="B11" s="15" t="n">
        <v>9855.7</v>
      </c>
      <c r="C11" s="15" t="n">
        <v>407.34</v>
      </c>
      <c r="D11" s="15"/>
      <c r="E11" s="15" t="n">
        <v>282.09</v>
      </c>
      <c r="F11" s="16" t="s">
        <v>26</v>
      </c>
      <c r="G11" s="17" t="n">
        <f aca="false">G10</f>
        <v>10121</v>
      </c>
      <c r="H11" s="22"/>
      <c r="I11" s="22" t="n">
        <v>1036</v>
      </c>
      <c r="J11" s="18" t="n">
        <f aca="false">SUM(G11:I11)</f>
        <v>11157</v>
      </c>
      <c r="K11" s="23"/>
      <c r="L11" s="15" t="n">
        <v>9855.7</v>
      </c>
      <c r="M11" s="32"/>
      <c r="N11" s="20" t="n">
        <f aca="false">SUM(L11:M11)</f>
        <v>9855.7</v>
      </c>
      <c r="O11" s="21" t="n">
        <f aca="false">J11-N11</f>
        <v>1301.3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150</v>
      </c>
      <c r="B12" s="15" t="n">
        <v>8543.41</v>
      </c>
      <c r="C12" s="15"/>
      <c r="D12" s="15"/>
      <c r="E12" s="15"/>
      <c r="F12" s="16" t="s">
        <v>28</v>
      </c>
      <c r="G12" s="17" t="n">
        <f aca="false">G11</f>
        <v>10121</v>
      </c>
      <c r="H12" s="22" t="n">
        <v>2236</v>
      </c>
      <c r="I12" s="22" t="n">
        <v>806</v>
      </c>
      <c r="J12" s="18" t="n">
        <f aca="false">SUM(G12:I12)</f>
        <v>13163</v>
      </c>
      <c r="K12" s="23"/>
      <c r="L12" s="15" t="n">
        <v>8543.41</v>
      </c>
      <c r="M12" s="32"/>
      <c r="N12" s="20" t="n">
        <f aca="false">SUM(L12:M12)</f>
        <v>8543.41</v>
      </c>
      <c r="O12" s="21" t="n">
        <f aca="false">J12-N12</f>
        <v>4619.59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151</v>
      </c>
      <c r="B13" s="15" t="n">
        <v>8378.88</v>
      </c>
      <c r="C13" s="15"/>
      <c r="D13" s="15"/>
      <c r="E13" s="15"/>
      <c r="F13" s="16" t="s">
        <v>30</v>
      </c>
      <c r="G13" s="17" t="n">
        <f aca="false">G12</f>
        <v>10121</v>
      </c>
      <c r="H13" s="22" t="n">
        <v>2456</v>
      </c>
      <c r="I13" s="22" t="n">
        <v>1016</v>
      </c>
      <c r="J13" s="18" t="n">
        <f aca="false">SUM(G13:I13)</f>
        <v>13593</v>
      </c>
      <c r="K13" s="23"/>
      <c r="L13" s="15" t="n">
        <v>8378.88</v>
      </c>
      <c r="M13" s="32"/>
      <c r="N13" s="20" t="n">
        <f aca="false">SUM(L13:M13)</f>
        <v>8378.88</v>
      </c>
      <c r="O13" s="21" t="n">
        <f aca="false">J13-N13</f>
        <v>5214.12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152</v>
      </c>
      <c r="B14" s="15" t="n">
        <v>9059.26</v>
      </c>
      <c r="C14" s="15"/>
      <c r="D14" s="15"/>
      <c r="E14" s="15"/>
      <c r="F14" s="16" t="s">
        <v>32</v>
      </c>
      <c r="G14" s="17" t="n">
        <f aca="false">G13</f>
        <v>10121</v>
      </c>
      <c r="H14" s="22" t="n">
        <v>2011</v>
      </c>
      <c r="I14" s="22" t="n">
        <v>902</v>
      </c>
      <c r="J14" s="18" t="n">
        <f aca="false">SUM(G14:I14)</f>
        <v>13034</v>
      </c>
      <c r="K14" s="23"/>
      <c r="L14" s="15" t="n">
        <v>9059.26</v>
      </c>
      <c r="M14" s="32"/>
      <c r="N14" s="20" t="n">
        <f aca="false">SUM(L14:M14)</f>
        <v>9059.26</v>
      </c>
      <c r="O14" s="21" t="n">
        <f aca="false">J14-N14</f>
        <v>3974.74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153</v>
      </c>
      <c r="B15" s="15" t="n">
        <v>8365.53</v>
      </c>
      <c r="C15" s="15"/>
      <c r="D15" s="15"/>
      <c r="E15" s="15"/>
      <c r="F15" s="16" t="s">
        <v>34</v>
      </c>
      <c r="G15" s="17" t="n">
        <f aca="false">G14</f>
        <v>10121</v>
      </c>
      <c r="H15" s="22" t="n">
        <v>1695</v>
      </c>
      <c r="I15" s="22" t="n">
        <v>659</v>
      </c>
      <c r="J15" s="18" t="n">
        <f aca="false">SUM(G15:I15)</f>
        <v>12475</v>
      </c>
      <c r="K15" s="23"/>
      <c r="L15" s="15" t="n">
        <v>8365.53</v>
      </c>
      <c r="M15" s="32"/>
      <c r="N15" s="20" t="n">
        <f aca="false">SUM(L15:M15)</f>
        <v>8365.53</v>
      </c>
      <c r="O15" s="21" t="n">
        <f aca="false">J15-N15</f>
        <v>4109.47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154</v>
      </c>
      <c r="B16" s="15" t="n">
        <v>8756.03</v>
      </c>
      <c r="C16" s="15" t="n">
        <f aca="false">215.04</f>
        <v>215.04</v>
      </c>
      <c r="D16" s="15"/>
      <c r="E16" s="15"/>
      <c r="F16" s="16" t="s">
        <v>36</v>
      </c>
      <c r="G16" s="17" t="n">
        <f aca="false">G15</f>
        <v>10121</v>
      </c>
      <c r="H16" s="22"/>
      <c r="I16" s="22" t="n">
        <v>732</v>
      </c>
      <c r="J16" s="18" t="n">
        <f aca="false">SUM(G16:I16)</f>
        <v>10853</v>
      </c>
      <c r="K16" s="23"/>
      <c r="L16" s="15" t="n">
        <v>8756.03</v>
      </c>
      <c r="M16" s="32"/>
      <c r="N16" s="20" t="n">
        <f aca="false">SUM(L16:M16)</f>
        <v>8756.03</v>
      </c>
      <c r="O16" s="21" t="n">
        <f aca="false">J16-N16</f>
        <v>2096.97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155</v>
      </c>
      <c r="B17" s="15" t="n">
        <v>8292.75</v>
      </c>
      <c r="C17" s="15"/>
      <c r="D17" s="15"/>
      <c r="E17" s="15"/>
      <c r="F17" s="16" t="s">
        <v>38</v>
      </c>
      <c r="G17" s="17" t="n">
        <f aca="false">G16</f>
        <v>10121</v>
      </c>
      <c r="H17" s="22" t="n">
        <v>1154</v>
      </c>
      <c r="I17" s="22" t="n">
        <v>635</v>
      </c>
      <c r="J17" s="18" t="n">
        <f aca="false">SUM(G17:I17)</f>
        <v>11910</v>
      </c>
      <c r="K17" s="23"/>
      <c r="L17" s="15" t="n">
        <v>8292.75</v>
      </c>
      <c r="M17" s="32"/>
      <c r="N17" s="20" t="n">
        <f aca="false">SUM(L17:M17)</f>
        <v>8292.75</v>
      </c>
      <c r="O17" s="21" t="n">
        <f aca="false">J17-N17</f>
        <v>3617.25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156</v>
      </c>
      <c r="B18" s="15" t="n">
        <v>8808.92</v>
      </c>
      <c r="C18" s="15" t="n">
        <v>396.41</v>
      </c>
      <c r="D18" s="15"/>
      <c r="E18" s="15"/>
      <c r="F18" s="16" t="s">
        <v>40</v>
      </c>
      <c r="G18" s="17" t="n">
        <f aca="false">G17</f>
        <v>10121</v>
      </c>
      <c r="H18" s="22"/>
      <c r="I18" s="22" t="n">
        <v>662</v>
      </c>
      <c r="J18" s="18" t="n">
        <f aca="false">SUM(G18:I18)</f>
        <v>10783</v>
      </c>
      <c r="K18" s="23"/>
      <c r="L18" s="15" t="n">
        <v>8808.92</v>
      </c>
      <c r="M18" s="32"/>
      <c r="N18" s="20" t="n">
        <f aca="false">SUM(L18:M18)</f>
        <v>8808.92</v>
      </c>
      <c r="O18" s="21" t="n">
        <f aca="false">J18-N18</f>
        <v>1974.08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157</v>
      </c>
      <c r="B19" s="15" t="n">
        <v>9744.5</v>
      </c>
      <c r="C19" s="15"/>
      <c r="D19" s="15"/>
      <c r="E19" s="15"/>
      <c r="F19" s="16" t="s">
        <v>42</v>
      </c>
      <c r="G19" s="17" t="n">
        <f aca="false">G18</f>
        <v>10121</v>
      </c>
      <c r="H19" s="22" t="n">
        <v>2103</v>
      </c>
      <c r="I19" s="22" t="n">
        <v>586</v>
      </c>
      <c r="J19" s="18" t="n">
        <f aca="false">SUM(G19:I19)</f>
        <v>12810</v>
      </c>
      <c r="K19" s="23"/>
      <c r="L19" s="15" t="n">
        <v>9744.5</v>
      </c>
      <c r="M19" s="32"/>
      <c r="N19" s="20" t="n">
        <f aca="false">SUM(L19:M19)</f>
        <v>9744.5</v>
      </c>
      <c r="O19" s="21" t="n">
        <f aca="false">J19-N19</f>
        <v>3065.5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158</v>
      </c>
      <c r="B20" s="15" t="n">
        <v>8959.67</v>
      </c>
      <c r="C20" s="15" t="n">
        <v>402.83</v>
      </c>
      <c r="D20" s="15"/>
      <c r="E20" s="15"/>
      <c r="F20" s="16" t="s">
        <v>44</v>
      </c>
      <c r="G20" s="17" t="n">
        <f aca="false">G19</f>
        <v>10121</v>
      </c>
      <c r="H20" s="24"/>
      <c r="I20" s="24" t="n">
        <v>679</v>
      </c>
      <c r="J20" s="18" t="n">
        <f aca="false">SUM(G20:I20)</f>
        <v>10800</v>
      </c>
      <c r="K20" s="25"/>
      <c r="L20" s="15" t="n">
        <v>8959.67</v>
      </c>
      <c r="M20" s="24"/>
      <c r="N20" s="20" t="n">
        <f aca="false">SUM(L20:M20)</f>
        <v>8959.67</v>
      </c>
      <c r="O20" s="21" t="n">
        <f aca="false">J20-N20</f>
        <v>1840.33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159</v>
      </c>
      <c r="B21" s="15" t="n">
        <v>12237.71</v>
      </c>
      <c r="C21" s="15"/>
      <c r="D21" s="15"/>
      <c r="E21" s="15"/>
      <c r="F21" s="16" t="s">
        <v>46</v>
      </c>
      <c r="G21" s="17" t="n">
        <f aca="false">G20</f>
        <v>10121</v>
      </c>
      <c r="H21" s="24" t="n">
        <v>118.28</v>
      </c>
      <c r="I21" s="24" t="n">
        <v>636</v>
      </c>
      <c r="J21" s="18" t="n">
        <f aca="false">SUM(G21:I21)</f>
        <v>10875.28</v>
      </c>
      <c r="K21" s="25"/>
      <c r="L21" s="15" t="n">
        <v>12237.71</v>
      </c>
      <c r="M21" s="24"/>
      <c r="N21" s="20" t="n">
        <f aca="false">SUM(L21:M21)</f>
        <v>12237.71</v>
      </c>
      <c r="O21" s="21" t="n">
        <f aca="false">J21-N21</f>
        <v>-1362.43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160</v>
      </c>
      <c r="B22" s="15" t="n">
        <v>11675.31</v>
      </c>
      <c r="C22" s="15"/>
      <c r="D22" s="15"/>
      <c r="E22" s="15"/>
      <c r="F22" s="16" t="s">
        <v>48</v>
      </c>
      <c r="G22" s="17" t="n">
        <f aca="false">G21</f>
        <v>10121</v>
      </c>
      <c r="H22" s="24" t="n">
        <v>6696</v>
      </c>
      <c r="I22" s="24"/>
      <c r="J22" s="18" t="n">
        <f aca="false">SUM(G22:I22)</f>
        <v>16817</v>
      </c>
      <c r="K22" s="25"/>
      <c r="L22" s="15" t="n">
        <v>11675.31</v>
      </c>
      <c r="M22" s="24"/>
      <c r="N22" s="20" t="n">
        <f aca="false">SUM(L22:M22)</f>
        <v>11675.31</v>
      </c>
      <c r="O22" s="21" t="n">
        <f aca="false">J22-N22</f>
        <v>5141.69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26"/>
      <c r="B23" s="26"/>
      <c r="C23" s="26"/>
      <c r="D23" s="26"/>
      <c r="E23" s="26" t="n">
        <v>340.4</v>
      </c>
      <c r="F23" s="16" t="s">
        <v>49</v>
      </c>
      <c r="G23" s="17" t="n">
        <f aca="false">G22</f>
        <v>10121</v>
      </c>
      <c r="H23" s="24" t="n">
        <v>3000</v>
      </c>
      <c r="I23" s="24"/>
      <c r="J23" s="18" t="n">
        <f aca="false">SUM(G23:I23)</f>
        <v>13121</v>
      </c>
      <c r="K23" s="25"/>
      <c r="L23" s="26"/>
      <c r="M23" s="24"/>
      <c r="N23" s="20" t="n">
        <f aca="false">SUM(L23:M23)</f>
        <v>0</v>
      </c>
      <c r="O23" s="21" t="n">
        <f aca="false">J23-N23</f>
        <v>13121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26"/>
      <c r="B24" s="26"/>
      <c r="C24" s="26"/>
      <c r="D24" s="26"/>
      <c r="E24" s="26"/>
      <c r="F24" s="16" t="s">
        <v>51</v>
      </c>
      <c r="G24" s="17" t="n">
        <f aca="false">G23</f>
        <v>10121</v>
      </c>
      <c r="H24" s="24"/>
      <c r="I24" s="24"/>
      <c r="J24" s="18" t="n">
        <f aca="false">SUM(G24:I24)</f>
        <v>10121</v>
      </c>
      <c r="K24" s="25"/>
      <c r="L24" s="24"/>
      <c r="M24" s="24"/>
      <c r="N24" s="20" t="n">
        <f aca="false">SUM(L24:M24)</f>
        <v>0</v>
      </c>
      <c r="O24" s="21" t="n">
        <f aca="false">J24-N24</f>
        <v>10121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 t="n">
        <v>699.1</v>
      </c>
      <c r="F25" s="16" t="s">
        <v>52</v>
      </c>
      <c r="G25" s="17" t="n">
        <f aca="false">G24</f>
        <v>10121</v>
      </c>
      <c r="H25" s="24" t="n">
        <v>162</v>
      </c>
      <c r="I25" s="24"/>
      <c r="J25" s="18" t="n">
        <f aca="false">SUM(G25:I25)</f>
        <v>10283</v>
      </c>
      <c r="K25" s="25"/>
      <c r="L25" s="24"/>
      <c r="M25" s="24"/>
      <c r="N25" s="20" t="n">
        <f aca="false">SUM(L25:M25)</f>
        <v>0</v>
      </c>
      <c r="O25" s="21" t="n">
        <f aca="false">J25-N25</f>
        <v>10283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10121</v>
      </c>
      <c r="H26" s="24" t="n">
        <v>1008</v>
      </c>
      <c r="I26" s="24"/>
      <c r="J26" s="18" t="n">
        <f aca="false">SUM(G26:I26)</f>
        <v>11129</v>
      </c>
      <c r="K26" s="25"/>
      <c r="L26" s="24"/>
      <c r="M26" s="24"/>
      <c r="N26" s="20" t="n">
        <f aca="false">SUM(L26:M26)</f>
        <v>0</v>
      </c>
      <c r="O26" s="21" t="n">
        <f aca="false">J26-N26</f>
        <v>11129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10121</v>
      </c>
      <c r="H27" s="24" t="n">
        <v>177.87</v>
      </c>
      <c r="I27" s="24"/>
      <c r="J27" s="18" t="n">
        <f aca="false">SUM(G27:I27)</f>
        <v>10298.87</v>
      </c>
      <c r="K27" s="25"/>
      <c r="L27" s="24"/>
      <c r="M27" s="24"/>
      <c r="N27" s="20" t="n">
        <f aca="false">SUM(L27:M27)</f>
        <v>0</v>
      </c>
      <c r="O27" s="21" t="n">
        <f aca="false">J27-N27</f>
        <v>10298.87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10121</v>
      </c>
      <c r="H28" s="24" t="n">
        <v>1872</v>
      </c>
      <c r="I28" s="24"/>
      <c r="J28" s="18" t="n">
        <f aca="false">SUM(G28:I28)</f>
        <v>11993</v>
      </c>
      <c r="K28" s="25"/>
      <c r="L28" s="24"/>
      <c r="M28" s="24"/>
      <c r="N28" s="20" t="n">
        <f aca="false">SUM(L28:M28)</f>
        <v>0</v>
      </c>
      <c r="O28" s="21" t="n">
        <f aca="false">J28-N28</f>
        <v>11993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10121</v>
      </c>
      <c r="H29" s="24"/>
      <c r="I29" s="24"/>
      <c r="J29" s="18" t="n">
        <f aca="false">SUM(G29:I29)</f>
        <v>10121</v>
      </c>
      <c r="K29" s="25"/>
      <c r="L29" s="24"/>
      <c r="M29" s="24"/>
      <c r="N29" s="20" t="n">
        <f aca="false">SUM(L29:M29)</f>
        <v>0</v>
      </c>
      <c r="O29" s="21" t="n">
        <f aca="false">J29-N29</f>
        <v>10121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10121</v>
      </c>
      <c r="H30" s="24"/>
      <c r="I30" s="24"/>
      <c r="J30" s="18" t="n">
        <f aca="false">SUM(G30:I30)</f>
        <v>10121</v>
      </c>
      <c r="K30" s="25"/>
      <c r="L30" s="24"/>
      <c r="M30" s="24"/>
      <c r="N30" s="20" t="n">
        <f aca="false">SUM(L30:M30)</f>
        <v>0</v>
      </c>
      <c r="O30" s="21" t="n">
        <f aca="false">J30-N30</f>
        <v>10121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10121</v>
      </c>
      <c r="H31" s="24"/>
      <c r="I31" s="24"/>
      <c r="J31" s="18" t="n">
        <f aca="false">SUM(G31:I31)</f>
        <v>10121</v>
      </c>
      <c r="K31" s="25"/>
      <c r="L31" s="24"/>
      <c r="M31" s="24"/>
      <c r="N31" s="20" t="n">
        <f aca="false">SUM(L31:M31)</f>
        <v>0</v>
      </c>
      <c r="O31" s="21" t="n">
        <f aca="false">J31-N31</f>
        <v>10121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10121</v>
      </c>
      <c r="H32" s="24"/>
      <c r="I32" s="24"/>
      <c r="J32" s="18" t="n">
        <f aca="false">SUM(G32:I32)</f>
        <v>10121</v>
      </c>
      <c r="K32" s="25"/>
      <c r="L32" s="24"/>
      <c r="M32" s="24"/>
      <c r="N32" s="20" t="n">
        <f aca="false">SUM(L32:M32)</f>
        <v>0</v>
      </c>
      <c r="O32" s="21" t="n">
        <f aca="false">J32-N32</f>
        <v>10121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10121</v>
      </c>
      <c r="H33" s="24"/>
      <c r="I33" s="24"/>
      <c r="J33" s="18" t="n">
        <f aca="false">SUM(G33:I33)</f>
        <v>10121</v>
      </c>
      <c r="K33" s="25"/>
      <c r="L33" s="24"/>
      <c r="M33" s="24"/>
      <c r="N33" s="20" t="n">
        <f aca="false">SUM(L33:M33)</f>
        <v>0</v>
      </c>
      <c r="O33" s="21" t="n">
        <f aca="false">J33-N33</f>
        <v>10121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722.928571428571</v>
      </c>
      <c r="H34" s="24"/>
      <c r="I34" s="24"/>
      <c r="J34" s="18" t="n">
        <f aca="false">SUM(G34:I34)</f>
        <v>722.928571428571</v>
      </c>
      <c r="K34" s="25"/>
      <c r="L34" s="24"/>
      <c r="M34" s="24"/>
      <c r="N34" s="20" t="n">
        <f aca="false">SUM(L34:M34)</f>
        <v>0</v>
      </c>
      <c r="O34" s="21" t="n">
        <f aca="false">J34-N34</f>
        <v>722.928571428571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144589.8</v>
      </c>
      <c r="C35" s="28" t="n">
        <f aca="false">SUM(C8:C34)</f>
        <v>1421.62</v>
      </c>
      <c r="D35" s="28" t="n">
        <f aca="false">SUM(D8:D34)</f>
        <v>0</v>
      </c>
      <c r="E35" s="28" t="n">
        <f aca="false">SUM(E8:E34)</f>
        <v>1656.19</v>
      </c>
      <c r="F35" s="29" t="s">
        <v>61</v>
      </c>
      <c r="G35" s="30" t="n">
        <f aca="false">SUM(G8:G34)</f>
        <v>263868.928571429</v>
      </c>
      <c r="H35" s="30" t="n">
        <f aca="false">SUM(H8:H34)</f>
        <v>26713.15</v>
      </c>
      <c r="I35" s="30" t="n">
        <f aca="false">SUM(I8:I34)</f>
        <v>8868</v>
      </c>
      <c r="J35" s="30" t="n">
        <f aca="false">SUM(J8:J34)</f>
        <v>299450.078571429</v>
      </c>
      <c r="K35" s="31"/>
      <c r="L35" s="30" t="n">
        <f aca="false">SUM(L8:L34)</f>
        <v>144589.8</v>
      </c>
      <c r="M35" s="30" t="n">
        <f aca="false">SUM(M8:M34)</f>
        <v>0</v>
      </c>
      <c r="N35" s="30" t="n">
        <f aca="false">SUM(N8:N34)</f>
        <v>144589.8</v>
      </c>
      <c r="O35" s="30" t="n">
        <f aca="false">SUM(O8:O34)</f>
        <v>154860.278571429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5668016194332"/>
    <col collapsed="false" hidden="false" max="15" min="15" style="2" width="12.8542510121458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161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16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162</v>
      </c>
      <c r="B8" s="15" t="n">
        <v>14511.77</v>
      </c>
      <c r="C8" s="15"/>
      <c r="D8" s="15"/>
      <c r="E8" s="15"/>
      <c r="F8" s="16" t="s">
        <v>20</v>
      </c>
      <c r="G8" s="17" t="n">
        <v>9992</v>
      </c>
      <c r="H8" s="18" t="n">
        <v>3326</v>
      </c>
      <c r="I8" s="18" t="n">
        <v>767.52</v>
      </c>
      <c r="J8" s="18" t="n">
        <f aca="false">SUM(G8:I8)</f>
        <v>14085.52</v>
      </c>
      <c r="K8" s="19"/>
      <c r="L8" s="15" t="n">
        <v>14511.77</v>
      </c>
      <c r="M8" s="15" t="n">
        <v>858.07</v>
      </c>
      <c r="N8" s="20" t="n">
        <f aca="false">SUM(L8:M8)</f>
        <v>15369.84</v>
      </c>
      <c r="O8" s="21" t="n">
        <f aca="false">J8-N8</f>
        <v>-1284.32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163</v>
      </c>
      <c r="B9" s="15" t="n">
        <v>14493.34</v>
      </c>
      <c r="C9" s="15"/>
      <c r="D9" s="15"/>
      <c r="E9" s="15" t="n">
        <v>858.07</v>
      </c>
      <c r="F9" s="16" t="s">
        <v>22</v>
      </c>
      <c r="G9" s="17" t="n">
        <f aca="false">G8</f>
        <v>9992</v>
      </c>
      <c r="H9" s="18" t="n">
        <v>1986</v>
      </c>
      <c r="I9" s="22" t="n">
        <v>1151.28</v>
      </c>
      <c r="J9" s="18" t="n">
        <f aca="false">SUM(G9:I9)</f>
        <v>13129.28</v>
      </c>
      <c r="K9" s="19"/>
      <c r="L9" s="15" t="n">
        <v>14493.34</v>
      </c>
      <c r="M9" s="15"/>
      <c r="N9" s="20" t="n">
        <f aca="false">SUM(L9:M9)</f>
        <v>14493.34</v>
      </c>
      <c r="O9" s="21" t="n">
        <f aca="false">J9-N9</f>
        <v>-1364.06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164</v>
      </c>
      <c r="B10" s="15" t="n">
        <v>14531.31</v>
      </c>
      <c r="C10" s="15"/>
      <c r="D10" s="15"/>
      <c r="E10" s="15"/>
      <c r="F10" s="16" t="s">
        <v>24</v>
      </c>
      <c r="G10" s="17" t="n">
        <f aca="false">G9</f>
        <v>9992</v>
      </c>
      <c r="H10" s="22" t="n">
        <v>3026</v>
      </c>
      <c r="I10" s="22" t="n">
        <v>826.8</v>
      </c>
      <c r="J10" s="18" t="n">
        <f aca="false">SUM(G10:I10)</f>
        <v>13844.8</v>
      </c>
      <c r="K10" s="23"/>
      <c r="L10" s="15" t="n">
        <v>14531.31</v>
      </c>
      <c r="M10" s="15" t="n">
        <v>282.09</v>
      </c>
      <c r="N10" s="20" t="n">
        <f aca="false">SUM(L10:M10)</f>
        <v>14813.4</v>
      </c>
      <c r="O10" s="21" t="n">
        <f aca="false">J10-N10</f>
        <v>-968.6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165</v>
      </c>
      <c r="B11" s="15" t="n">
        <v>15719.18</v>
      </c>
      <c r="C11" s="15" t="n">
        <v>131.59</v>
      </c>
      <c r="D11" s="15"/>
      <c r="E11" s="15" t="n">
        <v>282.09</v>
      </c>
      <c r="F11" s="16" t="s">
        <v>26</v>
      </c>
      <c r="G11" s="17" t="n">
        <f aca="false">G10</f>
        <v>9992</v>
      </c>
      <c r="H11" s="22" t="n">
        <v>1956</v>
      </c>
      <c r="I11" s="22" t="n">
        <v>629</v>
      </c>
      <c r="J11" s="18" t="n">
        <f aca="false">SUM(G11:I11)</f>
        <v>12577</v>
      </c>
      <c r="K11" s="23"/>
      <c r="L11" s="15" t="n">
        <v>15719.18</v>
      </c>
      <c r="M11" s="15" t="n">
        <v>131.59</v>
      </c>
      <c r="N11" s="20" t="n">
        <f aca="false">SUM(L11:M11)</f>
        <v>15850.77</v>
      </c>
      <c r="O11" s="21" t="n">
        <f aca="false">J11-N11</f>
        <v>-3273.77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166</v>
      </c>
      <c r="B12" s="15" t="n">
        <v>17301.76</v>
      </c>
      <c r="C12" s="15"/>
      <c r="D12" s="15"/>
      <c r="E12" s="15"/>
      <c r="F12" s="16" t="s">
        <v>28</v>
      </c>
      <c r="G12" s="17" t="n">
        <f aca="false">G11</f>
        <v>9992</v>
      </c>
      <c r="H12" s="22" t="n">
        <v>3652</v>
      </c>
      <c r="I12" s="22" t="n">
        <v>1026.35</v>
      </c>
      <c r="J12" s="18" t="n">
        <f aca="false">SUM(G12:I12)</f>
        <v>14670.35</v>
      </c>
      <c r="K12" s="23"/>
      <c r="L12" s="15" t="n">
        <v>17301.76</v>
      </c>
      <c r="M12" s="15"/>
      <c r="N12" s="20" t="n">
        <f aca="false">SUM(L12:M12)</f>
        <v>17301.76</v>
      </c>
      <c r="O12" s="21" t="n">
        <f aca="false">J12-N12</f>
        <v>-2631.41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167</v>
      </c>
      <c r="B13" s="15" t="n">
        <v>17915.39</v>
      </c>
      <c r="C13" s="15"/>
      <c r="D13" s="15"/>
      <c r="E13" s="15"/>
      <c r="F13" s="16" t="s">
        <v>30</v>
      </c>
      <c r="G13" s="17" t="n">
        <f aca="false">G12</f>
        <v>9992</v>
      </c>
      <c r="H13" s="22" t="n">
        <v>4236</v>
      </c>
      <c r="I13" s="22" t="n">
        <v>602.53</v>
      </c>
      <c r="J13" s="18" t="n">
        <f aca="false">SUM(G13:I13)</f>
        <v>14830.53</v>
      </c>
      <c r="K13" s="23"/>
      <c r="L13" s="15" t="n">
        <v>17915.39</v>
      </c>
      <c r="M13" s="15"/>
      <c r="N13" s="20" t="n">
        <f aca="false">SUM(L13:M13)</f>
        <v>17915.39</v>
      </c>
      <c r="O13" s="21" t="n">
        <f aca="false">J13-N13</f>
        <v>-3084.86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168</v>
      </c>
      <c r="B14" s="15" t="n">
        <v>14856.83</v>
      </c>
      <c r="C14" s="15"/>
      <c r="D14" s="15"/>
      <c r="E14" s="15"/>
      <c r="F14" s="16" t="s">
        <v>32</v>
      </c>
      <c r="G14" s="17" t="n">
        <f aca="false">G13</f>
        <v>9992</v>
      </c>
      <c r="H14" s="22" t="n">
        <v>3265</v>
      </c>
      <c r="I14" s="22" t="n">
        <v>686</v>
      </c>
      <c r="J14" s="18" t="n">
        <f aca="false">SUM(G14:I14)</f>
        <v>13943</v>
      </c>
      <c r="K14" s="23"/>
      <c r="L14" s="15" t="n">
        <v>14856.83</v>
      </c>
      <c r="M14" s="15"/>
      <c r="N14" s="20" t="n">
        <f aca="false">SUM(L14:M14)</f>
        <v>14856.83</v>
      </c>
      <c r="O14" s="21" t="n">
        <f aca="false">J14-N14</f>
        <v>-913.83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169</v>
      </c>
      <c r="B15" s="15" t="n">
        <v>18937.12</v>
      </c>
      <c r="C15" s="15"/>
      <c r="D15" s="15"/>
      <c r="E15" s="15"/>
      <c r="F15" s="16" t="s">
        <v>34</v>
      </c>
      <c r="G15" s="17" t="n">
        <f aca="false">G14</f>
        <v>9992</v>
      </c>
      <c r="H15" s="22" t="n">
        <v>2323</v>
      </c>
      <c r="I15" s="22" t="n">
        <v>763</v>
      </c>
      <c r="J15" s="18" t="n">
        <f aca="false">SUM(G15:I15)</f>
        <v>13078</v>
      </c>
      <c r="K15" s="23"/>
      <c r="L15" s="15" t="n">
        <v>18937.12</v>
      </c>
      <c r="M15" s="15"/>
      <c r="N15" s="20" t="n">
        <f aca="false">SUM(L15:M15)</f>
        <v>18937.12</v>
      </c>
      <c r="O15" s="21" t="n">
        <f aca="false">J15-N15</f>
        <v>-5859.12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170</v>
      </c>
      <c r="B16" s="15" t="n">
        <v>17075.35</v>
      </c>
      <c r="C16" s="15" t="n">
        <v>264.02</v>
      </c>
      <c r="D16" s="15"/>
      <c r="E16" s="15"/>
      <c r="F16" s="16" t="s">
        <v>36</v>
      </c>
      <c r="G16" s="17" t="n">
        <f aca="false">G15</f>
        <v>9992</v>
      </c>
      <c r="H16" s="22"/>
      <c r="I16" s="22"/>
      <c r="J16" s="18" t="n">
        <f aca="false">SUM(G16:I16)</f>
        <v>9992</v>
      </c>
      <c r="K16" s="23"/>
      <c r="L16" s="15" t="n">
        <v>17075.35</v>
      </c>
      <c r="M16" s="15" t="n">
        <v>264.02</v>
      </c>
      <c r="N16" s="20" t="n">
        <f aca="false">SUM(L16:M16)</f>
        <v>17339.37</v>
      </c>
      <c r="O16" s="21" t="n">
        <f aca="false">J16-N16</f>
        <v>-7347.37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171</v>
      </c>
      <c r="B17" s="15" t="n">
        <v>15708.19</v>
      </c>
      <c r="C17" s="15"/>
      <c r="D17" s="15"/>
      <c r="E17" s="15"/>
      <c r="F17" s="16" t="s">
        <v>38</v>
      </c>
      <c r="G17" s="17" t="n">
        <f aca="false">G16</f>
        <v>9992</v>
      </c>
      <c r="H17" s="22" t="n">
        <v>1032</v>
      </c>
      <c r="I17" s="22"/>
      <c r="J17" s="18" t="n">
        <f aca="false">SUM(G17:I17)</f>
        <v>11024</v>
      </c>
      <c r="K17" s="23"/>
      <c r="L17" s="15" t="n">
        <v>15708.19</v>
      </c>
      <c r="M17" s="15" t="n">
        <f aca="false">312</f>
        <v>312</v>
      </c>
      <c r="N17" s="20" t="n">
        <f aca="false">SUM(L17:M17)</f>
        <v>16020.19</v>
      </c>
      <c r="O17" s="21" t="n">
        <f aca="false">J17-N17</f>
        <v>-4996.19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172</v>
      </c>
      <c r="B18" s="15" t="n">
        <v>16458.24</v>
      </c>
      <c r="C18" s="15" t="n">
        <v>3164.66</v>
      </c>
      <c r="D18" s="15"/>
      <c r="E18" s="15" t="n">
        <f aca="false">312</f>
        <v>312</v>
      </c>
      <c r="F18" s="16" t="s">
        <v>40</v>
      </c>
      <c r="G18" s="17" t="n">
        <f aca="false">G17</f>
        <v>9992</v>
      </c>
      <c r="H18" s="22" t="n">
        <v>1103</v>
      </c>
      <c r="I18" s="22"/>
      <c r="J18" s="18" t="n">
        <f aca="false">SUM(G18:I18)</f>
        <v>11095</v>
      </c>
      <c r="K18" s="23"/>
      <c r="L18" s="15" t="n">
        <v>16458.24</v>
      </c>
      <c r="M18" s="15" t="n">
        <v>3164.66</v>
      </c>
      <c r="N18" s="20" t="n">
        <f aca="false">SUM(L18:M18)</f>
        <v>19622.9</v>
      </c>
      <c r="O18" s="21" t="n">
        <f aca="false">J18-N18</f>
        <v>-8527.9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 t="s">
        <v>173</v>
      </c>
      <c r="B19" s="15" t="n">
        <v>15066.91</v>
      </c>
      <c r="C19" s="15"/>
      <c r="D19" s="15"/>
      <c r="E19" s="15"/>
      <c r="F19" s="16" t="s">
        <v>42</v>
      </c>
      <c r="G19" s="17" t="n">
        <f aca="false">G18</f>
        <v>9992</v>
      </c>
      <c r="H19" s="22"/>
      <c r="I19" s="22"/>
      <c r="J19" s="18" t="n">
        <f aca="false">SUM(G19:I19)</f>
        <v>9992</v>
      </c>
      <c r="K19" s="23"/>
      <c r="L19" s="15" t="n">
        <v>15066.91</v>
      </c>
      <c r="M19" s="15" t="n">
        <v>632.85</v>
      </c>
      <c r="N19" s="20" t="n">
        <f aca="false">SUM(L19:M19)</f>
        <v>15699.76</v>
      </c>
      <c r="O19" s="21" t="n">
        <f aca="false">J19-N19</f>
        <v>-5707.76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174</v>
      </c>
      <c r="B20" s="15" t="n">
        <v>12023.2</v>
      </c>
      <c r="C20" s="15" t="n">
        <v>632.85</v>
      </c>
      <c r="D20" s="15"/>
      <c r="E20" s="15"/>
      <c r="F20" s="16" t="s">
        <v>44</v>
      </c>
      <c r="G20" s="17" t="n">
        <f aca="false">G19</f>
        <v>9992</v>
      </c>
      <c r="H20" s="24"/>
      <c r="I20" s="24"/>
      <c r="J20" s="18" t="n">
        <f aca="false">SUM(G20:I20)</f>
        <v>9992</v>
      </c>
      <c r="K20" s="25"/>
      <c r="L20" s="15" t="n">
        <v>12023.2</v>
      </c>
      <c r="M20" s="15"/>
      <c r="N20" s="20" t="n">
        <f aca="false">SUM(L20:M20)</f>
        <v>12023.2</v>
      </c>
      <c r="O20" s="21" t="n">
        <f aca="false">J20-N20</f>
        <v>-2031.2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175</v>
      </c>
      <c r="B21" s="15" t="n">
        <v>17073.05</v>
      </c>
      <c r="C21" s="15"/>
      <c r="D21" s="15"/>
      <c r="E21" s="15"/>
      <c r="F21" s="16" t="s">
        <v>46</v>
      </c>
      <c r="G21" s="17" t="n">
        <f aca="false">G20</f>
        <v>9992</v>
      </c>
      <c r="H21" s="24" t="n">
        <v>3790.74</v>
      </c>
      <c r="I21" s="24"/>
      <c r="J21" s="18" t="n">
        <f aca="false">SUM(G21:I21)</f>
        <v>13782.74</v>
      </c>
      <c r="K21" s="25"/>
      <c r="L21" s="15" t="n">
        <v>17073.05</v>
      </c>
      <c r="M21" s="15" t="n">
        <v>2045.45</v>
      </c>
      <c r="N21" s="20" t="n">
        <f aca="false">SUM(L21:M21)</f>
        <v>19118.5</v>
      </c>
      <c r="O21" s="21" t="n">
        <f aca="false">J21-N21</f>
        <v>-5335.76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176</v>
      </c>
      <c r="B22" s="15" t="n">
        <v>16085.15</v>
      </c>
      <c r="C22" s="15"/>
      <c r="D22" s="15"/>
      <c r="E22" s="15" t="n">
        <v>2045.45</v>
      </c>
      <c r="F22" s="16" t="s">
        <v>48</v>
      </c>
      <c r="G22" s="17" t="n">
        <f aca="false">G21</f>
        <v>9992</v>
      </c>
      <c r="H22" s="24" t="n">
        <v>3262.95</v>
      </c>
      <c r="I22" s="24"/>
      <c r="J22" s="18" t="n">
        <f aca="false">SUM(G22:I22)</f>
        <v>13254.95</v>
      </c>
      <c r="K22" s="25"/>
      <c r="L22" s="15" t="n">
        <v>16085.15</v>
      </c>
      <c r="M22" s="24"/>
      <c r="N22" s="20" t="n">
        <f aca="false">SUM(L22:M22)</f>
        <v>16085.15</v>
      </c>
      <c r="O22" s="21" t="n">
        <f aca="false">J22-N22</f>
        <v>-2830.2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26"/>
      <c r="B23" s="26"/>
      <c r="C23" s="26"/>
      <c r="D23" s="26"/>
      <c r="E23" s="26"/>
      <c r="F23" s="16" t="s">
        <v>49</v>
      </c>
      <c r="G23" s="17" t="n">
        <f aca="false">G22</f>
        <v>9992</v>
      </c>
      <c r="H23" s="24" t="n">
        <v>3013.47</v>
      </c>
      <c r="I23" s="24"/>
      <c r="J23" s="18" t="n">
        <f aca="false">SUM(G23:I23)</f>
        <v>13005.47</v>
      </c>
      <c r="K23" s="25"/>
      <c r="L23" s="24"/>
      <c r="M23" s="24"/>
      <c r="N23" s="20" t="n">
        <f aca="false">SUM(L23:M23)</f>
        <v>0</v>
      </c>
      <c r="O23" s="21" t="n">
        <f aca="false">J23-N23</f>
        <v>13005.47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26"/>
      <c r="B24" s="26"/>
      <c r="C24" s="26"/>
      <c r="D24" s="26"/>
      <c r="E24" s="26"/>
      <c r="F24" s="16" t="s">
        <v>51</v>
      </c>
      <c r="G24" s="17" t="n">
        <f aca="false">G23</f>
        <v>9992</v>
      </c>
      <c r="H24" s="24" t="n">
        <v>3852</v>
      </c>
      <c r="I24" s="24"/>
      <c r="J24" s="18" t="n">
        <f aca="false">SUM(G24:I24)</f>
        <v>13844</v>
      </c>
      <c r="K24" s="25"/>
      <c r="L24" s="24"/>
      <c r="M24" s="24"/>
      <c r="N24" s="20" t="n">
        <f aca="false">SUM(L24:M24)</f>
        <v>0</v>
      </c>
      <c r="O24" s="21" t="n">
        <f aca="false">J24-N24</f>
        <v>13844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/>
      <c r="F25" s="16" t="s">
        <v>52</v>
      </c>
      <c r="G25" s="17" t="n">
        <f aca="false">G24</f>
        <v>9992</v>
      </c>
      <c r="H25" s="24" t="n">
        <v>3715.22</v>
      </c>
      <c r="I25" s="24"/>
      <c r="J25" s="18" t="n">
        <f aca="false">SUM(G25:I25)</f>
        <v>13707.22</v>
      </c>
      <c r="K25" s="25"/>
      <c r="L25" s="24"/>
      <c r="M25" s="24"/>
      <c r="N25" s="20" t="n">
        <f aca="false">SUM(L25:M25)</f>
        <v>0</v>
      </c>
      <c r="O25" s="21" t="n">
        <f aca="false">J25-N25</f>
        <v>13707.22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9992</v>
      </c>
      <c r="H26" s="24" t="n">
        <v>3298.76</v>
      </c>
      <c r="I26" s="24"/>
      <c r="J26" s="18" t="n">
        <f aca="false">SUM(G26:I26)</f>
        <v>13290.76</v>
      </c>
      <c r="K26" s="25"/>
      <c r="L26" s="24"/>
      <c r="M26" s="24"/>
      <c r="N26" s="20" t="n">
        <f aca="false">SUM(L26:M26)</f>
        <v>0</v>
      </c>
      <c r="O26" s="21" t="n">
        <f aca="false">J26-N26</f>
        <v>13290.76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9992</v>
      </c>
      <c r="H27" s="24" t="n">
        <v>347.8</v>
      </c>
      <c r="I27" s="24"/>
      <c r="J27" s="18" t="n">
        <f aca="false">SUM(G27:I27)</f>
        <v>10339.8</v>
      </c>
      <c r="K27" s="25"/>
      <c r="L27" s="24"/>
      <c r="M27" s="24"/>
      <c r="N27" s="20" t="n">
        <f aca="false">SUM(L27:M27)</f>
        <v>0</v>
      </c>
      <c r="O27" s="21" t="n">
        <f aca="false">J27-N27</f>
        <v>10339.8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9992</v>
      </c>
      <c r="H28" s="24"/>
      <c r="I28" s="24"/>
      <c r="J28" s="18" t="n">
        <f aca="false">SUM(G28:I28)</f>
        <v>9992</v>
      </c>
      <c r="K28" s="25"/>
      <c r="L28" s="24"/>
      <c r="M28" s="24"/>
      <c r="N28" s="20" t="n">
        <f aca="false">SUM(L28:M28)</f>
        <v>0</v>
      </c>
      <c r="O28" s="21" t="n">
        <f aca="false">J28-N28</f>
        <v>9992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9992</v>
      </c>
      <c r="H29" s="24"/>
      <c r="I29" s="24"/>
      <c r="J29" s="18" t="n">
        <f aca="false">SUM(G29:I29)</f>
        <v>9992</v>
      </c>
      <c r="K29" s="25"/>
      <c r="L29" s="24"/>
      <c r="M29" s="24"/>
      <c r="N29" s="20" t="n">
        <f aca="false">SUM(L29:M29)</f>
        <v>0</v>
      </c>
      <c r="O29" s="21" t="n">
        <f aca="false">J29-N29</f>
        <v>9992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9992</v>
      </c>
      <c r="H30" s="24"/>
      <c r="I30" s="24"/>
      <c r="J30" s="18" t="n">
        <f aca="false">SUM(G30:I30)</f>
        <v>9992</v>
      </c>
      <c r="K30" s="25"/>
      <c r="L30" s="24"/>
      <c r="M30" s="24"/>
      <c r="N30" s="20" t="n">
        <f aca="false">SUM(L30:M30)</f>
        <v>0</v>
      </c>
      <c r="O30" s="21" t="n">
        <f aca="false">J30-N30</f>
        <v>9992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9992</v>
      </c>
      <c r="H31" s="24"/>
      <c r="I31" s="24"/>
      <c r="J31" s="18" t="n">
        <f aca="false">SUM(G31:I31)</f>
        <v>9992</v>
      </c>
      <c r="K31" s="25"/>
      <c r="L31" s="24"/>
      <c r="M31" s="24"/>
      <c r="N31" s="20" t="n">
        <f aca="false">SUM(L31:M31)</f>
        <v>0</v>
      </c>
      <c r="O31" s="21" t="n">
        <f aca="false">J31-N31</f>
        <v>9992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9992</v>
      </c>
      <c r="H32" s="24"/>
      <c r="I32" s="24"/>
      <c r="J32" s="18" t="n">
        <f aca="false">SUM(G32:I32)</f>
        <v>9992</v>
      </c>
      <c r="K32" s="25"/>
      <c r="L32" s="24"/>
      <c r="M32" s="24"/>
      <c r="N32" s="20" t="n">
        <f aca="false">SUM(L32:M32)</f>
        <v>0</v>
      </c>
      <c r="O32" s="21" t="n">
        <f aca="false">J32-N32</f>
        <v>9992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9992</v>
      </c>
      <c r="H33" s="24"/>
      <c r="I33" s="24"/>
      <c r="J33" s="18" t="n">
        <f aca="false">SUM(G33:I33)</f>
        <v>9992</v>
      </c>
      <c r="K33" s="25"/>
      <c r="L33" s="24"/>
      <c r="M33" s="24"/>
      <c r="N33" s="20" t="n">
        <f aca="false">SUM(L33:M33)</f>
        <v>0</v>
      </c>
      <c r="O33" s="21" t="n">
        <f aca="false">J33-N33</f>
        <v>9992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17" t="n">
        <f aca="false">G33/14</f>
        <v>713.714285714286</v>
      </c>
      <c r="H34" s="24"/>
      <c r="I34" s="24"/>
      <c r="J34" s="18" t="n">
        <f aca="false">SUM(G34:I34)</f>
        <v>713.714285714286</v>
      </c>
      <c r="K34" s="25"/>
      <c r="L34" s="24"/>
      <c r="M34" s="24"/>
      <c r="N34" s="20" t="n">
        <f aca="false">SUM(L34:M34)</f>
        <v>0</v>
      </c>
      <c r="O34" s="21" t="n">
        <f aca="false">J34-N34</f>
        <v>713.714285714286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237756.79</v>
      </c>
      <c r="C35" s="28" t="n">
        <f aca="false">SUM(C8:C34)</f>
        <v>4193.12</v>
      </c>
      <c r="D35" s="28" t="n">
        <f aca="false">SUM(D8:D34)</f>
        <v>0</v>
      </c>
      <c r="E35" s="28" t="n">
        <f aca="false">SUM(E8:E34)</f>
        <v>3497.61</v>
      </c>
      <c r="F35" s="29" t="s">
        <v>61</v>
      </c>
      <c r="G35" s="30" t="n">
        <f aca="false">SUM(G8:G34)</f>
        <v>260505.714285714</v>
      </c>
      <c r="H35" s="30" t="n">
        <f aca="false">SUM(H8:H34)</f>
        <v>47185.94</v>
      </c>
      <c r="I35" s="30" t="n">
        <f aca="false">SUM(I8:I34)</f>
        <v>6452.48</v>
      </c>
      <c r="J35" s="30" t="n">
        <f aca="false">SUM(J8:J34)</f>
        <v>314144.134285714</v>
      </c>
      <c r="K35" s="31"/>
      <c r="L35" s="30" t="n">
        <f aca="false">SUM(L8:L34)</f>
        <v>237756.79</v>
      </c>
      <c r="M35" s="30" t="n">
        <f aca="false">SUM(M8:M34)</f>
        <v>7690.73</v>
      </c>
      <c r="N35" s="30" t="n">
        <f aca="false">SUM(N8:N34)</f>
        <v>245447.52</v>
      </c>
      <c r="O35" s="30" t="n">
        <f aca="false">SUM(O8:O34)</f>
        <v>68696.6142857143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F39" activeCellId="0" sqref="F39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2.4251012145749"/>
    <col collapsed="false" hidden="false" max="15" min="15" style="2" width="12.1417004048583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2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177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8" t="s">
        <v>4</v>
      </c>
      <c r="C6" s="8" t="s">
        <v>5</v>
      </c>
      <c r="D6" s="8" t="s">
        <v>6</v>
      </c>
      <c r="E6" s="8" t="s">
        <v>7</v>
      </c>
      <c r="F6" s="9" t="s">
        <v>8</v>
      </c>
      <c r="G6" s="9" t="s">
        <v>9</v>
      </c>
      <c r="H6" s="9"/>
      <c r="I6" s="9"/>
      <c r="J6" s="9"/>
      <c r="K6" s="9"/>
      <c r="L6" s="10" t="s">
        <v>10</v>
      </c>
      <c r="M6" s="10"/>
      <c r="N6" s="10"/>
      <c r="O6" s="11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8"/>
      <c r="C7" s="8"/>
      <c r="D7" s="8"/>
      <c r="E7" s="8"/>
      <c r="F7" s="9"/>
      <c r="G7" s="12" t="s">
        <v>12</v>
      </c>
      <c r="H7" s="9" t="s">
        <v>13</v>
      </c>
      <c r="I7" s="9" t="s">
        <v>14</v>
      </c>
      <c r="J7" s="9" t="s">
        <v>15</v>
      </c>
      <c r="K7" s="13"/>
      <c r="L7" s="9" t="s">
        <v>63</v>
      </c>
      <c r="M7" s="9" t="s">
        <v>17</v>
      </c>
      <c r="N7" s="9" t="s">
        <v>18</v>
      </c>
      <c r="O7" s="11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14" t="s">
        <v>178</v>
      </c>
      <c r="B8" s="15" t="n">
        <f aca="false">(20236.51)</f>
        <v>20236.51</v>
      </c>
      <c r="C8" s="15" t="n">
        <v>45.3</v>
      </c>
      <c r="D8" s="15"/>
      <c r="E8" s="15"/>
      <c r="F8" s="16" t="s">
        <v>20</v>
      </c>
      <c r="G8" s="17" t="n">
        <v>13359</v>
      </c>
      <c r="H8" s="18"/>
      <c r="I8" s="18" t="n">
        <v>549.48</v>
      </c>
      <c r="J8" s="18" t="n">
        <f aca="false">SUM(G8:I8)</f>
        <v>13908.48</v>
      </c>
      <c r="K8" s="19"/>
      <c r="L8" s="15" t="n">
        <f aca="false">(20236.51)</f>
        <v>20236.51</v>
      </c>
      <c r="M8" s="15" t="n">
        <f aca="false">657.41+4963.59+7583.59</f>
        <v>13204.59</v>
      </c>
      <c r="N8" s="20" t="n">
        <f aca="false">SUM(L8:M8)</f>
        <v>33441.1</v>
      </c>
      <c r="O8" s="21" t="n">
        <f aca="false">J8-N8</f>
        <v>-19532.62</v>
      </c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14" t="s">
        <v>179</v>
      </c>
      <c r="B9" s="15" t="n">
        <v>29587.03</v>
      </c>
      <c r="C9" s="15"/>
      <c r="D9" s="15"/>
      <c r="E9" s="15" t="n">
        <f aca="false">657.41+4963.59+7583.59</f>
        <v>13204.59</v>
      </c>
      <c r="F9" s="16" t="s">
        <v>22</v>
      </c>
      <c r="G9" s="17" t="n">
        <f aca="false">G8</f>
        <v>13359</v>
      </c>
      <c r="H9" s="18" t="n">
        <v>3026</v>
      </c>
      <c r="I9" s="22" t="n">
        <v>3240</v>
      </c>
      <c r="J9" s="18" t="n">
        <f aca="false">SUM(G9:I9)</f>
        <v>19625</v>
      </c>
      <c r="K9" s="19"/>
      <c r="L9" s="15" t="n">
        <v>29587.03</v>
      </c>
      <c r="M9" s="15" t="n">
        <v>45.3</v>
      </c>
      <c r="N9" s="20" t="n">
        <f aca="false">SUM(L9:M9)</f>
        <v>29632.33</v>
      </c>
      <c r="O9" s="21" t="n">
        <f aca="false">J9-N9</f>
        <v>-10007.33</v>
      </c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14" t="s">
        <v>180</v>
      </c>
      <c r="B10" s="15" t="n">
        <v>28984.2</v>
      </c>
      <c r="C10" s="15"/>
      <c r="D10" s="15"/>
      <c r="E10" s="15"/>
      <c r="F10" s="16" t="s">
        <v>24</v>
      </c>
      <c r="G10" s="17" t="n">
        <f aca="false">G9</f>
        <v>13359</v>
      </c>
      <c r="H10" s="22" t="n">
        <v>4455</v>
      </c>
      <c r="I10" s="22" t="n">
        <v>5412</v>
      </c>
      <c r="J10" s="18" t="n">
        <f aca="false">SUM(G10:I10)</f>
        <v>23226</v>
      </c>
      <c r="K10" s="23"/>
      <c r="L10" s="15" t="n">
        <v>28984.2</v>
      </c>
      <c r="M10" s="15" t="n">
        <f aca="false">282.09+1013.11</f>
        <v>1295.2</v>
      </c>
      <c r="N10" s="20" t="n">
        <f aca="false">SUM(L10:M10)</f>
        <v>30279.4</v>
      </c>
      <c r="O10" s="21" t="n">
        <f aca="false">J10-N10</f>
        <v>-7053.4</v>
      </c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14" t="s">
        <v>181</v>
      </c>
      <c r="B11" s="15" t="n">
        <v>23813.69</v>
      </c>
      <c r="C11" s="15" t="n">
        <v>478.46</v>
      </c>
      <c r="D11" s="15"/>
      <c r="E11" s="15" t="n">
        <f aca="false">282.09+1013.11</f>
        <v>1295.2</v>
      </c>
      <c r="F11" s="16" t="s">
        <v>26</v>
      </c>
      <c r="G11" s="17" t="n">
        <f aca="false">G10</f>
        <v>13359</v>
      </c>
      <c r="H11" s="22" t="n">
        <v>5636</v>
      </c>
      <c r="I11" s="22" t="n">
        <v>700</v>
      </c>
      <c r="J11" s="18" t="n">
        <f aca="false">SUM(G11:I11)</f>
        <v>19695</v>
      </c>
      <c r="K11" s="23"/>
      <c r="L11" s="15" t="n">
        <v>23813.69</v>
      </c>
      <c r="M11" s="15" t="n">
        <v>478.46</v>
      </c>
      <c r="N11" s="20" t="n">
        <f aca="false">SUM(L11:M11)</f>
        <v>24292.15</v>
      </c>
      <c r="O11" s="21" t="n">
        <f aca="false">J11-N11</f>
        <v>-4597.15</v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14" t="s">
        <v>182</v>
      </c>
      <c r="B12" s="15" t="n">
        <v>31603.13</v>
      </c>
      <c r="C12" s="15"/>
      <c r="D12" s="15"/>
      <c r="E12" s="15"/>
      <c r="F12" s="16" t="s">
        <v>28</v>
      </c>
      <c r="G12" s="17" t="n">
        <f aca="false">G11</f>
        <v>13359</v>
      </c>
      <c r="H12" s="22" t="n">
        <v>6812</v>
      </c>
      <c r="I12" s="22" t="n">
        <v>326</v>
      </c>
      <c r="J12" s="18" t="n">
        <f aca="false">SUM(G12:I12)</f>
        <v>20497</v>
      </c>
      <c r="K12" s="23"/>
      <c r="L12" s="15" t="n">
        <v>31603.13</v>
      </c>
      <c r="M12" s="15" t="n">
        <f aca="false">759.86+2800.42+300.9</f>
        <v>3861.18</v>
      </c>
      <c r="N12" s="20" t="n">
        <f aca="false">SUM(L12:M12)</f>
        <v>35464.31</v>
      </c>
      <c r="O12" s="21" t="n">
        <f aca="false">J12-N12</f>
        <v>-14967.31</v>
      </c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14" t="s">
        <v>183</v>
      </c>
      <c r="B13" s="15" t="n">
        <v>15897.43</v>
      </c>
      <c r="C13" s="15" t="n">
        <v>133.46</v>
      </c>
      <c r="D13" s="15"/>
      <c r="E13" s="15" t="n">
        <f aca="false">759.86+2800.42+300.9</f>
        <v>3861.18</v>
      </c>
      <c r="F13" s="16" t="s">
        <v>30</v>
      </c>
      <c r="G13" s="17" t="n">
        <f aca="false">G12</f>
        <v>13359</v>
      </c>
      <c r="H13" s="22" t="n">
        <v>5083</v>
      </c>
      <c r="I13" s="22" t="n">
        <v>1350</v>
      </c>
      <c r="J13" s="18" t="n">
        <f aca="false">SUM(G13:I13)</f>
        <v>19792</v>
      </c>
      <c r="K13" s="23"/>
      <c r="L13" s="15" t="n">
        <v>15897.43</v>
      </c>
      <c r="M13" s="15" t="n">
        <f aca="false">1000.92+207.5+537.11+375.28</f>
        <v>2120.81</v>
      </c>
      <c r="N13" s="20" t="n">
        <f aca="false">SUM(L13:M13)</f>
        <v>18018.24</v>
      </c>
      <c r="O13" s="21" t="n">
        <f aca="false">J13-N13</f>
        <v>1773.76</v>
      </c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14" t="s">
        <v>184</v>
      </c>
      <c r="B14" s="15" t="n">
        <v>18056.91</v>
      </c>
      <c r="C14" s="2"/>
      <c r="D14" s="15"/>
      <c r="E14" s="15" t="n">
        <f aca="false">1000.92+207.5+537.11+375.28</f>
        <v>2120.81</v>
      </c>
      <c r="F14" s="16" t="s">
        <v>32</v>
      </c>
      <c r="G14" s="17" t="n">
        <f aca="false">G13</f>
        <v>13359</v>
      </c>
      <c r="H14" s="22" t="n">
        <v>3460.98</v>
      </c>
      <c r="I14" s="22" t="n">
        <v>750</v>
      </c>
      <c r="J14" s="18" t="n">
        <f aca="false">SUM(G14:I14)</f>
        <v>17569.98</v>
      </c>
      <c r="K14" s="23"/>
      <c r="L14" s="15" t="n">
        <v>18056.91</v>
      </c>
      <c r="M14" s="15" t="n">
        <f aca="false">112.8+169.78</f>
        <v>282.58</v>
      </c>
      <c r="N14" s="20" t="n">
        <f aca="false">SUM(L14:M14)</f>
        <v>18339.49</v>
      </c>
      <c r="O14" s="21" t="n">
        <f aca="false">J14-N14</f>
        <v>-769.510000000002</v>
      </c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14" t="s">
        <v>185</v>
      </c>
      <c r="B15" s="15" t="n">
        <v>13601.18</v>
      </c>
      <c r="C15" s="15"/>
      <c r="D15" s="15"/>
      <c r="E15" s="15" t="n">
        <f aca="false">112.8+169.78</f>
        <v>282.58</v>
      </c>
      <c r="F15" s="16" t="s">
        <v>34</v>
      </c>
      <c r="G15" s="17" t="n">
        <f aca="false">G14</f>
        <v>13359</v>
      </c>
      <c r="H15" s="22" t="n">
        <v>1777.86</v>
      </c>
      <c r="I15" s="22" t="n">
        <v>803</v>
      </c>
      <c r="J15" s="18" t="n">
        <f aca="false">SUM(G15:I15)</f>
        <v>15939.86</v>
      </c>
      <c r="K15" s="23"/>
      <c r="L15" s="15" t="n">
        <v>13601.18</v>
      </c>
      <c r="M15" s="15" t="n">
        <v>133.46</v>
      </c>
      <c r="N15" s="20" t="n">
        <f aca="false">SUM(L15:M15)</f>
        <v>13734.64</v>
      </c>
      <c r="O15" s="21" t="n">
        <f aca="false">J15-N15</f>
        <v>2205.22</v>
      </c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14" t="s">
        <v>186</v>
      </c>
      <c r="B16" s="15" t="n">
        <v>19107.42</v>
      </c>
      <c r="C16" s="15" t="n">
        <v>6666.28</v>
      </c>
      <c r="D16" s="15"/>
      <c r="E16" s="15"/>
      <c r="F16" s="16" t="s">
        <v>36</v>
      </c>
      <c r="G16" s="17" t="n">
        <f aca="false">G15</f>
        <v>13359</v>
      </c>
      <c r="H16" s="22" t="n">
        <v>732</v>
      </c>
      <c r="I16" s="22" t="n">
        <v>603</v>
      </c>
      <c r="J16" s="18" t="n">
        <f aca="false">SUM(G16:I16)</f>
        <v>14694</v>
      </c>
      <c r="K16" s="23"/>
      <c r="L16" s="15" t="n">
        <v>19107.42</v>
      </c>
      <c r="M16" s="15" t="n">
        <f aca="false">2153.89+601.8</f>
        <v>2755.69</v>
      </c>
      <c r="N16" s="20" t="n">
        <f aca="false">SUM(L16:M16)</f>
        <v>21863.11</v>
      </c>
      <c r="O16" s="21" t="n">
        <f aca="false">J16-N16</f>
        <v>-7169.11</v>
      </c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14" t="s">
        <v>187</v>
      </c>
      <c r="B17" s="15" t="n">
        <v>16277.46</v>
      </c>
      <c r="C17" s="15"/>
      <c r="D17" s="15"/>
      <c r="E17" s="15" t="n">
        <f aca="false">2153.89+601.8</f>
        <v>2755.69</v>
      </c>
      <c r="F17" s="16" t="s">
        <v>38</v>
      </c>
      <c r="G17" s="17" t="n">
        <f aca="false">G16</f>
        <v>13359</v>
      </c>
      <c r="H17" s="22" t="n">
        <v>578</v>
      </c>
      <c r="I17" s="22" t="n">
        <v>550</v>
      </c>
      <c r="J17" s="18" t="n">
        <f aca="false">SUM(G17:I17)</f>
        <v>14487</v>
      </c>
      <c r="K17" s="23"/>
      <c r="L17" s="15" t="n">
        <v>16277.46</v>
      </c>
      <c r="M17" s="15" t="n">
        <f aca="false">1347.41+1253.33+1875.36</f>
        <v>4476.1</v>
      </c>
      <c r="N17" s="20" t="n">
        <f aca="false">SUM(L17:M17)</f>
        <v>20753.56</v>
      </c>
      <c r="O17" s="21" t="n">
        <f aca="false">J17-N17</f>
        <v>-6266.56</v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14" t="s">
        <v>188</v>
      </c>
      <c r="B18" s="15" t="n">
        <v>14851.26</v>
      </c>
      <c r="C18" s="15" t="n">
        <v>4759.44</v>
      </c>
      <c r="D18" s="15"/>
      <c r="E18" s="15" t="n">
        <f aca="false">1347.41+1253.33+1875.36</f>
        <v>4476.1</v>
      </c>
      <c r="F18" s="16" t="s">
        <v>40</v>
      </c>
      <c r="G18" s="17" t="n">
        <f aca="false">G17</f>
        <v>13359</v>
      </c>
      <c r="H18" s="22" t="n">
        <v>499</v>
      </c>
      <c r="I18" s="22" t="n">
        <v>621</v>
      </c>
      <c r="J18" s="18" t="n">
        <f aca="false">SUM(G18:I18)</f>
        <v>14479</v>
      </c>
      <c r="K18" s="23"/>
      <c r="L18" s="15" t="n">
        <v>14851.26</v>
      </c>
      <c r="M18" s="15" t="n">
        <v>6666.28</v>
      </c>
      <c r="N18" s="20" t="n">
        <f aca="false">SUM(L18:M18)</f>
        <v>21517.54</v>
      </c>
      <c r="O18" s="21" t="n">
        <f aca="false">J18-N18</f>
        <v>-7038.54</v>
      </c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14"/>
      <c r="B19" s="15"/>
      <c r="C19" s="15"/>
      <c r="D19" s="15"/>
      <c r="E19" s="15"/>
      <c r="F19" s="16" t="s">
        <v>42</v>
      </c>
      <c r="G19" s="17" t="n">
        <f aca="false">G18</f>
        <v>13359</v>
      </c>
      <c r="H19" s="22" t="n">
        <v>1039.3</v>
      </c>
      <c r="I19" s="22" t="n">
        <v>538</v>
      </c>
      <c r="J19" s="18" t="n">
        <f aca="false">SUM(G19:I19)</f>
        <v>14936.3</v>
      </c>
      <c r="K19" s="23"/>
      <c r="L19" s="15"/>
      <c r="M19" s="15" t="n">
        <f aca="false">876.5+142.4+321.41+112.8+397.4</f>
        <v>1850.51</v>
      </c>
      <c r="N19" s="20" t="n">
        <f aca="false">SUM(L19:M19)</f>
        <v>1850.51</v>
      </c>
      <c r="O19" s="21" t="n">
        <f aca="false">J19-N19</f>
        <v>13085.79</v>
      </c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14" t="s">
        <v>189</v>
      </c>
      <c r="B20" s="15" t="n">
        <v>18498.42</v>
      </c>
      <c r="C20" s="15" t="n">
        <v>403.19</v>
      </c>
      <c r="D20" s="15"/>
      <c r="E20" s="15" t="n">
        <f aca="false">876.5+142.4+321.41+112.8+397.4</f>
        <v>1850.51</v>
      </c>
      <c r="F20" s="16" t="s">
        <v>44</v>
      </c>
      <c r="G20" s="17" t="n">
        <f aca="false">G19</f>
        <v>13359</v>
      </c>
      <c r="H20" s="24" t="n">
        <v>386</v>
      </c>
      <c r="I20" s="24" t="n">
        <v>515</v>
      </c>
      <c r="J20" s="18" t="n">
        <f aca="false">SUM(G20:I20)</f>
        <v>14260</v>
      </c>
      <c r="K20" s="25"/>
      <c r="L20" s="15" t="n">
        <v>18498.42</v>
      </c>
      <c r="M20" s="15" t="n">
        <v>4759.44</v>
      </c>
      <c r="N20" s="20" t="n">
        <f aca="false">SUM(L20:M20)</f>
        <v>23257.86</v>
      </c>
      <c r="O20" s="21" t="n">
        <f aca="false">J20-N20</f>
        <v>-8997.86</v>
      </c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14" t="s">
        <v>190</v>
      </c>
      <c r="B21" s="15" t="n">
        <v>24057.4</v>
      </c>
      <c r="C21" s="15"/>
      <c r="D21" s="15"/>
      <c r="E21" s="15"/>
      <c r="F21" s="16" t="s">
        <v>46</v>
      </c>
      <c r="G21" s="17" t="n">
        <f aca="false">G20</f>
        <v>13359</v>
      </c>
      <c r="H21" s="24" t="n">
        <v>1353</v>
      </c>
      <c r="I21" s="24"/>
      <c r="J21" s="18" t="n">
        <f aca="false">SUM(G21:I21)</f>
        <v>14712</v>
      </c>
      <c r="K21" s="25"/>
      <c r="L21" s="15" t="n">
        <v>24057.4</v>
      </c>
      <c r="M21" s="15" t="n">
        <v>1798.59</v>
      </c>
      <c r="N21" s="20" t="n">
        <f aca="false">SUM(L21:M21)</f>
        <v>25855.99</v>
      </c>
      <c r="O21" s="21" t="n">
        <f aca="false">J21-N21</f>
        <v>-11143.99</v>
      </c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14" t="s">
        <v>191</v>
      </c>
      <c r="B22" s="15" t="n">
        <v>23285.93</v>
      </c>
      <c r="C22" s="15"/>
      <c r="D22" s="15"/>
      <c r="E22" s="15" t="n">
        <v>1798.59</v>
      </c>
      <c r="F22" s="16" t="s">
        <v>48</v>
      </c>
      <c r="G22" s="17" t="n">
        <f aca="false">G21</f>
        <v>13359</v>
      </c>
      <c r="H22" s="24" t="n">
        <v>2009.46</v>
      </c>
      <c r="I22" s="24"/>
      <c r="J22" s="18" t="n">
        <f aca="false">SUM(G22:I22)</f>
        <v>15368.46</v>
      </c>
      <c r="K22" s="25"/>
      <c r="L22" s="15" t="n">
        <v>23285.93</v>
      </c>
      <c r="M22" s="26" t="n">
        <v>406.37</v>
      </c>
      <c r="N22" s="20" t="n">
        <f aca="false">SUM(L22:M22)</f>
        <v>23692.3</v>
      </c>
      <c r="O22" s="21" t="n">
        <f aca="false">J22-N22</f>
        <v>-8323.84</v>
      </c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26"/>
      <c r="B23" s="26"/>
      <c r="C23" s="26"/>
      <c r="D23" s="26"/>
      <c r="E23" s="26" t="n">
        <v>406.37</v>
      </c>
      <c r="F23" s="16" t="s">
        <v>49</v>
      </c>
      <c r="G23" s="17" t="n">
        <f aca="false">G22</f>
        <v>13359</v>
      </c>
      <c r="H23" s="24" t="n">
        <v>1731.82</v>
      </c>
      <c r="I23" s="24" t="n">
        <v>70.83</v>
      </c>
      <c r="J23" s="18" t="n">
        <f aca="false">SUM(G23:I23)</f>
        <v>15161.65</v>
      </c>
      <c r="K23" s="25"/>
      <c r="L23" s="24"/>
      <c r="M23" s="26" t="n">
        <v>67.59</v>
      </c>
      <c r="N23" s="20" t="n">
        <f aca="false">SUM(L23:M23)</f>
        <v>67.59</v>
      </c>
      <c r="O23" s="21" t="n">
        <f aca="false">J23-N23</f>
        <v>15094.06</v>
      </c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26"/>
      <c r="B24" s="26"/>
      <c r="C24" s="26"/>
      <c r="D24" s="26"/>
      <c r="E24" s="26" t="n">
        <v>67.59</v>
      </c>
      <c r="F24" s="16" t="s">
        <v>51</v>
      </c>
      <c r="G24" s="17" t="n">
        <f aca="false">G23</f>
        <v>13359</v>
      </c>
      <c r="H24" s="24" t="n">
        <v>760</v>
      </c>
      <c r="I24" s="24" t="n">
        <v>3.45</v>
      </c>
      <c r="J24" s="18" t="n">
        <f aca="false">SUM(G24:I24)</f>
        <v>14122.45</v>
      </c>
      <c r="K24" s="25"/>
      <c r="L24" s="24"/>
      <c r="M24" s="15" t="n">
        <v>403.19</v>
      </c>
      <c r="N24" s="20" t="n">
        <f aca="false">SUM(L24:M24)</f>
        <v>403.19</v>
      </c>
      <c r="O24" s="21" t="n">
        <f aca="false">J24-N24</f>
        <v>13719.26</v>
      </c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6"/>
      <c r="B25" s="26"/>
      <c r="C25" s="26"/>
      <c r="D25" s="26"/>
      <c r="E25" s="26"/>
      <c r="F25" s="16" t="s">
        <v>52</v>
      </c>
      <c r="G25" s="17" t="n">
        <f aca="false">G24</f>
        <v>13359</v>
      </c>
      <c r="H25" s="24"/>
      <c r="I25" s="24" t="n">
        <v>1000</v>
      </c>
      <c r="J25" s="18" t="n">
        <f aca="false">SUM(G25:I25)</f>
        <v>14359</v>
      </c>
      <c r="K25" s="25"/>
      <c r="L25" s="24"/>
      <c r="M25" s="24"/>
      <c r="N25" s="20" t="n">
        <f aca="false">SUM(L25:M25)</f>
        <v>0</v>
      </c>
      <c r="O25" s="21" t="n">
        <f aca="false">J25-N25</f>
        <v>14359</v>
      </c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6"/>
      <c r="B26" s="26"/>
      <c r="C26" s="26"/>
      <c r="D26" s="26"/>
      <c r="E26" s="26"/>
      <c r="F26" s="16" t="s">
        <v>53</v>
      </c>
      <c r="G26" s="17" t="n">
        <f aca="false">G25</f>
        <v>13359</v>
      </c>
      <c r="H26" s="24" t="n">
        <v>422.05</v>
      </c>
      <c r="I26" s="24"/>
      <c r="J26" s="18" t="n">
        <f aca="false">SUM(G26:I26)</f>
        <v>13781.05</v>
      </c>
      <c r="K26" s="25"/>
      <c r="L26" s="24"/>
      <c r="M26" s="24"/>
      <c r="N26" s="20" t="n">
        <f aca="false">SUM(L26:M26)</f>
        <v>0</v>
      </c>
      <c r="O26" s="21" t="n">
        <f aca="false">J26-N26</f>
        <v>13781.05</v>
      </c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6"/>
      <c r="B27" s="26"/>
      <c r="C27" s="26"/>
      <c r="D27" s="26"/>
      <c r="E27" s="26"/>
      <c r="F27" s="16" t="s">
        <v>54</v>
      </c>
      <c r="G27" s="17" t="n">
        <f aca="false">G26</f>
        <v>13359</v>
      </c>
      <c r="H27" s="24" t="n">
        <v>1291.62</v>
      </c>
      <c r="I27" s="24"/>
      <c r="J27" s="18" t="n">
        <f aca="false">SUM(G27:I27)</f>
        <v>14650.62</v>
      </c>
      <c r="K27" s="25"/>
      <c r="L27" s="24"/>
      <c r="M27" s="24"/>
      <c r="N27" s="20" t="n">
        <f aca="false">SUM(L27:M27)</f>
        <v>0</v>
      </c>
      <c r="O27" s="21" t="n">
        <f aca="false">J27-N27</f>
        <v>14650.62</v>
      </c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6"/>
      <c r="B28" s="26"/>
      <c r="C28" s="26"/>
      <c r="D28" s="26"/>
      <c r="E28" s="26"/>
      <c r="F28" s="16" t="s">
        <v>55</v>
      </c>
      <c r="G28" s="17" t="n">
        <f aca="false">G27</f>
        <v>13359</v>
      </c>
      <c r="H28" s="24"/>
      <c r="I28" s="24"/>
      <c r="J28" s="18" t="n">
        <f aca="false">SUM(G28:I28)</f>
        <v>13359</v>
      </c>
      <c r="K28" s="25"/>
      <c r="L28" s="24"/>
      <c r="M28" s="24"/>
      <c r="N28" s="20" t="n">
        <f aca="false">SUM(L28:M28)</f>
        <v>0</v>
      </c>
      <c r="O28" s="21" t="n">
        <f aca="false">J28-N28</f>
        <v>13359</v>
      </c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6"/>
      <c r="B29" s="26"/>
      <c r="C29" s="26"/>
      <c r="D29" s="26"/>
      <c r="E29" s="26"/>
      <c r="F29" s="16" t="s">
        <v>56</v>
      </c>
      <c r="G29" s="17" t="n">
        <f aca="false">G28</f>
        <v>13359</v>
      </c>
      <c r="H29" s="24"/>
      <c r="I29" s="24"/>
      <c r="J29" s="18" t="n">
        <f aca="false">SUM(G29:I29)</f>
        <v>13359</v>
      </c>
      <c r="K29" s="25"/>
      <c r="L29" s="24"/>
      <c r="M29" s="24"/>
      <c r="N29" s="20" t="n">
        <f aca="false">SUM(L29:M29)</f>
        <v>0</v>
      </c>
      <c r="O29" s="21" t="n">
        <f aca="false">J29-N29</f>
        <v>13359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6"/>
      <c r="B30" s="26"/>
      <c r="C30" s="26"/>
      <c r="D30" s="26"/>
      <c r="E30" s="26"/>
      <c r="F30" s="16" t="s">
        <v>57</v>
      </c>
      <c r="G30" s="17" t="n">
        <f aca="false">G29</f>
        <v>13359</v>
      </c>
      <c r="H30" s="24"/>
      <c r="I30" s="24"/>
      <c r="J30" s="18" t="n">
        <f aca="false">SUM(G30:I30)</f>
        <v>13359</v>
      </c>
      <c r="K30" s="25"/>
      <c r="L30" s="24"/>
      <c r="M30" s="24"/>
      <c r="N30" s="20" t="n">
        <f aca="false">SUM(L30:M30)</f>
        <v>0</v>
      </c>
      <c r="O30" s="21" t="n">
        <f aca="false">J30-N30</f>
        <v>13359</v>
      </c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6"/>
      <c r="B31" s="26"/>
      <c r="C31" s="26"/>
      <c r="D31" s="26"/>
      <c r="E31" s="26"/>
      <c r="F31" s="16" t="s">
        <v>58</v>
      </c>
      <c r="G31" s="17" t="n">
        <f aca="false">G30</f>
        <v>13359</v>
      </c>
      <c r="H31" s="24"/>
      <c r="I31" s="24"/>
      <c r="J31" s="18" t="n">
        <f aca="false">SUM(G31:I31)</f>
        <v>13359</v>
      </c>
      <c r="K31" s="25"/>
      <c r="L31" s="24"/>
      <c r="M31" s="24"/>
      <c r="N31" s="20" t="n">
        <f aca="false">SUM(L31:M31)</f>
        <v>0</v>
      </c>
      <c r="O31" s="21" t="n">
        <f aca="false">J31-N31</f>
        <v>13359</v>
      </c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6"/>
      <c r="B32" s="26"/>
      <c r="C32" s="26"/>
      <c r="D32" s="26"/>
      <c r="E32" s="26"/>
      <c r="F32" s="16" t="s">
        <v>59</v>
      </c>
      <c r="G32" s="17" t="n">
        <f aca="false">G31</f>
        <v>13359</v>
      </c>
      <c r="H32" s="24"/>
      <c r="I32" s="24"/>
      <c r="J32" s="18" t="n">
        <f aca="false">SUM(G32:I32)</f>
        <v>13359</v>
      </c>
      <c r="K32" s="25"/>
      <c r="L32" s="24"/>
      <c r="M32" s="24"/>
      <c r="N32" s="20" t="n">
        <f aca="false">SUM(L32:M32)</f>
        <v>0</v>
      </c>
      <c r="O32" s="21" t="n">
        <f aca="false">J32-N32</f>
        <v>13359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6"/>
      <c r="B33" s="26"/>
      <c r="C33" s="26"/>
      <c r="D33" s="26"/>
      <c r="E33" s="26"/>
      <c r="F33" s="16" t="s">
        <v>60</v>
      </c>
      <c r="G33" s="17" t="n">
        <f aca="false">G32</f>
        <v>13359</v>
      </c>
      <c r="H33" s="24"/>
      <c r="I33" s="24"/>
      <c r="J33" s="18" t="n">
        <f aca="false">SUM(G33:I33)</f>
        <v>13359</v>
      </c>
      <c r="K33" s="25"/>
      <c r="L33" s="24"/>
      <c r="M33" s="24"/>
      <c r="N33" s="20" t="n">
        <f aca="false">SUM(L33:M33)</f>
        <v>0</v>
      </c>
      <c r="O33" s="21" t="n">
        <f aca="false">J33-N33</f>
        <v>13359</v>
      </c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6"/>
      <c r="B34" s="26"/>
      <c r="C34" s="26"/>
      <c r="D34" s="26"/>
      <c r="E34" s="26"/>
      <c r="F34" s="27" t="n">
        <v>41455</v>
      </c>
      <c r="G34" s="33" t="n">
        <f aca="false">G33/14</f>
        <v>954.214285714286</v>
      </c>
      <c r="H34" s="24"/>
      <c r="I34" s="24"/>
      <c r="J34" s="18" t="n">
        <f aca="false">SUM(G34:I34)</f>
        <v>954.214285714286</v>
      </c>
      <c r="K34" s="25"/>
      <c r="L34" s="24"/>
      <c r="M34" s="24"/>
      <c r="N34" s="20" t="n">
        <f aca="false">SUM(L34:M34)</f>
        <v>0</v>
      </c>
      <c r="O34" s="21" t="n">
        <f aca="false">J34-N34</f>
        <v>954.214285714286</v>
      </c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12" hidden="false" customHeight="false" outlineLevel="0" collapsed="false">
      <c r="A35" s="2" t="s">
        <v>61</v>
      </c>
      <c r="B35" s="28" t="n">
        <f aca="false">SUM(B8:B34)</f>
        <v>297857.97</v>
      </c>
      <c r="C35" s="28" t="n">
        <f aca="false">SUM(C8:C34)</f>
        <v>12486.13</v>
      </c>
      <c r="D35" s="28" t="n">
        <f aca="false">SUM(D8:D34)</f>
        <v>0</v>
      </c>
      <c r="E35" s="28" t="n">
        <f aca="false">SUM(E8:E34)</f>
        <v>32119.21</v>
      </c>
      <c r="F35" s="29" t="s">
        <v>61</v>
      </c>
      <c r="G35" s="30" t="n">
        <f aca="false">SUM(G8:G34)</f>
        <v>348288.214285714</v>
      </c>
      <c r="H35" s="30" t="n">
        <f aca="false">SUM(H8:H34)</f>
        <v>41053.09</v>
      </c>
      <c r="I35" s="30" t="n">
        <f aca="false">SUM(I8:I34)</f>
        <v>17031.76</v>
      </c>
      <c r="J35" s="30" t="n">
        <f aca="false">SUM(J8:J34)</f>
        <v>406373.064285714</v>
      </c>
      <c r="K35" s="31"/>
      <c r="L35" s="30" t="n">
        <f aca="false">SUM(L8:L34)</f>
        <v>297857.97</v>
      </c>
      <c r="M35" s="30" t="n">
        <f aca="false">SUM(M8:M34)</f>
        <v>44605.34</v>
      </c>
      <c r="N35" s="30" t="n">
        <f aca="false">SUM(N8:N34)</f>
        <v>342463.31</v>
      </c>
      <c r="O35" s="30" t="n">
        <f aca="false">SUM(O8:O34)</f>
        <v>63909.7542857143</v>
      </c>
    </row>
  </sheetData>
  <mergeCells count="11">
    <mergeCell ref="F1:O1"/>
    <mergeCell ref="F2:O2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8" zoomScaleNormal="13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8" zoomScaleNormal="13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60728744939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8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8" activePane="bottomLeft" state="frozen"/>
      <selection pane="topLeft" activeCell="A1" activeCellId="0" sqref="A1"/>
      <selection pane="bottomLeft" activeCell="H58" activeCellId="0" sqref="H58"/>
    </sheetView>
  </sheetViews>
  <sheetFormatPr defaultRowHeight="14.25"/>
  <cols>
    <col collapsed="false" hidden="false" max="1" min="1" style="1" width="10.5708502024292"/>
    <col collapsed="false" hidden="false" max="2" min="2" style="1" width="9.71255060728745"/>
    <col collapsed="false" hidden="false" max="4" min="3" style="1" width="9.57085020242915"/>
    <col collapsed="false" hidden="false" max="5" min="5" style="1" width="8.57085020242915"/>
    <col collapsed="false" hidden="false" max="6" min="6" style="1" width="13.9959514170041"/>
    <col collapsed="false" hidden="false" max="7" min="7" style="1" width="11.5708502024291"/>
    <col collapsed="false" hidden="false" max="8" min="8" style="1" width="11.8542510121458"/>
    <col collapsed="false" hidden="false" max="9" min="9" style="1" width="11.1417004048583"/>
    <col collapsed="false" hidden="false" max="10" min="10" style="1" width="11.2834008097166"/>
    <col collapsed="false" hidden="false" max="11" min="11" style="1" width="1"/>
    <col collapsed="false" hidden="false" max="14" min="12" style="1" width="13.7125506072874"/>
    <col collapsed="false" hidden="false" max="15" min="15" style="2" width="12.7125506072875"/>
    <col collapsed="false" hidden="false" max="256" min="16" style="1" width="9.1417004048583"/>
    <col collapsed="false" hidden="false" max="257" min="257" style="1" width="10.2834008097166"/>
    <col collapsed="false" hidden="false" max="258" min="258" style="1" width="11.8542510121458"/>
    <col collapsed="false" hidden="false" max="259" min="259" style="1" width="9.1417004048583"/>
    <col collapsed="false" hidden="false" max="260" min="260" style="1" width="9.99595141700405"/>
    <col collapsed="false" hidden="false" max="261" min="261" style="1" width="12.1417004048583"/>
    <col collapsed="false" hidden="false" max="262" min="262" style="1" width="9.71255060728745"/>
    <col collapsed="false" hidden="false" max="264" min="263" style="1" width="9.1417004048583"/>
    <col collapsed="false" hidden="false" max="265" min="265" style="1" width="9.4251012145749"/>
    <col collapsed="false" hidden="false" max="266" min="266" style="1" width="12.1417004048583"/>
    <col collapsed="false" hidden="false" max="268" min="267" style="1" width="9.1417004048583"/>
    <col collapsed="false" hidden="false" max="269" min="269" style="1" width="13.7125506072874"/>
    <col collapsed="false" hidden="false" max="512" min="270" style="1" width="9.1417004048583"/>
    <col collapsed="false" hidden="false" max="513" min="513" style="1" width="10.2834008097166"/>
    <col collapsed="false" hidden="false" max="514" min="514" style="1" width="11.8542510121458"/>
    <col collapsed="false" hidden="false" max="515" min="515" style="1" width="9.1417004048583"/>
    <col collapsed="false" hidden="false" max="516" min="516" style="1" width="9.99595141700405"/>
    <col collapsed="false" hidden="false" max="517" min="517" style="1" width="12.1417004048583"/>
    <col collapsed="false" hidden="false" max="518" min="518" style="1" width="9.71255060728745"/>
    <col collapsed="false" hidden="false" max="520" min="519" style="1" width="9.1417004048583"/>
    <col collapsed="false" hidden="false" max="521" min="521" style="1" width="9.4251012145749"/>
    <col collapsed="false" hidden="false" max="522" min="522" style="1" width="12.1417004048583"/>
    <col collapsed="false" hidden="false" max="524" min="523" style="1" width="9.1417004048583"/>
    <col collapsed="false" hidden="false" max="525" min="525" style="1" width="13.7125506072874"/>
    <col collapsed="false" hidden="false" max="768" min="526" style="1" width="9.1417004048583"/>
    <col collapsed="false" hidden="false" max="769" min="769" style="1" width="10.2834008097166"/>
    <col collapsed="false" hidden="false" max="770" min="770" style="1" width="11.8542510121458"/>
    <col collapsed="false" hidden="false" max="771" min="771" style="1" width="9.1417004048583"/>
    <col collapsed="false" hidden="false" max="772" min="772" style="1" width="9.99595141700405"/>
    <col collapsed="false" hidden="false" max="773" min="773" style="1" width="12.1417004048583"/>
    <col collapsed="false" hidden="false" max="774" min="774" style="1" width="9.71255060728745"/>
    <col collapsed="false" hidden="false" max="776" min="775" style="1" width="9.1417004048583"/>
    <col collapsed="false" hidden="false" max="777" min="777" style="1" width="9.4251012145749"/>
    <col collapsed="false" hidden="false" max="778" min="778" style="1" width="12.1417004048583"/>
    <col collapsed="false" hidden="false" max="780" min="779" style="1" width="9.1417004048583"/>
    <col collapsed="false" hidden="false" max="781" min="781" style="1" width="13.7125506072874"/>
    <col collapsed="false" hidden="false" max="1025" min="782" style="1" width="9.1417004048583"/>
  </cols>
  <sheetData>
    <row r="1" customFormat="false" ht="15.75" hidden="false" customHeight="false" outlineLevel="0" collapsed="false">
      <c r="A1" s="3"/>
      <c r="B1" s="3"/>
      <c r="C1" s="3"/>
      <c r="D1" s="3"/>
      <c r="E1" s="3"/>
      <c r="F1" s="4" t="s">
        <v>0</v>
      </c>
      <c r="G1" s="4"/>
      <c r="H1" s="4"/>
      <c r="I1" s="4"/>
      <c r="J1" s="4"/>
      <c r="K1" s="4"/>
      <c r="L1" s="4"/>
      <c r="M1" s="4"/>
      <c r="N1" s="4"/>
      <c r="O1" s="4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75" hidden="false" customHeight="false" outlineLevel="0" collapsed="false">
      <c r="A2" s="3"/>
      <c r="B2" s="3"/>
      <c r="C2" s="3"/>
      <c r="D2" s="3"/>
      <c r="E2" s="3"/>
      <c r="F2" s="4" t="s">
        <v>1</v>
      </c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0"/>
      <c r="B3" s="0"/>
      <c r="C3" s="0"/>
      <c r="D3" s="0"/>
      <c r="E3" s="0"/>
      <c r="F3" s="34" t="n">
        <v>2015</v>
      </c>
      <c r="G3" s="34"/>
      <c r="H3" s="34"/>
      <c r="I3" s="34"/>
      <c r="J3" s="34"/>
      <c r="K3" s="34"/>
      <c r="L3" s="34"/>
      <c r="M3" s="34"/>
      <c r="N3" s="34"/>
      <c r="O3" s="34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0"/>
      <c r="B4" s="5"/>
      <c r="C4" s="5"/>
      <c r="D4" s="5"/>
      <c r="E4" s="5"/>
      <c r="F4" s="6" t="s">
        <v>192</v>
      </c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7" t="s">
        <v>3</v>
      </c>
      <c r="B6" s="35" t="s">
        <v>4</v>
      </c>
      <c r="C6" s="35" t="s">
        <v>5</v>
      </c>
      <c r="D6" s="35" t="s">
        <v>6</v>
      </c>
      <c r="E6" s="35" t="s">
        <v>7</v>
      </c>
      <c r="F6" s="36" t="s">
        <v>8</v>
      </c>
      <c r="G6" s="36" t="s">
        <v>9</v>
      </c>
      <c r="H6" s="36"/>
      <c r="I6" s="36"/>
      <c r="J6" s="36"/>
      <c r="K6" s="36"/>
      <c r="L6" s="37" t="s">
        <v>10</v>
      </c>
      <c r="M6" s="37"/>
      <c r="N6" s="37"/>
      <c r="O6" s="38" t="s">
        <v>11</v>
      </c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9" hidden="false" customHeight="true" outlineLevel="0" collapsed="false">
      <c r="A7" s="7"/>
      <c r="B7" s="35"/>
      <c r="C7" s="35"/>
      <c r="D7" s="35"/>
      <c r="E7" s="35"/>
      <c r="F7" s="36"/>
      <c r="G7" s="39" t="s">
        <v>12</v>
      </c>
      <c r="H7" s="36" t="s">
        <v>13</v>
      </c>
      <c r="I7" s="36" t="s">
        <v>14</v>
      </c>
      <c r="J7" s="36" t="s">
        <v>15</v>
      </c>
      <c r="K7" s="36"/>
      <c r="L7" s="36" t="s">
        <v>193</v>
      </c>
      <c r="M7" s="36" t="s">
        <v>17</v>
      </c>
      <c r="N7" s="36" t="s">
        <v>18</v>
      </c>
      <c r="O7" s="38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8.75" hidden="false" customHeight="true" outlineLevel="0" collapsed="false">
      <c r="A8" s="40"/>
      <c r="B8" s="41"/>
      <c r="C8" s="42"/>
      <c r="D8" s="42"/>
      <c r="E8" s="42"/>
      <c r="F8" s="43"/>
      <c r="G8" s="44" t="n">
        <v>10506</v>
      </c>
      <c r="H8" s="45"/>
      <c r="I8" s="45"/>
      <c r="J8" s="45"/>
      <c r="K8" s="46"/>
      <c r="L8" s="47"/>
      <c r="M8" s="47"/>
      <c r="N8" s="47"/>
      <c r="O8" s="48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49"/>
      <c r="B9" s="49"/>
      <c r="C9" s="49"/>
      <c r="D9" s="49"/>
      <c r="E9" s="49"/>
      <c r="F9" s="50" t="s">
        <v>194</v>
      </c>
      <c r="G9" s="51"/>
      <c r="H9" s="52" t="n">
        <v>1593.63</v>
      </c>
      <c r="I9" s="53" t="n">
        <v>678.61</v>
      </c>
      <c r="J9" s="54"/>
      <c r="K9" s="55"/>
      <c r="L9" s="53" t="n">
        <v>4541.81</v>
      </c>
      <c r="M9" s="56"/>
      <c r="N9" s="57"/>
      <c r="O9" s="53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49"/>
      <c r="B10" s="49"/>
      <c r="C10" s="49"/>
      <c r="D10" s="49"/>
      <c r="E10" s="49"/>
      <c r="F10" s="50" t="s">
        <v>195</v>
      </c>
      <c r="G10" s="51"/>
      <c r="H10" s="52" t="n">
        <v>1593.63</v>
      </c>
      <c r="I10" s="53"/>
      <c r="J10" s="54"/>
      <c r="K10" s="55"/>
      <c r="L10" s="53" t="n">
        <v>5446.38</v>
      </c>
      <c r="M10" s="53"/>
      <c r="N10" s="57"/>
      <c r="O10" s="53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68" customFormat="true" ht="14.25" hidden="false" customHeight="false" outlineLevel="0" collapsed="false">
      <c r="A11" s="58"/>
      <c r="B11" s="58"/>
      <c r="C11" s="58"/>
      <c r="D11" s="58"/>
      <c r="E11" s="58"/>
      <c r="F11" s="59"/>
      <c r="G11" s="60" t="n">
        <f aca="false">G8/2</f>
        <v>5253</v>
      </c>
      <c r="H11" s="61" t="n">
        <f aca="false">SUM(H9:H10)</f>
        <v>3187.26</v>
      </c>
      <c r="I11" s="62" t="n">
        <f aca="false">SUM(I9:I10)</f>
        <v>678.61</v>
      </c>
      <c r="J11" s="63" t="n">
        <f aca="false">SUM(G11:I11)</f>
        <v>9118.87</v>
      </c>
      <c r="K11" s="64"/>
      <c r="L11" s="65" t="n">
        <f aca="false">SUM(L9:L10)</f>
        <v>9988.19</v>
      </c>
      <c r="M11" s="66" t="n">
        <f aca="false">M10+M9</f>
        <v>0</v>
      </c>
      <c r="N11" s="67" t="n">
        <f aca="false">L11+M11</f>
        <v>9988.19</v>
      </c>
      <c r="O11" s="64" t="n">
        <f aca="false">J11-N11</f>
        <v>-869.32</v>
      </c>
    </row>
    <row r="12" customFormat="false" ht="14.25" hidden="false" customHeight="false" outlineLevel="0" collapsed="false">
      <c r="A12" s="49"/>
      <c r="B12" s="49"/>
      <c r="C12" s="49"/>
      <c r="D12" s="49"/>
      <c r="E12" s="49"/>
      <c r="F12" s="50" t="s">
        <v>196</v>
      </c>
      <c r="G12" s="51"/>
      <c r="H12" s="52" t="n">
        <v>1593.63</v>
      </c>
      <c r="I12" s="53" t="n">
        <v>1109.93</v>
      </c>
      <c r="J12" s="54"/>
      <c r="K12" s="55"/>
      <c r="L12" s="53" t="n">
        <v>5765.41</v>
      </c>
      <c r="M12" s="53"/>
      <c r="N12" s="57"/>
      <c r="O12" s="53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49"/>
      <c r="B13" s="49"/>
      <c r="C13" s="49"/>
      <c r="D13" s="49"/>
      <c r="E13" s="49"/>
      <c r="F13" s="50" t="s">
        <v>197</v>
      </c>
      <c r="G13" s="51"/>
      <c r="H13" s="52" t="n">
        <v>1593.63</v>
      </c>
      <c r="I13" s="53" t="n">
        <v>441.19</v>
      </c>
      <c r="J13" s="54"/>
      <c r="K13" s="55"/>
      <c r="L13" s="53" t="n">
        <v>5693.73</v>
      </c>
      <c r="M13" s="53"/>
      <c r="N13" s="57"/>
      <c r="O13" s="53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68" customFormat="true" ht="14.25" hidden="false" customHeight="false" outlineLevel="0" collapsed="false">
      <c r="A14" s="58"/>
      <c r="B14" s="58"/>
      <c r="C14" s="58"/>
      <c r="D14" s="58"/>
      <c r="E14" s="58"/>
      <c r="F14" s="59"/>
      <c r="G14" s="60" t="n">
        <f aca="false">G8/2</f>
        <v>5253</v>
      </c>
      <c r="H14" s="61" t="n">
        <f aca="false">SUM(H12:H13)</f>
        <v>3187.26</v>
      </c>
      <c r="I14" s="62" t="n">
        <f aca="false">SUM(I12:I13)</f>
        <v>1551.12</v>
      </c>
      <c r="J14" s="63" t="n">
        <f aca="false">SUM(G14:I14)</f>
        <v>9991.38</v>
      </c>
      <c r="K14" s="64"/>
      <c r="L14" s="65" t="n">
        <f aca="false">SUM(L12:L13)</f>
        <v>11459.14</v>
      </c>
      <c r="M14" s="66" t="n">
        <f aca="false">M13+M12</f>
        <v>0</v>
      </c>
      <c r="N14" s="67" t="n">
        <f aca="false">L14+M14</f>
        <v>11459.14</v>
      </c>
      <c r="O14" s="64" t="n">
        <f aca="false">J14-N14</f>
        <v>-1467.76</v>
      </c>
    </row>
    <row r="15" customFormat="false" ht="14.25" hidden="false" customHeight="false" outlineLevel="0" collapsed="false">
      <c r="A15" s="49"/>
      <c r="B15" s="49"/>
      <c r="C15" s="49"/>
      <c r="D15" s="49"/>
      <c r="E15" s="49"/>
      <c r="F15" s="50" t="s">
        <v>198</v>
      </c>
      <c r="G15" s="51"/>
      <c r="H15" s="52" t="n">
        <v>1953.96</v>
      </c>
      <c r="I15" s="53" t="n">
        <v>634.39</v>
      </c>
      <c r="J15" s="54"/>
      <c r="K15" s="55"/>
      <c r="L15" s="53" t="n">
        <v>4859</v>
      </c>
      <c r="M15" s="53" t="n">
        <v>1590.49</v>
      </c>
      <c r="N15" s="57"/>
      <c r="O15" s="53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49"/>
      <c r="B16" s="49"/>
      <c r="C16" s="49"/>
      <c r="D16" s="49"/>
      <c r="E16" s="49"/>
      <c r="F16" s="50" t="s">
        <v>199</v>
      </c>
      <c r="G16" s="51"/>
      <c r="H16" s="52" t="n">
        <v>1953.96</v>
      </c>
      <c r="I16" s="53" t="n">
        <v>460.84</v>
      </c>
      <c r="J16" s="54"/>
      <c r="K16" s="55"/>
      <c r="L16" s="53" t="n">
        <v>4355.99</v>
      </c>
      <c r="M16" s="53"/>
      <c r="N16" s="57"/>
      <c r="O16" s="53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68" customFormat="true" ht="14.25" hidden="false" customHeight="false" outlineLevel="0" collapsed="false">
      <c r="A17" s="58"/>
      <c r="B17" s="58"/>
      <c r="C17" s="58"/>
      <c r="D17" s="58"/>
      <c r="E17" s="58"/>
      <c r="F17" s="59"/>
      <c r="G17" s="60" t="n">
        <f aca="false">G8/2</f>
        <v>5253</v>
      </c>
      <c r="H17" s="61" t="n">
        <f aca="false">SUM(H15:H16)</f>
        <v>3907.92</v>
      </c>
      <c r="I17" s="62" t="n">
        <f aca="false">SUM(I15:I16)</f>
        <v>1095.23</v>
      </c>
      <c r="J17" s="63" t="n">
        <f aca="false">SUM(G17:I17)</f>
        <v>10256.15</v>
      </c>
      <c r="K17" s="64"/>
      <c r="L17" s="65" t="n">
        <f aca="false">SUM(L15:L16)</f>
        <v>9214.99</v>
      </c>
      <c r="M17" s="66" t="n">
        <f aca="false">M16+M15</f>
        <v>1590.49</v>
      </c>
      <c r="N17" s="67" t="n">
        <f aca="false">L17+M17</f>
        <v>10805.48</v>
      </c>
      <c r="O17" s="64" t="n">
        <f aca="false">J17-N17</f>
        <v>-549.33</v>
      </c>
    </row>
    <row r="18" customFormat="false" ht="14.25" hidden="false" customHeight="false" outlineLevel="0" collapsed="false">
      <c r="A18" s="49"/>
      <c r="B18" s="49"/>
      <c r="C18" s="49"/>
      <c r="D18" s="49"/>
      <c r="E18" s="49"/>
      <c r="F18" s="50" t="s">
        <v>200</v>
      </c>
      <c r="G18" s="51"/>
      <c r="H18" s="52" t="n">
        <v>1953.96</v>
      </c>
      <c r="I18" s="53" t="n">
        <v>1757.6</v>
      </c>
      <c r="J18" s="54"/>
      <c r="K18" s="55"/>
      <c r="L18" s="53" t="n">
        <v>6264.94</v>
      </c>
      <c r="M18" s="53"/>
      <c r="N18" s="57"/>
      <c r="O18" s="53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49"/>
      <c r="B19" s="49"/>
      <c r="C19" s="49"/>
      <c r="D19" s="49"/>
      <c r="E19" s="49"/>
      <c r="F19" s="50" t="s">
        <v>201</v>
      </c>
      <c r="G19" s="51"/>
      <c r="H19" s="52" t="n">
        <v>1953.96</v>
      </c>
      <c r="I19" s="53" t="n">
        <v>820.62</v>
      </c>
      <c r="J19" s="54"/>
      <c r="K19" s="55"/>
      <c r="L19" s="53" t="n">
        <v>5061.29</v>
      </c>
      <c r="M19" s="53" t="n">
        <v>642.49</v>
      </c>
      <c r="N19" s="57"/>
      <c r="O19" s="53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68" customFormat="true" ht="14.25" hidden="false" customHeight="false" outlineLevel="0" collapsed="false">
      <c r="A20" s="58"/>
      <c r="B20" s="58"/>
      <c r="C20" s="58"/>
      <c r="D20" s="58"/>
      <c r="E20" s="58"/>
      <c r="F20" s="59"/>
      <c r="G20" s="60" t="n">
        <f aca="false">G8/2</f>
        <v>5253</v>
      </c>
      <c r="H20" s="61" t="n">
        <f aca="false">SUM(H18:H19)</f>
        <v>3907.92</v>
      </c>
      <c r="I20" s="62" t="n">
        <f aca="false">SUM(I18:I19)</f>
        <v>2578.22</v>
      </c>
      <c r="J20" s="63" t="n">
        <f aca="false">SUM(G20:I20)</f>
        <v>11739.14</v>
      </c>
      <c r="K20" s="64"/>
      <c r="L20" s="65" t="n">
        <f aca="false">SUM(L18:L19)</f>
        <v>11326.23</v>
      </c>
      <c r="M20" s="66" t="n">
        <f aca="false">M19+M18</f>
        <v>642.49</v>
      </c>
      <c r="N20" s="67" t="n">
        <f aca="false">L20+M20</f>
        <v>11968.72</v>
      </c>
      <c r="O20" s="64" t="n">
        <f aca="false">J20-N20</f>
        <v>-229.58</v>
      </c>
    </row>
    <row r="21" customFormat="false" ht="14.25" hidden="false" customHeight="false" outlineLevel="0" collapsed="false">
      <c r="A21" s="49"/>
      <c r="B21" s="49"/>
      <c r="C21" s="49"/>
      <c r="D21" s="49"/>
      <c r="E21" s="49"/>
      <c r="F21" s="50" t="s">
        <v>202</v>
      </c>
      <c r="G21" s="51"/>
      <c r="H21" s="52" t="n">
        <v>824.67</v>
      </c>
      <c r="I21" s="53" t="n">
        <v>1467.91</v>
      </c>
      <c r="J21" s="54"/>
      <c r="K21" s="55"/>
      <c r="L21" s="53" t="n">
        <v>5207.04</v>
      </c>
      <c r="M21" s="53"/>
      <c r="N21" s="57"/>
      <c r="O21" s="53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49"/>
      <c r="B22" s="49"/>
      <c r="C22" s="49"/>
      <c r="D22" s="49"/>
      <c r="E22" s="49"/>
      <c r="F22" s="50" t="s">
        <v>203</v>
      </c>
      <c r="G22" s="51"/>
      <c r="H22" s="52" t="n">
        <v>824.67</v>
      </c>
      <c r="I22" s="53" t="n">
        <v>21.75</v>
      </c>
      <c r="J22" s="54"/>
      <c r="K22" s="55"/>
      <c r="L22" s="53" t="n">
        <v>3972.98</v>
      </c>
      <c r="M22" s="53"/>
      <c r="N22" s="57"/>
      <c r="O22" s="53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68" customFormat="true" ht="14.25" hidden="false" customHeight="false" outlineLevel="0" collapsed="false">
      <c r="A23" s="58"/>
      <c r="B23" s="58"/>
      <c r="C23" s="58"/>
      <c r="D23" s="58"/>
      <c r="E23" s="58"/>
      <c r="F23" s="59"/>
      <c r="G23" s="60" t="n">
        <f aca="false">G8/2</f>
        <v>5253</v>
      </c>
      <c r="H23" s="61" t="n">
        <f aca="false">SUM(H21:H22)</f>
        <v>1649.34</v>
      </c>
      <c r="I23" s="62" t="n">
        <f aca="false">SUM(I21:I22)</f>
        <v>1489.66</v>
      </c>
      <c r="J23" s="63" t="n">
        <f aca="false">SUM(G23:I23)</f>
        <v>8392</v>
      </c>
      <c r="K23" s="64"/>
      <c r="L23" s="65" t="n">
        <f aca="false">SUM(L21:L22)</f>
        <v>9180.02</v>
      </c>
      <c r="M23" s="66" t="n">
        <f aca="false">M22+M21</f>
        <v>0</v>
      </c>
      <c r="N23" s="67" t="n">
        <f aca="false">L23+M23</f>
        <v>9180.02</v>
      </c>
      <c r="O23" s="64" t="n">
        <f aca="false">J23-N23</f>
        <v>-788.020000000001</v>
      </c>
    </row>
    <row r="24" customFormat="false" ht="14.25" hidden="false" customHeight="false" outlineLevel="0" collapsed="false">
      <c r="A24" s="49"/>
      <c r="B24" s="49"/>
      <c r="C24" s="49"/>
      <c r="D24" s="49"/>
      <c r="E24" s="49"/>
      <c r="F24" s="50" t="s">
        <v>204</v>
      </c>
      <c r="G24" s="51"/>
      <c r="H24" s="52" t="n">
        <v>824.67</v>
      </c>
      <c r="I24" s="53" t="n">
        <v>355.25</v>
      </c>
      <c r="J24" s="54"/>
      <c r="K24" s="55"/>
      <c r="L24" s="53" t="n">
        <v>4424.03</v>
      </c>
      <c r="M24" s="53"/>
      <c r="N24" s="57"/>
      <c r="O24" s="53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49"/>
      <c r="B25" s="49"/>
      <c r="C25" s="49"/>
      <c r="D25" s="49"/>
      <c r="E25" s="49"/>
      <c r="F25" s="50" t="s">
        <v>205</v>
      </c>
      <c r="G25" s="51"/>
      <c r="H25" s="52" t="n">
        <v>824.67</v>
      </c>
      <c r="I25" s="53" t="n">
        <v>324.76</v>
      </c>
      <c r="J25" s="54"/>
      <c r="K25" s="55"/>
      <c r="L25" s="53" t="n">
        <v>4019.5</v>
      </c>
      <c r="M25" s="53"/>
      <c r="N25" s="57"/>
      <c r="O25" s="53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68" customFormat="true" ht="14.25" hidden="false" customHeight="false" outlineLevel="0" collapsed="false">
      <c r="A26" s="58"/>
      <c r="B26" s="58"/>
      <c r="C26" s="58"/>
      <c r="D26" s="58"/>
      <c r="E26" s="58"/>
      <c r="F26" s="59"/>
      <c r="G26" s="60" t="n">
        <f aca="false">G8/2</f>
        <v>5253</v>
      </c>
      <c r="H26" s="61" t="n">
        <f aca="false">SUM(H24:H25)</f>
        <v>1649.34</v>
      </c>
      <c r="I26" s="62" t="n">
        <f aca="false">SUM(I24:I25)</f>
        <v>680.01</v>
      </c>
      <c r="J26" s="63" t="n">
        <f aca="false">SUM(G26:I26)</f>
        <v>7582.35</v>
      </c>
      <c r="K26" s="64"/>
      <c r="L26" s="65" t="n">
        <f aca="false">SUM(L24:L25)</f>
        <v>8443.53</v>
      </c>
      <c r="M26" s="66" t="n">
        <f aca="false">M25+M24</f>
        <v>0</v>
      </c>
      <c r="N26" s="67" t="n">
        <f aca="false">L26+M26</f>
        <v>8443.53</v>
      </c>
      <c r="O26" s="64" t="n">
        <f aca="false">J26-N26</f>
        <v>-861.179999999998</v>
      </c>
    </row>
    <row r="27" customFormat="false" ht="14.25" hidden="false" customHeight="false" outlineLevel="0" collapsed="false">
      <c r="A27" s="49"/>
      <c r="B27" s="49"/>
      <c r="C27" s="49"/>
      <c r="D27" s="49"/>
      <c r="E27" s="49"/>
      <c r="F27" s="50" t="s">
        <v>206</v>
      </c>
      <c r="G27" s="51"/>
      <c r="H27" s="52"/>
      <c r="I27" s="53" t="n">
        <v>688.74</v>
      </c>
      <c r="J27" s="54"/>
      <c r="K27" s="55"/>
      <c r="L27" s="53" t="n">
        <v>4123.94</v>
      </c>
      <c r="M27" s="53"/>
      <c r="N27" s="57"/>
      <c r="O27" s="53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49"/>
      <c r="B28" s="49"/>
      <c r="C28" s="49"/>
      <c r="D28" s="49"/>
      <c r="E28" s="49"/>
      <c r="F28" s="50" t="s">
        <v>207</v>
      </c>
      <c r="G28" s="51"/>
      <c r="H28" s="52"/>
      <c r="I28" s="53"/>
      <c r="J28" s="54"/>
      <c r="K28" s="55"/>
      <c r="L28" s="53" t="n">
        <v>3445.06</v>
      </c>
      <c r="M28" s="53"/>
      <c r="N28" s="57"/>
      <c r="O28" s="53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49"/>
      <c r="B29" s="49"/>
      <c r="C29" s="49"/>
      <c r="D29" s="49"/>
      <c r="E29" s="49"/>
      <c r="F29" s="59"/>
      <c r="G29" s="60" t="n">
        <f aca="false">G8/2</f>
        <v>5253</v>
      </c>
      <c r="H29" s="61" t="n">
        <f aca="false">SUM(H27:H28)</f>
        <v>0</v>
      </c>
      <c r="I29" s="62" t="n">
        <f aca="false">SUM(I27:I28)</f>
        <v>688.74</v>
      </c>
      <c r="J29" s="63" t="n">
        <f aca="false">SUM(G29:I29)</f>
        <v>5941.74</v>
      </c>
      <c r="K29" s="64"/>
      <c r="L29" s="65" t="n">
        <f aca="false">SUM(L27:L28)</f>
        <v>7569</v>
      </c>
      <c r="M29" s="66" t="n">
        <f aca="false">M28+M27</f>
        <v>0</v>
      </c>
      <c r="N29" s="67" t="n">
        <f aca="false">L29+M29</f>
        <v>7569</v>
      </c>
      <c r="O29" s="64" t="n">
        <f aca="false">J29-N29</f>
        <v>-1627.26</v>
      </c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49"/>
      <c r="B30" s="49"/>
      <c r="C30" s="49"/>
      <c r="D30" s="49"/>
      <c r="E30" s="49"/>
      <c r="F30" s="50" t="s">
        <v>208</v>
      </c>
      <c r="G30" s="51"/>
      <c r="H30" s="52"/>
      <c r="I30" s="53" t="n">
        <v>107.13</v>
      </c>
      <c r="J30" s="54"/>
      <c r="K30" s="55"/>
      <c r="L30" s="53" t="n">
        <v>4062.86</v>
      </c>
      <c r="M30" s="53"/>
      <c r="N30" s="57"/>
      <c r="O30" s="53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49"/>
      <c r="B31" s="49"/>
      <c r="C31" s="49"/>
      <c r="D31" s="49"/>
      <c r="E31" s="49"/>
      <c r="F31" s="50" t="s">
        <v>209</v>
      </c>
      <c r="G31" s="51"/>
      <c r="H31" s="52" t="n">
        <v>416.04</v>
      </c>
      <c r="I31" s="53" t="n">
        <v>321.95</v>
      </c>
      <c r="J31" s="54"/>
      <c r="K31" s="55"/>
      <c r="L31" s="53" t="n">
        <v>4308.52</v>
      </c>
      <c r="M31" s="53"/>
      <c r="N31" s="57"/>
      <c r="O31" s="53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49"/>
      <c r="B32" s="49"/>
      <c r="C32" s="49"/>
      <c r="D32" s="49"/>
      <c r="E32" s="49"/>
      <c r="F32" s="59"/>
      <c r="G32" s="60" t="n">
        <f aca="false">G8/2</f>
        <v>5253</v>
      </c>
      <c r="H32" s="61" t="n">
        <f aca="false">SUM(H30:H31)</f>
        <v>416.04</v>
      </c>
      <c r="I32" s="62" t="n">
        <f aca="false">SUM(I30:I31)</f>
        <v>429.08</v>
      </c>
      <c r="J32" s="63" t="n">
        <f aca="false">SUM(G32:I32)</f>
        <v>6098.12</v>
      </c>
      <c r="K32" s="64"/>
      <c r="L32" s="65" t="n">
        <f aca="false">SUM(L30:L31)</f>
        <v>8371.38</v>
      </c>
      <c r="M32" s="66" t="n">
        <f aca="false">M31+M30</f>
        <v>0</v>
      </c>
      <c r="N32" s="67" t="n">
        <f aca="false">L32+M32</f>
        <v>8371.38</v>
      </c>
      <c r="O32" s="64" t="n">
        <f aca="false">J32-N32</f>
        <v>-2273.26</v>
      </c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49"/>
      <c r="B33" s="49"/>
      <c r="C33" s="49"/>
      <c r="D33" s="49"/>
      <c r="E33" s="49"/>
      <c r="F33" s="50" t="s">
        <v>210</v>
      </c>
      <c r="G33" s="51"/>
      <c r="H33" s="52"/>
      <c r="I33" s="53"/>
      <c r="J33" s="54"/>
      <c r="K33" s="55"/>
      <c r="L33" s="53" t="n">
        <v>3209</v>
      </c>
      <c r="M33" s="53"/>
      <c r="N33" s="57"/>
      <c r="O33" s="53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49"/>
      <c r="B34" s="49"/>
      <c r="C34" s="49"/>
      <c r="D34" s="49"/>
      <c r="E34" s="49"/>
      <c r="F34" s="50" t="s">
        <v>211</v>
      </c>
      <c r="G34" s="51"/>
      <c r="H34" s="52"/>
      <c r="I34" s="53" t="n">
        <v>208.98</v>
      </c>
      <c r="J34" s="54"/>
      <c r="K34" s="55"/>
      <c r="L34" s="53" t="n">
        <v>3027.09</v>
      </c>
      <c r="M34" s="53" t="n">
        <v>2453.77</v>
      </c>
      <c r="N34" s="57"/>
      <c r="O34" s="53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false" outlineLevel="0" collapsed="false">
      <c r="A35" s="49"/>
      <c r="B35" s="49"/>
      <c r="C35" s="49"/>
      <c r="D35" s="49"/>
      <c r="E35" s="49"/>
      <c r="F35" s="59"/>
      <c r="G35" s="60" t="n">
        <f aca="false">G8/2</f>
        <v>5253</v>
      </c>
      <c r="H35" s="61" t="n">
        <f aca="false">SUM(H33:H34)</f>
        <v>0</v>
      </c>
      <c r="I35" s="62" t="n">
        <f aca="false">SUM(I33:I34)</f>
        <v>208.98</v>
      </c>
      <c r="J35" s="63" t="n">
        <f aca="false">SUM(G35:I35)</f>
        <v>5461.98</v>
      </c>
      <c r="K35" s="64"/>
      <c r="L35" s="65" t="n">
        <f aca="false">SUM(L33:L34)</f>
        <v>6236.09</v>
      </c>
      <c r="M35" s="66" t="n">
        <f aca="false">M34+M33</f>
        <v>2453.77</v>
      </c>
      <c r="N35" s="67" t="n">
        <f aca="false">L35+M35</f>
        <v>8689.86</v>
      </c>
      <c r="O35" s="64" t="n">
        <f aca="false">J35-N35</f>
        <v>-3227.88</v>
      </c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false" outlineLevel="0" collapsed="false">
      <c r="A36" s="49"/>
      <c r="B36" s="49"/>
      <c r="C36" s="49"/>
      <c r="D36" s="49"/>
      <c r="E36" s="49"/>
      <c r="F36" s="50" t="s">
        <v>212</v>
      </c>
      <c r="G36" s="51"/>
      <c r="H36" s="52"/>
      <c r="I36" s="53" t="n">
        <v>626.95</v>
      </c>
      <c r="J36" s="54"/>
      <c r="K36" s="55"/>
      <c r="L36" s="53" t="n">
        <v>3244.95</v>
      </c>
      <c r="M36" s="53"/>
      <c r="N36" s="57"/>
      <c r="O36" s="53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false" outlineLevel="0" collapsed="false">
      <c r="A37" s="49"/>
      <c r="B37" s="49"/>
      <c r="C37" s="49"/>
      <c r="D37" s="49"/>
      <c r="E37" s="49"/>
      <c r="F37" s="50" t="s">
        <v>213</v>
      </c>
      <c r="G37" s="51"/>
      <c r="H37" s="52"/>
      <c r="I37" s="53" t="n">
        <v>222.03</v>
      </c>
      <c r="J37" s="54"/>
      <c r="K37" s="55"/>
      <c r="L37" s="53" t="n">
        <v>3719.82</v>
      </c>
      <c r="M37" s="53"/>
      <c r="N37" s="57"/>
      <c r="O37" s="53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25" hidden="false" customHeight="false" outlineLevel="0" collapsed="false">
      <c r="A38" s="49"/>
      <c r="B38" s="49"/>
      <c r="C38" s="49"/>
      <c r="D38" s="49"/>
      <c r="E38" s="49"/>
      <c r="F38" s="59"/>
      <c r="G38" s="60" t="n">
        <f aca="false">G8/2</f>
        <v>5253</v>
      </c>
      <c r="H38" s="61" t="n">
        <f aca="false">SUM(H36:H37)</f>
        <v>0</v>
      </c>
      <c r="I38" s="62" t="n">
        <f aca="false">SUM(I36:I37)</f>
        <v>848.98</v>
      </c>
      <c r="J38" s="63" t="n">
        <f aca="false">SUM(G38:I38)</f>
        <v>6101.98</v>
      </c>
      <c r="K38" s="64"/>
      <c r="L38" s="65" t="n">
        <f aca="false">SUM(L36:L37)</f>
        <v>6964.77</v>
      </c>
      <c r="M38" s="66" t="n">
        <f aca="false">M37+M36</f>
        <v>0</v>
      </c>
      <c r="N38" s="67" t="n">
        <f aca="false">L38+M38</f>
        <v>6964.77</v>
      </c>
      <c r="O38" s="64" t="n">
        <f aca="false">J38-N38</f>
        <v>-862.790000000001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false" outlineLevel="0" collapsed="false">
      <c r="A39" s="49"/>
      <c r="B39" s="49"/>
      <c r="C39" s="49"/>
      <c r="D39" s="49"/>
      <c r="E39" s="49"/>
      <c r="F39" s="50" t="s">
        <v>214</v>
      </c>
      <c r="G39" s="51"/>
      <c r="H39" s="52" t="n">
        <v>2032.99</v>
      </c>
      <c r="I39" s="53" t="n">
        <v>13.05</v>
      </c>
      <c r="J39" s="54"/>
      <c r="K39" s="55"/>
      <c r="L39" s="53" t="n">
        <v>4260.29</v>
      </c>
      <c r="M39" s="53"/>
      <c r="N39" s="57"/>
      <c r="O39" s="53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49"/>
      <c r="B40" s="49"/>
      <c r="C40" s="49"/>
      <c r="D40" s="49"/>
      <c r="E40" s="49"/>
      <c r="F40" s="50" t="s">
        <v>215</v>
      </c>
      <c r="G40" s="51"/>
      <c r="H40" s="52" t="n">
        <f aca="false">896.64+9148.48</f>
        <v>10045.12</v>
      </c>
      <c r="I40" s="53" t="n">
        <v>13.05</v>
      </c>
      <c r="J40" s="54"/>
      <c r="K40" s="55"/>
      <c r="L40" s="53" t="n">
        <v>4415.32</v>
      </c>
      <c r="M40" s="53"/>
      <c r="N40" s="57"/>
      <c r="O40" s="53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25" hidden="false" customHeight="false" outlineLevel="0" collapsed="false">
      <c r="A41" s="49"/>
      <c r="B41" s="49"/>
      <c r="C41" s="49"/>
      <c r="D41" s="49"/>
      <c r="E41" s="49"/>
      <c r="F41" s="59"/>
      <c r="G41" s="60" t="n">
        <f aca="false">G8/2</f>
        <v>5253</v>
      </c>
      <c r="H41" s="61" t="n">
        <f aca="false">SUM(H39:H40)</f>
        <v>12078.11</v>
      </c>
      <c r="I41" s="62" t="n">
        <f aca="false">SUM(I39:I40)</f>
        <v>26.1</v>
      </c>
      <c r="J41" s="63" t="n">
        <f aca="false">SUM(G41:I41)</f>
        <v>17357.21</v>
      </c>
      <c r="K41" s="64"/>
      <c r="L41" s="65" t="n">
        <f aca="false">SUM(L39:L40)</f>
        <v>8675.61</v>
      </c>
      <c r="M41" s="66" t="n">
        <f aca="false">M40+M39</f>
        <v>0</v>
      </c>
      <c r="N41" s="67" t="n">
        <f aca="false">L41+M41</f>
        <v>8675.61</v>
      </c>
      <c r="O41" s="64" t="n">
        <f aca="false">J41-N41</f>
        <v>8681.6</v>
      </c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25" hidden="false" customHeight="false" outlineLevel="0" collapsed="false">
      <c r="A42" s="49"/>
      <c r="B42" s="49"/>
      <c r="C42" s="49"/>
      <c r="D42" s="49"/>
      <c r="E42" s="49"/>
      <c r="F42" s="50" t="s">
        <v>216</v>
      </c>
      <c r="G42" s="51"/>
      <c r="H42" s="52"/>
      <c r="I42" s="53"/>
      <c r="J42" s="54"/>
      <c r="K42" s="55"/>
      <c r="L42" s="53" t="n">
        <v>4976.32</v>
      </c>
      <c r="M42" s="53"/>
      <c r="N42" s="57"/>
      <c r="O42" s="53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25" hidden="false" customHeight="false" outlineLevel="0" collapsed="false">
      <c r="A43" s="49"/>
      <c r="B43" s="49"/>
      <c r="C43" s="49"/>
      <c r="D43" s="49"/>
      <c r="E43" s="49"/>
      <c r="F43" s="50" t="s">
        <v>217</v>
      </c>
      <c r="G43" s="51"/>
      <c r="H43" s="52" t="n">
        <f aca="false">896.64+191.76+1281.6</f>
        <v>2370</v>
      </c>
      <c r="I43" s="53"/>
      <c r="J43" s="54"/>
      <c r="K43" s="55"/>
      <c r="L43" s="53" t="n">
        <v>5325.92</v>
      </c>
      <c r="M43" s="53"/>
      <c r="N43" s="57"/>
      <c r="O43" s="53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25" hidden="false" customHeight="false" outlineLevel="0" collapsed="false">
      <c r="A44" s="49"/>
      <c r="B44" s="49"/>
      <c r="C44" s="49"/>
      <c r="D44" s="49"/>
      <c r="E44" s="49"/>
      <c r="F44" s="59"/>
      <c r="G44" s="60" t="n">
        <f aca="false">G8/2</f>
        <v>5253</v>
      </c>
      <c r="H44" s="61" t="n">
        <f aca="false">SUM(H42:H43)</f>
        <v>2370</v>
      </c>
      <c r="I44" s="62" t="n">
        <f aca="false">SUM(I42:I43)</f>
        <v>0</v>
      </c>
      <c r="J44" s="63" t="n">
        <f aca="false">SUM(G44:I44)</f>
        <v>7623</v>
      </c>
      <c r="K44" s="64"/>
      <c r="L44" s="65" t="n">
        <f aca="false">SUM(L42:L43)</f>
        <v>10302.24</v>
      </c>
      <c r="M44" s="66" t="n">
        <f aca="false">M43+M42</f>
        <v>0</v>
      </c>
      <c r="N44" s="67" t="n">
        <f aca="false">L44+M44</f>
        <v>10302.24</v>
      </c>
      <c r="O44" s="64" t="n">
        <f aca="false">J44-N44</f>
        <v>-2679.24</v>
      </c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25" hidden="false" customHeight="false" outlineLevel="0" collapsed="false">
      <c r="A45" s="49"/>
      <c r="B45" s="49"/>
      <c r="C45" s="49"/>
      <c r="D45" s="49"/>
      <c r="E45" s="49"/>
      <c r="F45" s="50" t="s">
        <v>218</v>
      </c>
      <c r="G45" s="51"/>
      <c r="H45" s="52" t="n">
        <f aca="false">1281.6+159.72</f>
        <v>1441.32</v>
      </c>
      <c r="I45" s="53" t="n">
        <v>58.98</v>
      </c>
      <c r="J45" s="54"/>
      <c r="K45" s="55"/>
      <c r="L45" s="53" t="n">
        <v>6573.28</v>
      </c>
      <c r="M45" s="53"/>
      <c r="N45" s="57"/>
      <c r="O45" s="53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49"/>
      <c r="B46" s="49"/>
      <c r="C46" s="49"/>
      <c r="D46" s="49"/>
      <c r="E46" s="49"/>
      <c r="F46" s="50" t="s">
        <v>219</v>
      </c>
      <c r="G46" s="51"/>
      <c r="H46" s="52" t="n">
        <v>928.68</v>
      </c>
      <c r="I46" s="53" t="n">
        <v>208.98</v>
      </c>
      <c r="J46" s="54"/>
      <c r="K46" s="55"/>
      <c r="L46" s="53" t="n">
        <v>5034.23</v>
      </c>
      <c r="M46" s="53"/>
      <c r="N46" s="57"/>
      <c r="O46" s="53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5" hidden="false" customHeight="false" outlineLevel="0" collapsed="false">
      <c r="A47" s="49"/>
      <c r="B47" s="49"/>
      <c r="C47" s="49"/>
      <c r="D47" s="49"/>
      <c r="E47" s="49"/>
      <c r="F47" s="59"/>
      <c r="G47" s="60" t="n">
        <f aca="false">G8/2</f>
        <v>5253</v>
      </c>
      <c r="H47" s="61" t="n">
        <f aca="false">SUM(H45:H46)</f>
        <v>2370</v>
      </c>
      <c r="I47" s="62" t="n">
        <f aca="false">SUM(I45:I46)</f>
        <v>267.96</v>
      </c>
      <c r="J47" s="63" t="n">
        <f aca="false">SUM(G47:I47)</f>
        <v>7890.96</v>
      </c>
      <c r="K47" s="64"/>
      <c r="L47" s="65" t="n">
        <f aca="false">SUM(L45:L46)</f>
        <v>11607.51</v>
      </c>
      <c r="M47" s="66" t="n">
        <f aca="false">M46+M45</f>
        <v>0</v>
      </c>
      <c r="N47" s="67" t="n">
        <f aca="false">L47+M47</f>
        <v>11607.51</v>
      </c>
      <c r="O47" s="64" t="n">
        <f aca="false">J47-N47</f>
        <v>-3716.55</v>
      </c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49"/>
      <c r="B48" s="49"/>
      <c r="C48" s="49"/>
      <c r="D48" s="49"/>
      <c r="E48" s="49"/>
      <c r="F48" s="50" t="s">
        <v>220</v>
      </c>
      <c r="G48" s="51"/>
      <c r="H48" s="52"/>
      <c r="I48" s="53"/>
      <c r="J48" s="54"/>
      <c r="K48" s="55"/>
      <c r="L48" s="53" t="n">
        <v>5557.56</v>
      </c>
      <c r="M48" s="53"/>
      <c r="N48" s="57"/>
      <c r="O48" s="53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25" hidden="false" customHeight="false" outlineLevel="0" collapsed="false">
      <c r="A49" s="49"/>
      <c r="B49" s="49"/>
      <c r="C49" s="49"/>
      <c r="D49" s="49"/>
      <c r="E49" s="49"/>
      <c r="F49" s="50" t="s">
        <v>221</v>
      </c>
      <c r="G49" s="51"/>
      <c r="H49" s="52"/>
      <c r="I49" s="53"/>
      <c r="J49" s="54"/>
      <c r="K49" s="55"/>
      <c r="L49" s="53" t="n">
        <v>5022.12</v>
      </c>
      <c r="M49" s="53"/>
      <c r="N49" s="57"/>
      <c r="O49" s="53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25" hidden="false" customHeight="false" outlineLevel="0" collapsed="false">
      <c r="A50" s="49"/>
      <c r="B50" s="49"/>
      <c r="C50" s="49"/>
      <c r="D50" s="49"/>
      <c r="E50" s="49"/>
      <c r="F50" s="59"/>
      <c r="G50" s="60" t="n">
        <f aca="false">G8/2</f>
        <v>5253</v>
      </c>
      <c r="H50" s="61" t="n">
        <f aca="false">SUM(H48:H49)</f>
        <v>0</v>
      </c>
      <c r="I50" s="62" t="n">
        <f aca="false">SUM(I48:I49)</f>
        <v>0</v>
      </c>
      <c r="J50" s="63" t="n">
        <f aca="false">SUM(G50:I50)</f>
        <v>5253</v>
      </c>
      <c r="K50" s="64"/>
      <c r="L50" s="65" t="n">
        <f aca="false">SUM(L48:L49)</f>
        <v>10579.68</v>
      </c>
      <c r="M50" s="66" t="n">
        <f aca="false">M49+M48</f>
        <v>0</v>
      </c>
      <c r="N50" s="67" t="n">
        <f aca="false">L50+M50</f>
        <v>10579.68</v>
      </c>
      <c r="O50" s="64" t="n">
        <f aca="false">J50-N50</f>
        <v>-5326.68</v>
      </c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false" outlineLevel="0" collapsed="false">
      <c r="A51" s="49"/>
      <c r="B51" s="49"/>
      <c r="C51" s="49"/>
      <c r="D51" s="49"/>
      <c r="E51" s="49"/>
      <c r="F51" s="50" t="s">
        <v>222</v>
      </c>
      <c r="G51" s="51"/>
      <c r="H51" s="52"/>
      <c r="I51" s="53" t="n">
        <v>504.83</v>
      </c>
      <c r="J51" s="54"/>
      <c r="K51" s="55"/>
      <c r="L51" s="53" t="n">
        <v>4754.61</v>
      </c>
      <c r="M51" s="53"/>
      <c r="N51" s="57"/>
      <c r="O51" s="53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false" outlineLevel="0" collapsed="false">
      <c r="A52" s="49"/>
      <c r="B52" s="49"/>
      <c r="C52" s="49"/>
      <c r="D52" s="49"/>
      <c r="E52" s="49"/>
      <c r="F52" s="50" t="s">
        <v>223</v>
      </c>
      <c r="G52" s="51"/>
      <c r="H52" s="52"/>
      <c r="I52" s="53"/>
      <c r="J52" s="54"/>
      <c r="K52" s="55"/>
      <c r="L52" s="53" t="n">
        <v>4357.708</v>
      </c>
      <c r="M52" s="53"/>
      <c r="N52" s="57"/>
      <c r="O52" s="53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5" hidden="false" customHeight="false" outlineLevel="0" collapsed="false">
      <c r="A53" s="49"/>
      <c r="B53" s="49"/>
      <c r="C53" s="49"/>
      <c r="D53" s="49"/>
      <c r="E53" s="49"/>
      <c r="F53" s="59"/>
      <c r="G53" s="60" t="n">
        <f aca="false">G8/2</f>
        <v>5253</v>
      </c>
      <c r="H53" s="61" t="n">
        <f aca="false">SUM(H51:H52)</f>
        <v>0</v>
      </c>
      <c r="I53" s="62" t="n">
        <f aca="false">SUM(I51:I52)</f>
        <v>504.83</v>
      </c>
      <c r="J53" s="63" t="n">
        <f aca="false">SUM(G53:I53)</f>
        <v>5757.83</v>
      </c>
      <c r="K53" s="64"/>
      <c r="L53" s="65" t="n">
        <f aca="false">SUM(L51:L52)</f>
        <v>9112.318</v>
      </c>
      <c r="M53" s="66" t="n">
        <f aca="false">M52+M51</f>
        <v>0</v>
      </c>
      <c r="N53" s="67" t="n">
        <f aca="false">L53+M53</f>
        <v>9112.318</v>
      </c>
      <c r="O53" s="64" t="n">
        <f aca="false">J53-N53</f>
        <v>-3354.488</v>
      </c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5" hidden="false" customHeight="false" outlineLevel="0" collapsed="false">
      <c r="A54" s="49"/>
      <c r="B54" s="49"/>
      <c r="C54" s="49"/>
      <c r="D54" s="49"/>
      <c r="E54" s="49"/>
      <c r="F54" s="50" t="s">
        <v>224</v>
      </c>
      <c r="G54" s="51"/>
      <c r="H54" s="52"/>
      <c r="I54" s="53" t="n">
        <v>417.97</v>
      </c>
      <c r="J54" s="54"/>
      <c r="K54" s="55"/>
      <c r="L54" s="53" t="n">
        <v>4941.76</v>
      </c>
      <c r="M54" s="53"/>
      <c r="N54" s="57"/>
      <c r="O54" s="53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25" hidden="false" customHeight="false" outlineLevel="0" collapsed="false">
      <c r="A55" s="49"/>
      <c r="B55" s="49"/>
      <c r="C55" s="49"/>
      <c r="D55" s="49"/>
      <c r="E55" s="49"/>
      <c r="F55" s="50" t="s">
        <v>225</v>
      </c>
      <c r="G55" s="51"/>
      <c r="H55" s="52" t="n">
        <v>779</v>
      </c>
      <c r="I55" s="53"/>
      <c r="J55" s="54"/>
      <c r="K55" s="55"/>
      <c r="L55" s="53" t="n">
        <v>4829.088</v>
      </c>
      <c r="M55" s="53"/>
      <c r="N55" s="57"/>
      <c r="O55" s="53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25" hidden="false" customHeight="false" outlineLevel="0" collapsed="false">
      <c r="A56" s="49"/>
      <c r="B56" s="49"/>
      <c r="C56" s="49"/>
      <c r="D56" s="49"/>
      <c r="E56" s="49"/>
      <c r="F56" s="59"/>
      <c r="G56" s="60" t="n">
        <f aca="false">G8/2</f>
        <v>5253</v>
      </c>
      <c r="H56" s="61" t="n">
        <f aca="false">SUM(H54:H55)</f>
        <v>779</v>
      </c>
      <c r="I56" s="62" t="n">
        <f aca="false">SUM(I54:I55)</f>
        <v>417.97</v>
      </c>
      <c r="J56" s="63" t="n">
        <f aca="false">SUM(G56:I56)</f>
        <v>6449.97</v>
      </c>
      <c r="K56" s="64"/>
      <c r="L56" s="65" t="n">
        <f aca="false">SUM(L54:L55)</f>
        <v>9770.848</v>
      </c>
      <c r="M56" s="66" t="n">
        <f aca="false">M55+M54</f>
        <v>0</v>
      </c>
      <c r="N56" s="67" t="n">
        <f aca="false">L56+M56</f>
        <v>9770.848</v>
      </c>
      <c r="O56" s="64" t="n">
        <f aca="false">J56-N56</f>
        <v>-3320.878</v>
      </c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25" hidden="false" customHeight="false" outlineLevel="0" collapsed="false">
      <c r="A57" s="49"/>
      <c r="B57" s="49"/>
      <c r="C57" s="49"/>
      <c r="D57" s="49"/>
      <c r="E57" s="49"/>
      <c r="F57" s="50" t="s">
        <v>226</v>
      </c>
      <c r="G57" s="51"/>
      <c r="H57" s="52" t="n">
        <v>320</v>
      </c>
      <c r="I57" s="53" t="n">
        <v>125.6</v>
      </c>
      <c r="J57" s="54"/>
      <c r="K57" s="55"/>
      <c r="L57" s="53" t="n">
        <v>2650.364</v>
      </c>
      <c r="M57" s="53"/>
      <c r="N57" s="57"/>
      <c r="O57" s="53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25" hidden="false" customHeight="false" outlineLevel="0" collapsed="false">
      <c r="A58" s="49"/>
      <c r="B58" s="49"/>
      <c r="C58" s="49"/>
      <c r="D58" s="49"/>
      <c r="E58" s="49"/>
      <c r="F58" s="50" t="s">
        <v>227</v>
      </c>
      <c r="G58" s="51"/>
      <c r="H58" s="52"/>
      <c r="I58" s="53"/>
      <c r="J58" s="54"/>
      <c r="K58" s="55"/>
      <c r="L58" s="53"/>
      <c r="M58" s="53"/>
      <c r="N58" s="57"/>
      <c r="O58" s="53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25" hidden="false" customHeight="false" outlineLevel="0" collapsed="false">
      <c r="A59" s="49"/>
      <c r="B59" s="49"/>
      <c r="C59" s="49"/>
      <c r="D59" s="49"/>
      <c r="E59" s="49"/>
      <c r="F59" s="59"/>
      <c r="G59" s="60" t="n">
        <f aca="false">G8/2</f>
        <v>5253</v>
      </c>
      <c r="H59" s="61" t="n">
        <f aca="false">SUM(H57:H58)</f>
        <v>320</v>
      </c>
      <c r="I59" s="62" t="n">
        <f aca="false">SUM(I57:I58)</f>
        <v>125.6</v>
      </c>
      <c r="J59" s="63" t="n">
        <f aca="false">SUM(G59:I59)</f>
        <v>5698.6</v>
      </c>
      <c r="K59" s="64"/>
      <c r="L59" s="65" t="n">
        <f aca="false">SUM(L57:L58)</f>
        <v>2650.364</v>
      </c>
      <c r="M59" s="66" t="n">
        <f aca="false">M58+M57</f>
        <v>0</v>
      </c>
      <c r="N59" s="67" t="n">
        <f aca="false">L59+M59</f>
        <v>2650.364</v>
      </c>
      <c r="O59" s="64" t="n">
        <f aca="false">J59-N59</f>
        <v>3048.236</v>
      </c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false" outlineLevel="0" collapsed="false">
      <c r="A60" s="49"/>
      <c r="B60" s="49"/>
      <c r="C60" s="49"/>
      <c r="D60" s="49"/>
      <c r="E60" s="49"/>
      <c r="F60" s="50" t="s">
        <v>228</v>
      </c>
      <c r="G60" s="51"/>
      <c r="H60" s="52"/>
      <c r="I60" s="53"/>
      <c r="J60" s="54"/>
      <c r="K60" s="55"/>
      <c r="L60" s="53"/>
      <c r="M60" s="53"/>
      <c r="N60" s="57"/>
      <c r="O60" s="53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false" outlineLevel="0" collapsed="false">
      <c r="A61" s="49"/>
      <c r="B61" s="49"/>
      <c r="C61" s="49"/>
      <c r="D61" s="49"/>
      <c r="E61" s="49"/>
      <c r="F61" s="50" t="s">
        <v>229</v>
      </c>
      <c r="G61" s="51"/>
      <c r="H61" s="52"/>
      <c r="I61" s="53"/>
      <c r="J61" s="54"/>
      <c r="K61" s="55"/>
      <c r="L61" s="53"/>
      <c r="M61" s="53"/>
      <c r="N61" s="57"/>
      <c r="O61" s="53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false" outlineLevel="0" collapsed="false">
      <c r="A62" s="49"/>
      <c r="B62" s="49"/>
      <c r="C62" s="49"/>
      <c r="D62" s="49"/>
      <c r="E62" s="49"/>
      <c r="F62" s="59"/>
      <c r="G62" s="60" t="n">
        <f aca="false">G8/2</f>
        <v>5253</v>
      </c>
      <c r="H62" s="61" t="n">
        <f aca="false">SUM(H60:H61)</f>
        <v>0</v>
      </c>
      <c r="I62" s="62" t="n">
        <f aca="false">SUM(I60:I61)</f>
        <v>0</v>
      </c>
      <c r="J62" s="63" t="n">
        <f aca="false">SUM(G62:I62)</f>
        <v>5253</v>
      </c>
      <c r="K62" s="64"/>
      <c r="L62" s="65" t="n">
        <f aca="false">SUM(L60:L61)</f>
        <v>0</v>
      </c>
      <c r="M62" s="66" t="n">
        <f aca="false">M61+M60</f>
        <v>0</v>
      </c>
      <c r="N62" s="67" t="n">
        <f aca="false">L62+M62</f>
        <v>0</v>
      </c>
      <c r="O62" s="64" t="n">
        <f aca="false">J62-N62</f>
        <v>5253</v>
      </c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false" outlineLevel="0" collapsed="false">
      <c r="A63" s="49"/>
      <c r="B63" s="49"/>
      <c r="C63" s="49"/>
      <c r="D63" s="49"/>
      <c r="E63" s="49"/>
      <c r="F63" s="50" t="s">
        <v>230</v>
      </c>
      <c r="G63" s="51"/>
      <c r="H63" s="52"/>
      <c r="I63" s="53"/>
      <c r="J63" s="54"/>
      <c r="K63" s="55"/>
      <c r="L63" s="53"/>
      <c r="M63" s="53"/>
      <c r="N63" s="57"/>
      <c r="O63" s="53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false" outlineLevel="0" collapsed="false">
      <c r="A64" s="49"/>
      <c r="B64" s="49"/>
      <c r="C64" s="49"/>
      <c r="D64" s="49"/>
      <c r="E64" s="49"/>
      <c r="F64" s="50" t="s">
        <v>231</v>
      </c>
      <c r="G64" s="51"/>
      <c r="H64" s="52"/>
      <c r="I64" s="53"/>
      <c r="J64" s="54"/>
      <c r="K64" s="55"/>
      <c r="L64" s="53"/>
      <c r="M64" s="53"/>
      <c r="N64" s="57"/>
      <c r="O64" s="53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false" outlineLevel="0" collapsed="false">
      <c r="A65" s="49"/>
      <c r="B65" s="49"/>
      <c r="C65" s="49"/>
      <c r="D65" s="49"/>
      <c r="E65" s="49"/>
      <c r="F65" s="59"/>
      <c r="G65" s="60" t="n">
        <f aca="false">G8/2</f>
        <v>5253</v>
      </c>
      <c r="H65" s="61" t="n">
        <f aca="false">SUM(H63:H64)</f>
        <v>0</v>
      </c>
      <c r="I65" s="62" t="n">
        <f aca="false">SUM(I63:I64)</f>
        <v>0</v>
      </c>
      <c r="J65" s="63" t="n">
        <f aca="false">SUM(G65:I65)</f>
        <v>5253</v>
      </c>
      <c r="K65" s="64"/>
      <c r="L65" s="65" t="n">
        <f aca="false">SUM(L63:L64)</f>
        <v>0</v>
      </c>
      <c r="M65" s="66" t="n">
        <f aca="false">M64+M63</f>
        <v>0</v>
      </c>
      <c r="N65" s="67" t="n">
        <f aca="false">L65+M65</f>
        <v>0</v>
      </c>
      <c r="O65" s="64" t="n">
        <f aca="false">J65-N65</f>
        <v>5253</v>
      </c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false" outlineLevel="0" collapsed="false">
      <c r="A66" s="49"/>
      <c r="B66" s="49"/>
      <c r="C66" s="49"/>
      <c r="D66" s="49"/>
      <c r="E66" s="49"/>
      <c r="F66" s="50" t="s">
        <v>232</v>
      </c>
      <c r="G66" s="51"/>
      <c r="H66" s="52"/>
      <c r="I66" s="53"/>
      <c r="J66" s="54"/>
      <c r="K66" s="55"/>
      <c r="L66" s="53"/>
      <c r="M66" s="53"/>
      <c r="N66" s="57"/>
      <c r="O66" s="53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false" outlineLevel="0" collapsed="false">
      <c r="A67" s="49"/>
      <c r="B67" s="49"/>
      <c r="C67" s="49"/>
      <c r="D67" s="49"/>
      <c r="E67" s="49"/>
      <c r="F67" s="50" t="s">
        <v>233</v>
      </c>
      <c r="G67" s="51"/>
      <c r="H67" s="52"/>
      <c r="I67" s="53"/>
      <c r="J67" s="54"/>
      <c r="K67" s="55"/>
      <c r="L67" s="53"/>
      <c r="M67" s="53"/>
      <c r="N67" s="57"/>
      <c r="O67" s="53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false" outlineLevel="0" collapsed="false">
      <c r="A68" s="49"/>
      <c r="B68" s="49"/>
      <c r="C68" s="49"/>
      <c r="D68" s="49"/>
      <c r="E68" s="49"/>
      <c r="F68" s="59"/>
      <c r="G68" s="60" t="n">
        <f aca="false">G8/2</f>
        <v>5253</v>
      </c>
      <c r="H68" s="61" t="n">
        <f aca="false">SUM(H66:H67)</f>
        <v>0</v>
      </c>
      <c r="I68" s="62" t="n">
        <f aca="false">SUM(I66:I67)</f>
        <v>0</v>
      </c>
      <c r="J68" s="63" t="n">
        <f aca="false">SUM(G68:I68)</f>
        <v>5253</v>
      </c>
      <c r="K68" s="64"/>
      <c r="L68" s="65" t="n">
        <f aca="false">SUM(L66:L67)</f>
        <v>0</v>
      </c>
      <c r="M68" s="66" t="n">
        <f aca="false">M67+M66</f>
        <v>0</v>
      </c>
      <c r="N68" s="67" t="n">
        <f aca="false">L68+M68</f>
        <v>0</v>
      </c>
      <c r="O68" s="64" t="n">
        <f aca="false">J68-N68</f>
        <v>5253</v>
      </c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25" hidden="false" customHeight="false" outlineLevel="0" collapsed="false">
      <c r="A69" s="49"/>
      <c r="B69" s="49"/>
      <c r="C69" s="49"/>
      <c r="D69" s="49"/>
      <c r="E69" s="49"/>
      <c r="F69" s="50" t="s">
        <v>234</v>
      </c>
      <c r="G69" s="51"/>
      <c r="H69" s="52"/>
      <c r="I69" s="53"/>
      <c r="J69" s="54"/>
      <c r="K69" s="55"/>
      <c r="L69" s="53"/>
      <c r="M69" s="53"/>
      <c r="N69" s="57"/>
      <c r="O69" s="53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false" outlineLevel="0" collapsed="false">
      <c r="A70" s="49"/>
      <c r="B70" s="49"/>
      <c r="C70" s="49"/>
      <c r="D70" s="49"/>
      <c r="E70" s="49"/>
      <c r="F70" s="50" t="s">
        <v>235</v>
      </c>
      <c r="G70" s="51"/>
      <c r="H70" s="52"/>
      <c r="I70" s="53"/>
      <c r="J70" s="54"/>
      <c r="K70" s="55"/>
      <c r="L70" s="53"/>
      <c r="M70" s="53"/>
      <c r="N70" s="57"/>
      <c r="O70" s="53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49"/>
      <c r="B71" s="49"/>
      <c r="C71" s="49"/>
      <c r="D71" s="49"/>
      <c r="E71" s="49"/>
      <c r="F71" s="59"/>
      <c r="G71" s="60" t="n">
        <f aca="false">G8/2</f>
        <v>5253</v>
      </c>
      <c r="H71" s="61" t="n">
        <f aca="false">SUM(H69:H70)</f>
        <v>0</v>
      </c>
      <c r="I71" s="62" t="n">
        <f aca="false">SUM(I69:I70)</f>
        <v>0</v>
      </c>
      <c r="J71" s="63" t="n">
        <f aca="false">SUM(G71:I71)</f>
        <v>5253</v>
      </c>
      <c r="K71" s="64"/>
      <c r="L71" s="65" t="n">
        <f aca="false">SUM(L69:L70)</f>
        <v>0</v>
      </c>
      <c r="M71" s="66" t="n">
        <f aca="false">M70+M69</f>
        <v>0</v>
      </c>
      <c r="N71" s="67" t="n">
        <f aca="false">L71+M71</f>
        <v>0</v>
      </c>
      <c r="O71" s="64" t="n">
        <f aca="false">J71-N71</f>
        <v>5253</v>
      </c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49"/>
      <c r="B72" s="49"/>
      <c r="C72" s="49"/>
      <c r="D72" s="49"/>
      <c r="E72" s="49"/>
      <c r="F72" s="50" t="s">
        <v>236</v>
      </c>
      <c r="G72" s="51"/>
      <c r="H72" s="52"/>
      <c r="I72" s="53"/>
      <c r="J72" s="54"/>
      <c r="K72" s="55"/>
      <c r="L72" s="53"/>
      <c r="M72" s="53"/>
      <c r="N72" s="57"/>
      <c r="O72" s="53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49"/>
      <c r="B73" s="49"/>
      <c r="C73" s="49"/>
      <c r="D73" s="49"/>
      <c r="E73" s="49"/>
      <c r="F73" s="50" t="s">
        <v>237</v>
      </c>
      <c r="G73" s="51"/>
      <c r="H73" s="52"/>
      <c r="I73" s="53"/>
      <c r="J73" s="54"/>
      <c r="K73" s="55"/>
      <c r="L73" s="53"/>
      <c r="M73" s="53"/>
      <c r="N73" s="57"/>
      <c r="O73" s="53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5" hidden="false" customHeight="false" outlineLevel="0" collapsed="false">
      <c r="A74" s="49"/>
      <c r="B74" s="49"/>
      <c r="C74" s="49"/>
      <c r="D74" s="49"/>
      <c r="E74" s="49"/>
      <c r="F74" s="59"/>
      <c r="G74" s="60" t="n">
        <f aca="false">G8/2</f>
        <v>5253</v>
      </c>
      <c r="H74" s="61" t="n">
        <f aca="false">SUM(H72:H73)</f>
        <v>0</v>
      </c>
      <c r="I74" s="62" t="n">
        <f aca="false">SUM(I72:I73)</f>
        <v>0</v>
      </c>
      <c r="J74" s="63" t="n">
        <f aca="false">SUM(G74:I74)</f>
        <v>5253</v>
      </c>
      <c r="K74" s="64"/>
      <c r="L74" s="65" t="n">
        <f aca="false">SUM(L72:L73)</f>
        <v>0</v>
      </c>
      <c r="M74" s="66" t="n">
        <f aca="false">M73+M72</f>
        <v>0</v>
      </c>
      <c r="N74" s="67" t="n">
        <f aca="false">L74+M74</f>
        <v>0</v>
      </c>
      <c r="O74" s="64" t="n">
        <f aca="false">J74-N74</f>
        <v>5253</v>
      </c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5" hidden="false" customHeight="false" outlineLevel="0" collapsed="false">
      <c r="A75" s="49"/>
      <c r="B75" s="49"/>
      <c r="C75" s="49"/>
      <c r="D75" s="49"/>
      <c r="E75" s="49"/>
      <c r="F75" s="50" t="s">
        <v>238</v>
      </c>
      <c r="G75" s="51"/>
      <c r="H75" s="52"/>
      <c r="I75" s="53"/>
      <c r="J75" s="54"/>
      <c r="K75" s="55"/>
      <c r="L75" s="53"/>
      <c r="M75" s="53"/>
      <c r="N75" s="57"/>
      <c r="O75" s="53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25" hidden="false" customHeight="false" outlineLevel="0" collapsed="false">
      <c r="A76" s="49"/>
      <c r="B76" s="49"/>
      <c r="C76" s="49"/>
      <c r="D76" s="49"/>
      <c r="E76" s="49"/>
      <c r="F76" s="50" t="s">
        <v>239</v>
      </c>
      <c r="G76" s="51"/>
      <c r="H76" s="52"/>
      <c r="I76" s="53"/>
      <c r="J76" s="54"/>
      <c r="K76" s="55"/>
      <c r="L76" s="53"/>
      <c r="M76" s="53"/>
      <c r="N76" s="57"/>
      <c r="O76" s="53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5" hidden="false" customHeight="false" outlineLevel="0" collapsed="false">
      <c r="A77" s="49"/>
      <c r="B77" s="49"/>
      <c r="C77" s="49"/>
      <c r="D77" s="49"/>
      <c r="E77" s="49"/>
      <c r="F77" s="59"/>
      <c r="G77" s="60" t="n">
        <f aca="false">G8/2</f>
        <v>5253</v>
      </c>
      <c r="H77" s="61" t="n">
        <f aca="false">SUM(H75:H76)</f>
        <v>0</v>
      </c>
      <c r="I77" s="62" t="n">
        <f aca="false">SUM(I75:I76)</f>
        <v>0</v>
      </c>
      <c r="J77" s="63" t="n">
        <f aca="false">SUM(G77:I77)</f>
        <v>5253</v>
      </c>
      <c r="K77" s="64"/>
      <c r="L77" s="65" t="n">
        <f aca="false">SUM(L75:L76)</f>
        <v>0</v>
      </c>
      <c r="M77" s="66" t="n">
        <f aca="false">M76+M75</f>
        <v>0</v>
      </c>
      <c r="N77" s="67" t="n">
        <f aca="false">L77+M77</f>
        <v>0</v>
      </c>
      <c r="O77" s="64" t="n">
        <f aca="false">J77-N77</f>
        <v>5253</v>
      </c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25" hidden="false" customHeight="false" outlineLevel="0" collapsed="false">
      <c r="A78" s="49"/>
      <c r="B78" s="49"/>
      <c r="C78" s="49"/>
      <c r="D78" s="49"/>
      <c r="E78" s="49"/>
      <c r="F78" s="50" t="s">
        <v>240</v>
      </c>
      <c r="G78" s="51"/>
      <c r="H78" s="52"/>
      <c r="I78" s="53"/>
      <c r="J78" s="54"/>
      <c r="K78" s="55"/>
      <c r="L78" s="53"/>
      <c r="M78" s="53"/>
      <c r="N78" s="57"/>
      <c r="O78" s="53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25" hidden="false" customHeight="false" outlineLevel="0" collapsed="false">
      <c r="A79" s="49"/>
      <c r="B79" s="49"/>
      <c r="C79" s="49"/>
      <c r="D79" s="49"/>
      <c r="E79" s="49"/>
      <c r="F79" s="50" t="s">
        <v>241</v>
      </c>
      <c r="G79" s="51"/>
      <c r="H79" s="52"/>
      <c r="I79" s="53"/>
      <c r="J79" s="54"/>
      <c r="K79" s="55"/>
      <c r="L79" s="53"/>
      <c r="M79" s="53"/>
      <c r="N79" s="57"/>
      <c r="O79" s="53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49"/>
      <c r="B80" s="49"/>
      <c r="C80" s="49"/>
      <c r="D80" s="49"/>
      <c r="E80" s="49"/>
      <c r="F80" s="59"/>
      <c r="G80" s="60" t="n">
        <f aca="false">G8/2</f>
        <v>5253</v>
      </c>
      <c r="H80" s="61" t="n">
        <f aca="false">SUM(H78:H79)</f>
        <v>0</v>
      </c>
      <c r="I80" s="62" t="n">
        <f aca="false">SUM(I78:I79)</f>
        <v>0</v>
      </c>
      <c r="J80" s="63" t="n">
        <f aca="false">SUM(G80:I80)</f>
        <v>5253</v>
      </c>
      <c r="K80" s="64"/>
      <c r="L80" s="65" t="n">
        <f aca="false">SUM(L78:L79)</f>
        <v>0</v>
      </c>
      <c r="M80" s="66" t="n">
        <f aca="false">M79+M78</f>
        <v>0</v>
      </c>
      <c r="N80" s="67" t="n">
        <f aca="false">L80+M80</f>
        <v>0</v>
      </c>
      <c r="O80" s="64" t="n">
        <f aca="false">J80-N80</f>
        <v>5253</v>
      </c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49"/>
      <c r="B81" s="49"/>
      <c r="C81" s="49"/>
      <c r="D81" s="49"/>
      <c r="E81" s="49"/>
      <c r="F81" s="50" t="s">
        <v>242</v>
      </c>
      <c r="G81" s="51"/>
      <c r="H81" s="52"/>
      <c r="I81" s="53"/>
      <c r="J81" s="54"/>
      <c r="K81" s="55"/>
      <c r="L81" s="53"/>
      <c r="M81" s="53"/>
      <c r="N81" s="57"/>
      <c r="O81" s="53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25" hidden="false" customHeight="false" outlineLevel="0" collapsed="false">
      <c r="A82" s="49"/>
      <c r="B82" s="49"/>
      <c r="C82" s="49"/>
      <c r="D82" s="49"/>
      <c r="E82" s="49"/>
      <c r="F82" s="50" t="s">
        <v>243</v>
      </c>
      <c r="G82" s="51"/>
      <c r="H82" s="52"/>
      <c r="I82" s="53"/>
      <c r="J82" s="54"/>
      <c r="K82" s="55"/>
      <c r="L82" s="53"/>
      <c r="M82" s="53"/>
      <c r="N82" s="57"/>
      <c r="O82" s="53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5" hidden="false" customHeight="false" outlineLevel="0" collapsed="false">
      <c r="A83" s="49"/>
      <c r="B83" s="49"/>
      <c r="C83" s="49"/>
      <c r="D83" s="49"/>
      <c r="E83" s="49"/>
      <c r="F83" s="59"/>
      <c r="G83" s="60" t="n">
        <f aca="false">G8/2</f>
        <v>5253</v>
      </c>
      <c r="H83" s="61" t="n">
        <f aca="false">SUM(H81:H82)</f>
        <v>0</v>
      </c>
      <c r="I83" s="62" t="n">
        <f aca="false">SUM(I81:I82)</f>
        <v>0</v>
      </c>
      <c r="J83" s="63" t="n">
        <f aca="false">SUM(G83:I83)</f>
        <v>5253</v>
      </c>
      <c r="K83" s="64"/>
      <c r="L83" s="65" t="n">
        <f aca="false">SUM(L81:L82)</f>
        <v>0</v>
      </c>
      <c r="M83" s="66" t="n">
        <f aca="false">M82+M81</f>
        <v>0</v>
      </c>
      <c r="N83" s="67" t="n">
        <f aca="false">L83+M83</f>
        <v>0</v>
      </c>
      <c r="O83" s="64" t="n">
        <f aca="false">J83-N83</f>
        <v>5253</v>
      </c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25" hidden="false" customHeight="false" outlineLevel="0" collapsed="false">
      <c r="A84" s="49"/>
      <c r="B84" s="49"/>
      <c r="C84" s="49"/>
      <c r="D84" s="49"/>
      <c r="E84" s="49"/>
      <c r="F84" s="50" t="s">
        <v>244</v>
      </c>
      <c r="G84" s="51"/>
      <c r="H84" s="52"/>
      <c r="I84" s="53"/>
      <c r="J84" s="54"/>
      <c r="K84" s="55"/>
      <c r="L84" s="53"/>
      <c r="M84" s="53"/>
      <c r="N84" s="57"/>
      <c r="O84" s="53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5" hidden="false" customHeight="false" outlineLevel="0" collapsed="false">
      <c r="A85" s="49"/>
      <c r="B85" s="49"/>
      <c r="C85" s="49"/>
      <c r="D85" s="49"/>
      <c r="E85" s="49"/>
      <c r="F85" s="50" t="s">
        <v>245</v>
      </c>
      <c r="G85" s="51"/>
      <c r="H85" s="52"/>
      <c r="I85" s="53"/>
      <c r="J85" s="54"/>
      <c r="K85" s="55"/>
      <c r="L85" s="53"/>
      <c r="M85" s="53"/>
      <c r="N85" s="57"/>
      <c r="O85" s="53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25" hidden="false" customHeight="false" outlineLevel="0" collapsed="false">
      <c r="A86" s="49"/>
      <c r="B86" s="49"/>
      <c r="C86" s="49"/>
      <c r="D86" s="49"/>
      <c r="E86" s="49"/>
      <c r="F86" s="59"/>
      <c r="G86" s="60" t="n">
        <f aca="false">G8/2</f>
        <v>5253</v>
      </c>
      <c r="H86" s="61" t="n">
        <f aca="false">SUM(H84:H85)</f>
        <v>0</v>
      </c>
      <c r="I86" s="62" t="n">
        <f aca="false">SUM(I84:I85)</f>
        <v>0</v>
      </c>
      <c r="J86" s="63" t="n">
        <f aca="false">SUM(G86:I86)</f>
        <v>5253</v>
      </c>
      <c r="K86" s="64"/>
      <c r="L86" s="65" t="n">
        <f aca="false">SUM(L84:L85)</f>
        <v>0</v>
      </c>
      <c r="M86" s="66" t="n">
        <f aca="false">M85+M84</f>
        <v>0</v>
      </c>
      <c r="N86" s="67" t="n">
        <f aca="false">L86+M86</f>
        <v>0</v>
      </c>
      <c r="O86" s="64" t="n">
        <f aca="false">J86-N86</f>
        <v>5253</v>
      </c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25" hidden="false" customHeight="false" outlineLevel="0" collapsed="false">
      <c r="A87" s="49"/>
      <c r="B87" s="49"/>
      <c r="C87" s="49"/>
      <c r="D87" s="49"/>
      <c r="E87" s="49"/>
      <c r="F87" s="50"/>
      <c r="G87" s="69"/>
      <c r="H87" s="70"/>
      <c r="I87" s="70"/>
      <c r="J87" s="71"/>
      <c r="K87" s="72"/>
      <c r="L87" s="70"/>
      <c r="M87" s="70"/>
      <c r="N87" s="73"/>
      <c r="O87" s="7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" customFormat="true" ht="12" hidden="false" customHeight="false" outlineLevel="0" collapsed="false">
      <c r="A88" s="24" t="s">
        <v>61</v>
      </c>
      <c r="B88" s="74" t="n">
        <f aca="false">SUM(B9:B87)</f>
        <v>0</v>
      </c>
      <c r="C88" s="74" t="n">
        <f aca="false">SUM(C9:C87)</f>
        <v>0</v>
      </c>
      <c r="D88" s="74" t="n">
        <f aca="false">SUM(D9:D87)</f>
        <v>0</v>
      </c>
      <c r="E88" s="74" t="n">
        <f aca="false">SUM(E9:E87)</f>
        <v>0</v>
      </c>
      <c r="F88" s="75" t="s">
        <v>61</v>
      </c>
      <c r="G88" s="76" t="n">
        <f aca="false">SUM(G11:G87)</f>
        <v>136578</v>
      </c>
      <c r="H88" s="76" t="n">
        <f aca="false">H62+H59+H56+H53+H50+H47+H44+H41+H38+H35+H32+H29+H26+H23+H20+H17+H14+H11+H65+H68+H71+H74+H77+H80+H83+H86</f>
        <v>35822.19</v>
      </c>
      <c r="I88" s="76" t="n">
        <f aca="false">I62+I59+I56+I53+I50+I47+I44+I41+I38+I35+I32+I29+I26+I23+I20+I17+I14+I11+I65+I68+I71+I74+I77+I80+I83+I86</f>
        <v>11591.09</v>
      </c>
      <c r="J88" s="76" t="n">
        <f aca="false">SUM(J9:J86)</f>
        <v>183991.28</v>
      </c>
      <c r="K88" s="77"/>
      <c r="L88" s="76" t="n">
        <f aca="false">L62+L59+L56+L53+L50+L47+L44+L41+L38+L35+L32+L29+L26+L23+L20+L17+L14+L11+L65+L68+L71+L74+L77+L80+L83+L86</f>
        <v>151451.91</v>
      </c>
      <c r="M88" s="76" t="n">
        <f aca="false">M62+M59+M56+M53+M50+M47+M44+M41+M38+M35+M32+M29+M26+M23+M20+M17+M14+M11+M65+M68+M71+M74+M77+M80+M83+M86</f>
        <v>4686.75</v>
      </c>
      <c r="N88" s="76" t="n">
        <f aca="false">SUM(N9:N87)</f>
        <v>156138.66</v>
      </c>
      <c r="O88" s="76" t="n">
        <f aca="false">J88-N88</f>
        <v>27852.62</v>
      </c>
    </row>
  </sheetData>
  <mergeCells count="12">
    <mergeCell ref="F1:O1"/>
    <mergeCell ref="F2:O2"/>
    <mergeCell ref="F3:O3"/>
    <mergeCell ref="A6:A7"/>
    <mergeCell ref="B6:B7"/>
    <mergeCell ref="C6:C7"/>
    <mergeCell ref="D6:D7"/>
    <mergeCell ref="E6:E7"/>
    <mergeCell ref="F6:F7"/>
    <mergeCell ref="G6:K6"/>
    <mergeCell ref="L6:N6"/>
    <mergeCell ref="O6:O7"/>
  </mergeCells>
  <printOptions headings="false" gridLines="false" gridLinesSet="true" horizontalCentered="false" verticalCentered="false"/>
  <pageMargins left="0.45" right="0.2" top="0.25" bottom="0.25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RowHeight="15"/>
  <cols>
    <col collapsed="false" hidden="false" max="1" min="1" style="0" width="10.995951417004"/>
    <col collapsed="false" hidden="false" max="3" min="2" style="0" width="16.8542510121458"/>
    <col collapsed="false" hidden="false" max="4" min="4" style="0" width="16.4251012145749"/>
    <col collapsed="false" hidden="false" max="5" min="5" style="0" width="35.5708502024291"/>
    <col collapsed="false" hidden="false" max="1025" min="6" style="0" width="8.53441295546559"/>
  </cols>
  <sheetData>
    <row r="1" customFormat="false" ht="20.25" hidden="false" customHeight="true" outlineLevel="0" collapsed="false">
      <c r="A1" s="78" t="s">
        <v>246</v>
      </c>
      <c r="B1" s="78"/>
      <c r="C1" s="78"/>
      <c r="D1" s="78"/>
      <c r="E1" s="78"/>
    </row>
    <row r="2" customFormat="false" ht="15" hidden="false" customHeight="false" outlineLevel="0" collapsed="false">
      <c r="A2" s="79" t="s">
        <v>247</v>
      </c>
      <c r="B2" s="80" t="s">
        <v>248</v>
      </c>
      <c r="C2" s="80" t="s">
        <v>249</v>
      </c>
      <c r="D2" s="79" t="s">
        <v>250</v>
      </c>
      <c r="E2" s="79" t="s">
        <v>251</v>
      </c>
    </row>
    <row r="3" customFormat="false" ht="15" hidden="false" customHeight="false" outlineLevel="0" collapsed="false">
      <c r="A3" s="0" t="s">
        <v>252</v>
      </c>
      <c r="B3" s="81" t="n">
        <v>202159</v>
      </c>
      <c r="C3" s="81" t="n">
        <v>325049</v>
      </c>
      <c r="D3" s="82" t="n">
        <f aca="false">C3-B3</f>
        <v>122890</v>
      </c>
      <c r="E3" s="83"/>
    </row>
    <row r="4" customFormat="false" ht="15" hidden="false" customHeight="false" outlineLevel="0" collapsed="false">
      <c r="A4" s="0" t="s">
        <v>253</v>
      </c>
      <c r="B4" s="81" t="n">
        <v>208338</v>
      </c>
      <c r="C4" s="81" t="n">
        <v>296211</v>
      </c>
      <c r="D4" s="82" t="n">
        <f aca="false">C4-B4</f>
        <v>87873</v>
      </c>
      <c r="E4" s="83"/>
    </row>
    <row r="5" customFormat="false" ht="15" hidden="false" customHeight="false" outlineLevel="0" collapsed="false">
      <c r="A5" s="0" t="s">
        <v>254</v>
      </c>
      <c r="B5" s="81" t="n">
        <v>150966</v>
      </c>
      <c r="C5" s="81" t="n">
        <v>254082</v>
      </c>
      <c r="D5" s="82" t="n">
        <f aca="false">C5-B5</f>
        <v>103116</v>
      </c>
      <c r="E5" s="83"/>
    </row>
    <row r="6" customFormat="false" ht="15" hidden="false" customHeight="false" outlineLevel="0" collapsed="false">
      <c r="A6" s="0" t="s">
        <v>255</v>
      </c>
      <c r="B6" s="81" t="n">
        <v>210187</v>
      </c>
      <c r="C6" s="81" t="n">
        <v>351844</v>
      </c>
      <c r="D6" s="82" t="n">
        <f aca="false">C6-B6</f>
        <v>141657</v>
      </c>
      <c r="E6" s="83" t="s">
        <v>256</v>
      </c>
    </row>
    <row r="7" customFormat="false" ht="15" hidden="false" customHeight="false" outlineLevel="0" collapsed="false">
      <c r="A7" s="0" t="s">
        <v>257</v>
      </c>
      <c r="B7" s="81" t="n">
        <v>342463</v>
      </c>
      <c r="C7" s="81" t="n">
        <v>406372</v>
      </c>
      <c r="D7" s="82" t="n">
        <f aca="false">C7-B7</f>
        <v>63909</v>
      </c>
      <c r="E7" s="83"/>
    </row>
    <row r="8" customFormat="false" ht="15" hidden="false" customHeight="false" outlineLevel="0" collapsed="false">
      <c r="A8" s="0" t="s">
        <v>258</v>
      </c>
      <c r="B8" s="81" t="n">
        <v>211707</v>
      </c>
      <c r="C8" s="81" t="n">
        <v>360521</v>
      </c>
      <c r="D8" s="82" t="n">
        <f aca="false">C8-B8</f>
        <v>148814</v>
      </c>
      <c r="E8" s="83" t="s">
        <v>259</v>
      </c>
    </row>
    <row r="9" customFormat="false" ht="15" hidden="false" customHeight="false" outlineLevel="0" collapsed="false">
      <c r="A9" s="0" t="s">
        <v>260</v>
      </c>
      <c r="B9" s="81" t="n">
        <v>163371</v>
      </c>
      <c r="C9" s="81" t="n">
        <v>231047</v>
      </c>
      <c r="D9" s="82" t="n">
        <f aca="false">C9-B9</f>
        <v>67676</v>
      </c>
      <c r="E9" s="83"/>
    </row>
    <row r="10" customFormat="false" ht="15" hidden="false" customHeight="false" outlineLevel="0" collapsed="false">
      <c r="A10" s="0" t="s">
        <v>261</v>
      </c>
      <c r="B10" s="81" t="n">
        <v>144590</v>
      </c>
      <c r="C10" s="81" t="n">
        <v>299450</v>
      </c>
      <c r="D10" s="82" t="n">
        <f aca="false">C10-B10</f>
        <v>154860</v>
      </c>
      <c r="E10" s="83"/>
    </row>
    <row r="11" customFormat="false" ht="15" hidden="false" customHeight="false" outlineLevel="0" collapsed="false">
      <c r="A11" s="0" t="s">
        <v>262</v>
      </c>
      <c r="B11" s="81" t="n">
        <v>245448</v>
      </c>
      <c r="C11" s="81" t="n">
        <v>314144</v>
      </c>
      <c r="D11" s="82" t="n">
        <f aca="false">C11-B11</f>
        <v>68696</v>
      </c>
      <c r="E11" s="83" t="s">
        <v>263</v>
      </c>
    </row>
    <row r="12" customFormat="false" ht="15" hidden="false" customHeight="false" outlineLevel="0" collapsed="false">
      <c r="A12" s="0" t="s">
        <v>264</v>
      </c>
      <c r="B12" s="81" t="n">
        <v>175658</v>
      </c>
      <c r="C12" s="81" t="n">
        <v>217323</v>
      </c>
      <c r="D12" s="82" t="n">
        <f aca="false">C12-B12</f>
        <v>41665</v>
      </c>
      <c r="E12" s="83" t="s">
        <v>265</v>
      </c>
    </row>
    <row r="13" customFormat="false" ht="15" hidden="false" customHeight="false" outlineLevel="0" collapsed="false">
      <c r="A13" s="0" t="s">
        <v>266</v>
      </c>
      <c r="B13" s="81" t="n">
        <v>368294</v>
      </c>
      <c r="C13" s="81" t="n">
        <v>370897</v>
      </c>
      <c r="D13" s="82" t="n">
        <f aca="false">C13-B13</f>
        <v>2603</v>
      </c>
      <c r="E13" s="83"/>
    </row>
    <row r="14" customFormat="false" ht="15" hidden="false" customHeight="false" outlineLevel="0" collapsed="false">
      <c r="A14" s="0" t="s">
        <v>267</v>
      </c>
      <c r="B14" s="81" t="n">
        <v>123112</v>
      </c>
      <c r="C14" s="81" t="n">
        <v>191304</v>
      </c>
      <c r="D14" s="82" t="n">
        <f aca="false">C14-B14</f>
        <v>68192</v>
      </c>
      <c r="E14" s="83"/>
    </row>
    <row r="15" customFormat="false" ht="15" hidden="false" customHeight="false" outlineLevel="0" collapsed="false">
      <c r="A15" s="0" t="s">
        <v>268</v>
      </c>
      <c r="B15" s="81" t="n">
        <v>769415</v>
      </c>
      <c r="C15" s="81" t="n">
        <v>888350</v>
      </c>
      <c r="D15" s="82" t="n">
        <f aca="false">C15-B15</f>
        <v>118935</v>
      </c>
      <c r="E15" s="83" t="s">
        <v>269</v>
      </c>
    </row>
    <row r="16" customFormat="false" ht="15" hidden="false" customHeight="false" outlineLevel="0" collapsed="false">
      <c r="A16" s="79" t="s">
        <v>61</v>
      </c>
      <c r="B16" s="84" t="n">
        <f aca="false">SUM(B3:B15)</f>
        <v>3315708</v>
      </c>
      <c r="C16" s="84" t="n">
        <f aca="false">SUM(C3:C15)</f>
        <v>4506594</v>
      </c>
      <c r="D16" s="84" t="n">
        <f aca="false">SUM(D3:D15)</f>
        <v>1190886</v>
      </c>
      <c r="E16" s="83"/>
    </row>
  </sheetData>
  <mergeCells count="1">
    <mergeCell ref="A1:E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2013-10-11T13:50:12Z</dcterms:created>
  <dc:creator>Stephen Kassan</dc:creator>
  <dc:language>en-US</dc:language>
  <cp:lastModifiedBy>Gerardo Rodríguez</cp:lastModifiedBy>
  <cp:lastPrinted>2015-03-25T15:10:37Z</cp:lastPrinted>
  <dcterms:modified xsi:type="dcterms:W3CDTF">2015-08-24T23:08:46Z</dcterms:modified>
  <cp:revision>0</cp:revision>
</cp:coreProperties>
</file>