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5BABDADA-900C-4276-8BDD-53CB7F9AE66F}" xr6:coauthVersionLast="34" xr6:coauthVersionMax="34" xr10:uidLastSave="{00000000-0000-0000-0000-000000000000}"/>
  <bookViews>
    <workbookView xWindow="240" yWindow="108" windowWidth="14808" windowHeight="8016" activeTab="2" xr2:uid="{00000000-000D-0000-FFFF-FFFF00000000}"/>
  </bookViews>
  <sheets>
    <sheet name="Input" sheetId="2" r:id="rId1"/>
    <sheet name="Output" sheetId="12" r:id="rId2"/>
    <sheet name="Units" sheetId="14" r:id="rId3"/>
    <sheet name="Motion" sheetId="5" r:id="rId4"/>
    <sheet name="Points" sheetId="13" r:id="rId5"/>
    <sheet name="SIGNALS" sheetId="6" r:id="rId6"/>
    <sheet name="CYLINDER SEN A" sheetId="7" r:id="rId7"/>
    <sheet name="CYLINDER SEN B" sheetId="8" r:id="rId8"/>
    <sheet name="CYLINDER_ACT_B" sheetId="9" r:id="rId9"/>
  </sheets>
  <definedNames>
    <definedName name="_xlnm._FilterDatabase" localSheetId="0" hidden="1">Input!$A$9:$U$89</definedName>
    <definedName name="_xlnm._FilterDatabase" localSheetId="3" hidden="1">Motion!$A$2:$H$2</definedName>
    <definedName name="_xlnm._FilterDatabase" localSheetId="1" hidden="1">Output!$A$7:$R$57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U42" i="2" l="1"/>
  <c r="U36" i="2"/>
  <c r="U35" i="2"/>
  <c r="U34" i="2"/>
  <c r="U28" i="2"/>
  <c r="U27" i="2"/>
  <c r="U26" i="2"/>
  <c r="U14" i="2"/>
  <c r="U13" i="2"/>
  <c r="U12" i="2"/>
  <c r="U11" i="2"/>
  <c r="U10" i="2"/>
  <c r="R24" i="12"/>
  <c r="R12" i="12"/>
  <c r="R11" i="12"/>
  <c r="R40" i="12"/>
  <c r="R25" i="12"/>
  <c r="R41" i="12"/>
  <c r="R42" i="12"/>
  <c r="R10" i="12"/>
  <c r="R9" i="12"/>
  <c r="E4" i="5"/>
  <c r="E5" i="5"/>
  <c r="E6" i="5"/>
  <c r="E7" i="5"/>
  <c r="E8" i="5"/>
  <c r="E9" i="5"/>
  <c r="E10" i="5"/>
  <c r="E11" i="5"/>
  <c r="E12" i="5"/>
  <c r="E13" i="5"/>
  <c r="E14" i="5"/>
  <c r="E15" i="5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F64" i="2" s="1"/>
  <c r="K65" i="2"/>
  <c r="L65" i="2" s="1"/>
  <c r="F65" i="2" s="1"/>
  <c r="K66" i="2"/>
  <c r="L66" i="2" s="1"/>
  <c r="F66" i="2" s="1"/>
  <c r="K67" i="2"/>
  <c r="L67" i="2" s="1"/>
  <c r="F67" i="2" s="1"/>
  <c r="K68" i="2"/>
  <c r="L68" i="2" s="1"/>
  <c r="F68" i="2" s="1"/>
  <c r="K69" i="2"/>
  <c r="L69" i="2" s="1"/>
  <c r="F69" i="2" s="1"/>
  <c r="K70" i="2"/>
  <c r="L70" i="2" s="1"/>
  <c r="F70" i="2" s="1"/>
  <c r="K71" i="2"/>
  <c r="L71" i="2" s="1"/>
  <c r="F71" i="2" s="1"/>
  <c r="K72" i="2"/>
  <c r="L72" i="2" s="1"/>
  <c r="F72" i="2" s="1"/>
  <c r="K73" i="2"/>
  <c r="L73" i="2" s="1"/>
  <c r="F73" i="2" s="1"/>
  <c r="L89" i="2" l="1"/>
  <c r="L88" i="2"/>
  <c r="L87" i="2"/>
  <c r="L86" i="2"/>
  <c r="L85" i="2"/>
  <c r="L84" i="2"/>
  <c r="L83" i="2"/>
  <c r="L82" i="2"/>
  <c r="L77" i="2"/>
  <c r="L76" i="2"/>
  <c r="L75" i="2"/>
  <c r="L74" i="2"/>
  <c r="K45" i="2"/>
  <c r="L45" i="2" s="1"/>
  <c r="K43" i="2"/>
  <c r="L43" i="2" s="1"/>
  <c r="K39" i="2"/>
  <c r="L39" i="2" s="1"/>
  <c r="K38" i="2"/>
  <c r="L38" i="2" s="1"/>
  <c r="K37" i="2"/>
  <c r="L37" i="2" s="1"/>
  <c r="L57" i="12"/>
  <c r="L56" i="12"/>
  <c r="L55" i="12"/>
  <c r="L54" i="12"/>
  <c r="L53" i="12"/>
  <c r="L23" i="12"/>
  <c r="L22" i="12"/>
  <c r="L21" i="12"/>
  <c r="L20" i="12"/>
  <c r="L19" i="12"/>
  <c r="L18" i="12"/>
  <c r="L17" i="12"/>
  <c r="L16" i="12"/>
  <c r="K89" i="2"/>
  <c r="K88" i="2"/>
  <c r="K87" i="2"/>
  <c r="K86" i="2"/>
  <c r="K85" i="2"/>
  <c r="K84" i="2"/>
  <c r="K83" i="2"/>
  <c r="K82" i="2"/>
  <c r="K79" i="2"/>
  <c r="L79" i="2" s="1"/>
  <c r="K78" i="2"/>
  <c r="L78" i="2" s="1"/>
  <c r="K77" i="2"/>
  <c r="K76" i="2"/>
  <c r="K75" i="2"/>
  <c r="K74" i="2"/>
  <c r="K44" i="2"/>
  <c r="L44" i="2" s="1"/>
  <c r="K42" i="2"/>
  <c r="L42" i="2" s="1"/>
  <c r="K58" i="2"/>
  <c r="L58" i="2" s="1"/>
  <c r="K36" i="2"/>
  <c r="L36" i="2" s="1"/>
  <c r="K35" i="2"/>
  <c r="L35" i="2" s="1"/>
  <c r="K34" i="2"/>
  <c r="L34" i="2" s="1"/>
  <c r="K28" i="2"/>
  <c r="L28" i="2" s="1"/>
  <c r="K27" i="2"/>
  <c r="L27" i="2" s="1"/>
  <c r="K26" i="2"/>
  <c r="L26" i="2" s="1"/>
  <c r="K18" i="2"/>
  <c r="L18" i="2" s="1"/>
  <c r="K14" i="2"/>
  <c r="L14" i="2" s="1"/>
  <c r="K13" i="2"/>
  <c r="L13" i="2" s="1"/>
  <c r="K12" i="2"/>
  <c r="L12" i="2" s="1"/>
  <c r="K11" i="2"/>
  <c r="L11" i="2" s="1"/>
  <c r="K15" i="2"/>
  <c r="L15" i="2" s="1"/>
  <c r="K16" i="2"/>
  <c r="L16" i="2" s="1"/>
  <c r="K17" i="2"/>
  <c r="L17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9" i="2"/>
  <c r="L29" i="2" s="1"/>
  <c r="K30" i="2"/>
  <c r="L30" i="2" s="1"/>
  <c r="K31" i="2"/>
  <c r="L31" i="2" s="1"/>
  <c r="K32" i="2"/>
  <c r="L32" i="2" s="1"/>
  <c r="K33" i="2"/>
  <c r="L33" i="2" s="1"/>
  <c r="K40" i="2"/>
  <c r="L40" i="2" s="1"/>
  <c r="K41" i="2"/>
  <c r="L41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80" i="2"/>
  <c r="L80" i="2" s="1"/>
  <c r="K81" i="2"/>
  <c r="L81" i="2" s="1"/>
  <c r="K10" i="2"/>
  <c r="K57" i="12"/>
  <c r="K56" i="12"/>
  <c r="K55" i="12"/>
  <c r="K54" i="12"/>
  <c r="K53" i="12"/>
  <c r="K24" i="12"/>
  <c r="L24" i="12" s="1"/>
  <c r="K12" i="12"/>
  <c r="L12" i="12" s="1"/>
  <c r="K11" i="12"/>
  <c r="L11" i="12" s="1"/>
  <c r="K40" i="12"/>
  <c r="L40" i="12" s="1"/>
  <c r="K25" i="12"/>
  <c r="L25" i="12" s="1"/>
  <c r="K42" i="12"/>
  <c r="L42" i="12" s="1"/>
  <c r="K41" i="12"/>
  <c r="L41" i="12" s="1"/>
  <c r="K23" i="12"/>
  <c r="K22" i="12"/>
  <c r="K21" i="12"/>
  <c r="K20" i="12"/>
  <c r="K19" i="12"/>
  <c r="K18" i="12"/>
  <c r="K17" i="12"/>
  <c r="K16" i="12"/>
  <c r="K10" i="12"/>
  <c r="L10" i="12" s="1"/>
  <c r="K9" i="12"/>
  <c r="L9" i="12" s="1"/>
  <c r="K8" i="12"/>
  <c r="L45" i="12"/>
  <c r="L46" i="12"/>
  <c r="L47" i="12"/>
  <c r="L48" i="12"/>
  <c r="L49" i="12"/>
  <c r="L50" i="12"/>
  <c r="L51" i="12"/>
  <c r="L52" i="12"/>
  <c r="E9" i="12"/>
  <c r="E10" i="12"/>
  <c r="E13" i="12"/>
  <c r="E14" i="12"/>
  <c r="E15" i="12"/>
  <c r="E16" i="12"/>
  <c r="E17" i="12"/>
  <c r="E18" i="12"/>
  <c r="E19" i="12"/>
  <c r="E20" i="12"/>
  <c r="E21" i="12"/>
  <c r="E22" i="12"/>
  <c r="E23" i="12"/>
  <c r="E41" i="12"/>
  <c r="E42" i="12"/>
  <c r="E25" i="12"/>
  <c r="E40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11" i="12"/>
  <c r="E12" i="12"/>
  <c r="E24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8" i="1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4" i="2"/>
  <c r="E35" i="2"/>
  <c r="E36" i="2"/>
  <c r="E37" i="2"/>
  <c r="E38" i="2"/>
  <c r="E29" i="2"/>
  <c r="E30" i="2"/>
  <c r="E31" i="2"/>
  <c r="E32" i="2"/>
  <c r="E33" i="2"/>
  <c r="E39" i="2"/>
  <c r="E40" i="2"/>
  <c r="E41" i="2"/>
  <c r="E46" i="2"/>
  <c r="E47" i="2"/>
  <c r="E48" i="2"/>
  <c r="E49" i="2"/>
  <c r="E50" i="2"/>
  <c r="E51" i="2"/>
  <c r="E52" i="2"/>
  <c r="E53" i="2"/>
  <c r="E54" i="2"/>
  <c r="E55" i="2"/>
  <c r="E56" i="2"/>
  <c r="E57" i="2"/>
  <c r="E43" i="2"/>
  <c r="E44" i="2"/>
  <c r="E45" i="2"/>
  <c r="E58" i="2"/>
  <c r="E42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10" i="2"/>
  <c r="B7" i="2" l="1"/>
  <c r="C1" i="5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39" i="12"/>
  <c r="L39" i="12" s="1"/>
  <c r="K43" i="12"/>
  <c r="L43" i="12" s="1"/>
  <c r="K44" i="12"/>
  <c r="L44" i="12" s="1"/>
  <c r="K45" i="12"/>
  <c r="K46" i="12"/>
  <c r="K47" i="12"/>
  <c r="K48" i="12"/>
  <c r="K49" i="12"/>
  <c r="K50" i="12"/>
  <c r="K51" i="12"/>
  <c r="K52" i="12"/>
  <c r="K13" i="12"/>
  <c r="L13" i="12" s="1"/>
  <c r="K14" i="12"/>
  <c r="L14" i="12" s="1"/>
  <c r="K15" i="12"/>
  <c r="L15" i="12" s="1"/>
  <c r="F15" i="2"/>
  <c r="F16" i="2"/>
  <c r="F17" i="2"/>
  <c r="F18" i="2"/>
  <c r="F19" i="2"/>
  <c r="F20" i="2"/>
  <c r="F21" i="2"/>
  <c r="F22" i="2"/>
  <c r="F23" i="2"/>
  <c r="F24" i="2"/>
  <c r="F25" i="2"/>
  <c r="F29" i="2"/>
  <c r="F30" i="2"/>
  <c r="F31" i="2"/>
  <c r="F32" i="2"/>
  <c r="F33" i="2"/>
  <c r="F40" i="2"/>
  <c r="F41" i="2"/>
  <c r="F46" i="2"/>
  <c r="F47" i="2"/>
  <c r="F48" i="2"/>
  <c r="F49" i="2"/>
  <c r="F50" i="2"/>
  <c r="F51" i="2"/>
  <c r="F52" i="2"/>
  <c r="F53" i="2"/>
  <c r="F54" i="2"/>
  <c r="F55" i="2"/>
  <c r="F56" i="2"/>
  <c r="F57" i="2"/>
  <c r="F78" i="2"/>
  <c r="F79" i="2"/>
  <c r="F80" i="2"/>
  <c r="F81" i="2"/>
  <c r="D15" i="5"/>
  <c r="F37" i="12" l="1"/>
  <c r="G37" i="12" s="1"/>
  <c r="H37" i="12" s="1"/>
  <c r="F29" i="12"/>
  <c r="G29" i="12" s="1"/>
  <c r="H29" i="12" s="1"/>
  <c r="F14" i="12"/>
  <c r="G14" i="12" s="1"/>
  <c r="H14" i="12" s="1"/>
  <c r="F36" i="12"/>
  <c r="G36" i="12" s="1"/>
  <c r="H36" i="12" s="1"/>
  <c r="F28" i="12"/>
  <c r="G28" i="12" s="1"/>
  <c r="H28" i="12" s="1"/>
  <c r="F13" i="12"/>
  <c r="G13" i="12" s="1"/>
  <c r="H13" i="12" s="1"/>
  <c r="F43" i="12"/>
  <c r="G43" i="12" s="1"/>
  <c r="H43" i="12" s="1"/>
  <c r="F39" i="12"/>
  <c r="G39" i="12" s="1"/>
  <c r="H39" i="12" s="1"/>
  <c r="F35" i="12"/>
  <c r="G35" i="12" s="1"/>
  <c r="H35" i="12" s="1"/>
  <c r="F31" i="12"/>
  <c r="G31" i="12" s="1"/>
  <c r="H31" i="12" s="1"/>
  <c r="F27" i="12"/>
  <c r="G27" i="12" s="1"/>
  <c r="H27" i="12" s="1"/>
  <c r="F15" i="12"/>
  <c r="G15" i="12" s="1"/>
  <c r="H15" i="12" s="1"/>
  <c r="F33" i="12"/>
  <c r="G33" i="12" s="1"/>
  <c r="H33" i="12" s="1"/>
  <c r="F44" i="12"/>
  <c r="G44" i="12" s="1"/>
  <c r="H44" i="12" s="1"/>
  <c r="F32" i="12"/>
  <c r="G32" i="12" s="1"/>
  <c r="H32" i="12" s="1"/>
  <c r="F38" i="12"/>
  <c r="G38" i="12" s="1"/>
  <c r="H38" i="12" s="1"/>
  <c r="F34" i="12"/>
  <c r="G34" i="12" s="1"/>
  <c r="H34" i="12" s="1"/>
  <c r="F30" i="12"/>
  <c r="G30" i="12" s="1"/>
  <c r="H30" i="12" s="1"/>
  <c r="F26" i="12"/>
  <c r="G26" i="12" s="1"/>
  <c r="H26" i="12" s="1"/>
  <c r="F2" i="13"/>
  <c r="C2" i="13"/>
  <c r="U73" i="2" l="1"/>
  <c r="U72" i="2"/>
  <c r="U71" i="2"/>
  <c r="U70" i="2"/>
  <c r="R13" i="12"/>
  <c r="R14" i="12"/>
  <c r="R15" i="12"/>
  <c r="R16" i="12"/>
  <c r="R17" i="12"/>
  <c r="R18" i="12"/>
  <c r="R19" i="12"/>
  <c r="R20" i="12"/>
  <c r="R21" i="12"/>
  <c r="R22" i="12"/>
  <c r="R23" i="12"/>
  <c r="R43" i="12"/>
  <c r="R44" i="12"/>
  <c r="R45" i="12"/>
  <c r="R46" i="12"/>
  <c r="R47" i="12"/>
  <c r="R48" i="12"/>
  <c r="R49" i="12"/>
  <c r="R50" i="12"/>
  <c r="R51" i="12"/>
  <c r="R52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53" i="12"/>
  <c r="R54" i="12"/>
  <c r="R55" i="12"/>
  <c r="R56" i="12"/>
  <c r="R57" i="12"/>
  <c r="R8" i="12"/>
  <c r="E3" i="5"/>
  <c r="B6" i="12"/>
  <c r="B8" i="2"/>
  <c r="L8" i="12" l="1"/>
  <c r="L10" i="2"/>
  <c r="F60" i="2" l="1"/>
  <c r="F61" i="2"/>
  <c r="F63" i="2"/>
  <c r="F59" i="2"/>
  <c r="F62" i="2"/>
  <c r="F11" i="2"/>
  <c r="F14" i="2"/>
  <c r="F84" i="2"/>
  <c r="F13" i="2"/>
  <c r="F76" i="2"/>
  <c r="F27" i="2"/>
  <c r="F35" i="2"/>
  <c r="F45" i="2"/>
  <c r="F39" i="2"/>
  <c r="F26" i="2"/>
  <c r="F37" i="2"/>
  <c r="F77" i="2"/>
  <c r="F83" i="2"/>
  <c r="F86" i="2"/>
  <c r="F74" i="2"/>
  <c r="F38" i="2"/>
  <c r="F85" i="2"/>
  <c r="F44" i="2"/>
  <c r="F42" i="2"/>
  <c r="F58" i="2"/>
  <c r="F12" i="2"/>
  <c r="F87" i="2"/>
  <c r="F36" i="2"/>
  <c r="F75" i="2"/>
  <c r="F88" i="2"/>
  <c r="F34" i="2"/>
  <c r="F82" i="2"/>
  <c r="F43" i="2"/>
  <c r="F28" i="2"/>
  <c r="F89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G59" i="2" l="1"/>
  <c r="G63" i="2"/>
  <c r="H63" i="2" s="1"/>
  <c r="I63" i="2" s="1"/>
  <c r="G67" i="2"/>
  <c r="H67" i="2" s="1"/>
  <c r="I67" i="2" s="1"/>
  <c r="G71" i="2"/>
  <c r="H71" i="2" s="1"/>
  <c r="I71" i="2" s="1"/>
  <c r="G60" i="2"/>
  <c r="G64" i="2"/>
  <c r="H64" i="2" s="1"/>
  <c r="I64" i="2" s="1"/>
  <c r="G68" i="2"/>
  <c r="H68" i="2" s="1"/>
  <c r="I68" i="2" s="1"/>
  <c r="G72" i="2"/>
  <c r="H72" i="2" s="1"/>
  <c r="I72" i="2" s="1"/>
  <c r="G61" i="2"/>
  <c r="G65" i="2"/>
  <c r="H65" i="2" s="1"/>
  <c r="I65" i="2" s="1"/>
  <c r="G69" i="2"/>
  <c r="H69" i="2" s="1"/>
  <c r="I69" i="2" s="1"/>
  <c r="G73" i="2"/>
  <c r="H73" i="2" s="1"/>
  <c r="I73" i="2" s="1"/>
  <c r="G66" i="2"/>
  <c r="H66" i="2" s="1"/>
  <c r="I66" i="2" s="1"/>
  <c r="G70" i="2"/>
  <c r="H70" i="2" s="1"/>
  <c r="I70" i="2" s="1"/>
  <c r="G62" i="2"/>
  <c r="H62" i="2" s="1"/>
  <c r="I62" i="2" s="1"/>
  <c r="G55" i="12"/>
  <c r="G40" i="12"/>
  <c r="G23" i="12"/>
  <c r="G19" i="12"/>
  <c r="G10" i="12"/>
  <c r="G54" i="12"/>
  <c r="G24" i="12"/>
  <c r="G25" i="12"/>
  <c r="G22" i="12"/>
  <c r="G18" i="12"/>
  <c r="G9" i="12"/>
  <c r="G57" i="12"/>
  <c r="G53" i="12"/>
  <c r="G12" i="12"/>
  <c r="G42" i="12"/>
  <c r="G21" i="12"/>
  <c r="G17" i="12"/>
  <c r="G56" i="12"/>
  <c r="G11" i="12"/>
  <c r="G41" i="12"/>
  <c r="G20" i="12"/>
  <c r="G16" i="12"/>
  <c r="G8" i="12"/>
  <c r="J2" i="2"/>
  <c r="G14" i="2"/>
  <c r="H14" i="2" s="1"/>
  <c r="I14" i="2" s="1"/>
  <c r="G26" i="2"/>
  <c r="H26" i="2" s="1"/>
  <c r="I26" i="2" s="1"/>
  <c r="G37" i="2"/>
  <c r="H37" i="2" s="1"/>
  <c r="I37" i="2" s="1"/>
  <c r="G46" i="2"/>
  <c r="H46" i="2" s="1"/>
  <c r="I46" i="2" s="1"/>
  <c r="G50" i="2"/>
  <c r="H50" i="2" s="1"/>
  <c r="I50" i="2" s="1"/>
  <c r="G54" i="2"/>
  <c r="H54" i="2" s="1"/>
  <c r="I54" i="2" s="1"/>
  <c r="G19" i="2"/>
  <c r="H19" i="2" s="1"/>
  <c r="I19" i="2" s="1"/>
  <c r="G84" i="2"/>
  <c r="H84" i="2" s="1"/>
  <c r="I84" i="2" s="1"/>
  <c r="G49" i="2"/>
  <c r="H49" i="2" s="1"/>
  <c r="I49" i="2" s="1"/>
  <c r="G79" i="2"/>
  <c r="H79" i="2" s="1"/>
  <c r="I79" i="2" s="1"/>
  <c r="G18" i="2"/>
  <c r="H18" i="2" s="1"/>
  <c r="I18" i="2" s="1"/>
  <c r="G48" i="2"/>
  <c r="H48" i="2" s="1"/>
  <c r="I48" i="2" s="1"/>
  <c r="G58" i="2"/>
  <c r="H58" i="2" s="1"/>
  <c r="I58" i="2" s="1"/>
  <c r="G86" i="2"/>
  <c r="H86" i="2" s="1"/>
  <c r="I86" i="2" s="1"/>
  <c r="H59" i="2"/>
  <c r="I59" i="2" s="1"/>
  <c r="G47" i="2"/>
  <c r="H47" i="2" s="1"/>
  <c r="I47" i="2" s="1"/>
  <c r="G39" i="2"/>
  <c r="H39" i="2" s="1"/>
  <c r="I39" i="2" s="1"/>
  <c r="G83" i="2"/>
  <c r="H83" i="2" s="1"/>
  <c r="I83" i="2" s="1"/>
  <c r="G44" i="2"/>
  <c r="H44" i="2" s="1"/>
  <c r="I44" i="2" s="1"/>
  <c r="G32" i="2"/>
  <c r="H32" i="2" s="1"/>
  <c r="I32" i="2" s="1"/>
  <c r="G27" i="2"/>
  <c r="H27" i="2" s="1"/>
  <c r="I27" i="2" s="1"/>
  <c r="G36" i="2"/>
  <c r="H36" i="2" s="1"/>
  <c r="I36" i="2" s="1"/>
  <c r="H60" i="2"/>
  <c r="I60" i="2" s="1"/>
  <c r="G41" i="2"/>
  <c r="H41" i="2" s="1"/>
  <c r="I41" i="2" s="1"/>
  <c r="G85" i="2"/>
  <c r="H85" i="2" s="1"/>
  <c r="I85" i="2" s="1"/>
  <c r="G40" i="2"/>
  <c r="H40" i="2" s="1"/>
  <c r="I40" i="2" s="1"/>
  <c r="G25" i="2"/>
  <c r="H25" i="2" s="1"/>
  <c r="I25" i="2" s="1"/>
  <c r="G13" i="2"/>
  <c r="H13" i="2" s="1"/>
  <c r="I13" i="2" s="1"/>
  <c r="G11" i="2"/>
  <c r="H11" i="2" s="1"/>
  <c r="I11" i="2" s="1"/>
  <c r="G33" i="2"/>
  <c r="H33" i="2" s="1"/>
  <c r="I33" i="2" s="1"/>
  <c r="G24" i="2"/>
  <c r="H24" i="2" s="1"/>
  <c r="I24" i="2" s="1"/>
  <c r="G87" i="2"/>
  <c r="H87" i="2" s="1"/>
  <c r="I87" i="2" s="1"/>
  <c r="G28" i="2"/>
  <c r="H28" i="2" s="1"/>
  <c r="I28" i="2" s="1"/>
  <c r="G74" i="2"/>
  <c r="H74" i="2" s="1"/>
  <c r="I74" i="2" s="1"/>
  <c r="G52" i="2"/>
  <c r="H52" i="2" s="1"/>
  <c r="I52" i="2" s="1"/>
  <c r="G16" i="2"/>
  <c r="H16" i="2" s="1"/>
  <c r="I16" i="2" s="1"/>
  <c r="G82" i="2"/>
  <c r="H82" i="2" s="1"/>
  <c r="I82" i="2" s="1"/>
  <c r="G80" i="2"/>
  <c r="H80" i="2" s="1"/>
  <c r="I80" i="2" s="1"/>
  <c r="G77" i="2"/>
  <c r="H77" i="2" s="1"/>
  <c r="I77" i="2" s="1"/>
  <c r="G42" i="2"/>
  <c r="H42" i="2" s="1"/>
  <c r="I42" i="2" s="1"/>
  <c r="G45" i="2"/>
  <c r="H45" i="2" s="1"/>
  <c r="I45" i="2" s="1"/>
  <c r="G57" i="2"/>
  <c r="H57" i="2" s="1"/>
  <c r="I57" i="2" s="1"/>
  <c r="G31" i="2"/>
  <c r="H31" i="2" s="1"/>
  <c r="I31" i="2" s="1"/>
  <c r="G22" i="2"/>
  <c r="H22" i="2" s="1"/>
  <c r="I22" i="2" s="1"/>
  <c r="G89" i="2"/>
  <c r="H89" i="2" s="1"/>
  <c r="I89" i="2" s="1"/>
  <c r="G23" i="2"/>
  <c r="H23" i="2" s="1"/>
  <c r="I23" i="2" s="1"/>
  <c r="G78" i="2"/>
  <c r="H78" i="2" s="1"/>
  <c r="I78" i="2" s="1"/>
  <c r="G34" i="2"/>
  <c r="H34" i="2" s="1"/>
  <c r="I34" i="2" s="1"/>
  <c r="G56" i="2"/>
  <c r="H56" i="2" s="1"/>
  <c r="I56" i="2" s="1"/>
  <c r="G30" i="2"/>
  <c r="H30" i="2" s="1"/>
  <c r="I30" i="2" s="1"/>
  <c r="G21" i="2"/>
  <c r="H21" i="2" s="1"/>
  <c r="I21" i="2" s="1"/>
  <c r="G76" i="2"/>
  <c r="H76" i="2" s="1"/>
  <c r="I76" i="2" s="1"/>
  <c r="G43" i="2"/>
  <c r="H43" i="2" s="1"/>
  <c r="I43" i="2" s="1"/>
  <c r="G55" i="2"/>
  <c r="H55" i="2" s="1"/>
  <c r="I55" i="2" s="1"/>
  <c r="G29" i="2"/>
  <c r="H29" i="2" s="1"/>
  <c r="I29" i="2" s="1"/>
  <c r="G20" i="2"/>
  <c r="H20" i="2" s="1"/>
  <c r="I20" i="2" s="1"/>
  <c r="H61" i="2"/>
  <c r="I61" i="2" s="1"/>
  <c r="G12" i="2"/>
  <c r="H12" i="2" s="1"/>
  <c r="I12" i="2" s="1"/>
  <c r="G35" i="2"/>
  <c r="H35" i="2" s="1"/>
  <c r="I35" i="2" s="1"/>
  <c r="G53" i="2"/>
  <c r="H53" i="2" s="1"/>
  <c r="I53" i="2" s="1"/>
  <c r="G17" i="2"/>
  <c r="H17" i="2" s="1"/>
  <c r="I17" i="2" s="1"/>
  <c r="G75" i="2"/>
  <c r="H75" i="2" s="1"/>
  <c r="I75" i="2" s="1"/>
  <c r="G88" i="2"/>
  <c r="H88" i="2" s="1"/>
  <c r="I88" i="2" s="1"/>
  <c r="G81" i="2"/>
  <c r="H81" i="2" s="1"/>
  <c r="I81" i="2" s="1"/>
  <c r="G38" i="2"/>
  <c r="H38" i="2" s="1"/>
  <c r="I38" i="2" s="1"/>
  <c r="G51" i="2"/>
  <c r="H51" i="2" s="1"/>
  <c r="I51" i="2" s="1"/>
  <c r="G15" i="2"/>
  <c r="H15" i="2" s="1"/>
  <c r="I15" i="2" s="1"/>
  <c r="G10" i="2"/>
  <c r="H10" i="2" s="1"/>
  <c r="F16" i="12"/>
  <c r="F57" i="12"/>
  <c r="F20" i="12"/>
  <c r="F53" i="12"/>
  <c r="F51" i="12"/>
  <c r="G51" i="12" s="1"/>
  <c r="H51" i="12" s="1"/>
  <c r="F18" i="12"/>
  <c r="H18" i="12" s="1"/>
  <c r="I18" i="12" s="1"/>
  <c r="F19" i="12"/>
  <c r="F21" i="12"/>
  <c r="F48" i="12"/>
  <c r="G48" i="12" s="1"/>
  <c r="H48" i="12" s="1"/>
  <c r="I48" i="12" s="1"/>
  <c r="F49" i="12"/>
  <c r="G49" i="12" s="1"/>
  <c r="H49" i="12" s="1"/>
  <c r="I49" i="12" s="1"/>
  <c r="F56" i="12"/>
  <c r="H56" i="12" s="1"/>
  <c r="I56" i="12" s="1"/>
  <c r="F55" i="12"/>
  <c r="F45" i="12"/>
  <c r="G45" i="12" s="1"/>
  <c r="H45" i="12" s="1"/>
  <c r="I45" i="12" s="1"/>
  <c r="F17" i="12"/>
  <c r="F22" i="12"/>
  <c r="F23" i="12"/>
  <c r="F46" i="12"/>
  <c r="G46" i="12" s="1"/>
  <c r="H46" i="12" s="1"/>
  <c r="I46" i="12" s="1"/>
  <c r="F54" i="12"/>
  <c r="H54" i="12" s="1"/>
  <c r="I54" i="12" s="1"/>
  <c r="F50" i="12"/>
  <c r="G50" i="12" s="1"/>
  <c r="H50" i="12" s="1"/>
  <c r="I50" i="12" s="1"/>
  <c r="F47" i="12"/>
  <c r="G47" i="12" s="1"/>
  <c r="H47" i="12" s="1"/>
  <c r="I47" i="12" s="1"/>
  <c r="F52" i="12"/>
  <c r="G52" i="12" s="1"/>
  <c r="H52" i="12" s="1"/>
  <c r="I52" i="12" s="1"/>
  <c r="F11" i="12"/>
  <c r="H11" i="12" s="1"/>
  <c r="I11" i="12" s="1"/>
  <c r="F40" i="12"/>
  <c r="H40" i="12" s="1"/>
  <c r="I40" i="12" s="1"/>
  <c r="F42" i="12"/>
  <c r="F41" i="12"/>
  <c r="F12" i="12"/>
  <c r="H12" i="12" s="1"/>
  <c r="I12" i="12" s="1"/>
  <c r="F25" i="12"/>
  <c r="F9" i="12"/>
  <c r="H9" i="12" s="1"/>
  <c r="I9" i="12" s="1"/>
  <c r="F10" i="12"/>
  <c r="F24" i="12"/>
  <c r="K2" i="12"/>
  <c r="B5" i="12" s="1"/>
  <c r="F8" i="12"/>
  <c r="H8" i="12" s="1"/>
  <c r="I8" i="12" s="1"/>
  <c r="I32" i="12"/>
  <c r="I51" i="12"/>
  <c r="I44" i="12"/>
  <c r="I39" i="12"/>
  <c r="I30" i="12"/>
  <c r="I31" i="12"/>
  <c r="I37" i="12"/>
  <c r="I27" i="12"/>
  <c r="I43" i="12"/>
  <c r="I36" i="12"/>
  <c r="I13" i="12"/>
  <c r="I35" i="12"/>
  <c r="I15" i="12"/>
  <c r="I38" i="12"/>
  <c r="I28" i="12"/>
  <c r="I34" i="12"/>
  <c r="I29" i="12"/>
  <c r="I26" i="12"/>
  <c r="I14" i="12"/>
  <c r="I33" i="12"/>
  <c r="H21" i="12" l="1"/>
  <c r="I21" i="12" s="1"/>
  <c r="H55" i="12"/>
  <c r="I55" i="12" s="1"/>
  <c r="H53" i="12"/>
  <c r="I53" i="12" s="1"/>
  <c r="H10" i="12"/>
  <c r="I10" i="12" s="1"/>
  <c r="H22" i="12"/>
  <c r="I22" i="12" s="1"/>
  <c r="H20" i="12"/>
  <c r="I20" i="12" s="1"/>
  <c r="H17" i="12"/>
  <c r="I17" i="12" s="1"/>
  <c r="H41" i="12"/>
  <c r="I41" i="12" s="1"/>
  <c r="H25" i="12"/>
  <c r="I25" i="12" s="1"/>
  <c r="H19" i="12"/>
  <c r="I19" i="12" s="1"/>
  <c r="H57" i="12"/>
  <c r="I57" i="12" s="1"/>
  <c r="H16" i="12"/>
  <c r="I16" i="12" s="1"/>
  <c r="H24" i="12"/>
  <c r="I24" i="12" s="1"/>
  <c r="H42" i="12"/>
  <c r="I42" i="12" s="1"/>
  <c r="H23" i="12"/>
  <c r="I23" i="12" s="1"/>
  <c r="I10" i="2"/>
</calcChain>
</file>

<file path=xl/sharedStrings.xml><?xml version="1.0" encoding="utf-8"?>
<sst xmlns="http://schemas.openxmlformats.org/spreadsheetml/2006/main" count="606" uniqueCount="266">
  <si>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</si>
  <si>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</si>
  <si>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</si>
  <si>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</si>
  <si>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</si>
  <si>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</si>
  <si>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</si>
  <si>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</si>
  <si>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</si>
  <si>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</si>
  <si>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</si>
  <si>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</si>
  <si>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</si>
  <si>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</si>
  <si>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</si>
  <si>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</si>
  <si>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</si>
  <si>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</si>
  <si>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</si>
  <si>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</si>
  <si>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</si>
  <si>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</si>
  <si>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</si>
  <si>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</si>
  <si>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</si>
  <si>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</si>
  <si>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</si>
  <si>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</si>
  <si>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</si>
  <si>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</si>
  <si>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</si>
  <si>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</si>
  <si>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</si>
  <si>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</si>
  <si>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</si>
  <si>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</si>
  <si>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</si>
  <si>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</si>
  <si>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</si>
  <si>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</si>
  <si>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</si>
  <si>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</si>
  <si>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</si>
  <si>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</si>
  <si>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</si>
  <si>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</si>
  <si>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</si>
  <si>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</si>
  <si>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</si>
  <si>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</si>
  <si>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</si>
  <si>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</si>
  <si>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</si>
  <si>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</si>
  <si>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</si>
  <si>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</si>
  <si>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</si>
  <si>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</si>
  <si>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</si>
  <si>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</si>
  <si>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</si>
  <si>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</si>
  <si>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</si>
  <si>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</si>
  <si>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</si>
  <si>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</si>
  <si>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</si>
  <si>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</si>
  <si>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</si>
  <si>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</si>
  <si>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</si>
  <si>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FanDiag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</si>
  <si>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</si>
  <si>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</si>
  <si>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</si>
  <si>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</si>
  <si>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</si>
  <si>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</si>
  <si>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</si>
  <si>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</si>
  <si>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</si>
  <si>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SI1</t>
  </si>
  <si>
    <t>SI2</t>
  </si>
  <si>
    <t>OSSD1</t>
  </si>
  <si>
    <t>OSSD2</t>
  </si>
  <si>
    <t>SIVirtual</t>
  </si>
  <si>
    <t>7+DI1</t>
  </si>
  <si>
    <t>Cylinder count</t>
  </si>
  <si>
    <t>Signal count</t>
  </si>
  <si>
    <t>SO1</t>
  </si>
  <si>
    <t>SOVirtual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</si>
  <si>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</si>
  <si>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</si>
  <si>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</si>
  <si>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</si>
  <si>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</si>
  <si>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</si>
  <si>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</si>
  <si>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</si>
  <si>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</si>
  <si>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</si>
  <si>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</si>
  <si>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</si>
  <si>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</si>
  <si>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</si>
  <si>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</si>
  <si>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</si>
  <si>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</si>
  <si>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</si>
  <si>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CMs1</t>
  </si>
  <si>
    <t>CMs2</t>
  </si>
  <si>
    <t>Linear</t>
  </si>
  <si>
    <t>Rotator</t>
  </si>
  <si>
    <t>constant</t>
  </si>
  <si>
    <t>Constant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</si>
  <si>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</si>
  <si>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</si>
  <si>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</si>
  <si>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</si>
  <si>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</si>
  <si>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</si>
  <si>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</si>
  <si>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</si>
  <si>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</si>
  <si>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</si>
  <si>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</si>
  <si>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</si>
  <si>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</si>
  <si>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</si>
  <si>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</si>
  <si>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</si>
  <si>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</si>
  <si>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</si>
  <si>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</si>
  <si>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</si>
  <si>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</si>
  <si>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</si>
  <si>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</si>
  <si>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</si>
  <si>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</si>
  <si>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</si>
  <si>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</si>
  <si>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</si>
  <si>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</si>
  <si>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</si>
  <si>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</si>
  <si>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</si>
  <si>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</si>
  <si>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</si>
  <si>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</si>
  <si>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</si>
  <si>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</si>
  <si>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</si>
  <si>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</si>
  <si>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</si>
  <si>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</si>
  <si>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</si>
  <si>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</si>
  <si>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</si>
  <si>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</si>
  <si>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</si>
  <si>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</si>
  <si>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</si>
  <si>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</si>
  <si>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</si>
  <si>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</si>
  <si>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Axis Count</t>
  </si>
  <si>
    <t>A載具夾持1</t>
  </si>
  <si>
    <t>A載具夾持2</t>
  </si>
  <si>
    <t>A載具夾持3</t>
  </si>
  <si>
    <t>C夾持</t>
  </si>
  <si>
    <t>C推桿</t>
  </si>
  <si>
    <t>HolderA1</t>
  </si>
  <si>
    <t>HolderA2</t>
  </si>
  <si>
    <t>HolderA3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</si>
  <si>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</si>
  <si>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</si>
  <si>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</si>
  <si>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</si>
  <si>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</si>
  <si>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</si>
  <si>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</si>
  <si>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</si>
  <si>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</si>
  <si>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</si>
  <si>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</si>
  <si>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氣缸A1(動</t>
  </si>
  <si>
    <t>氣缸A2(動</t>
  </si>
  <si>
    <t>氣缸A3(動</t>
  </si>
  <si>
    <t>氣缸C1(動</t>
  </si>
  <si>
    <t>氣缸C2(動</t>
  </si>
  <si>
    <t>氣缸C2(原</t>
  </si>
  <si>
    <t>光纖A1</t>
  </si>
  <si>
    <t>光纖A2</t>
  </si>
  <si>
    <t>光纖A3</t>
  </si>
  <si>
    <t>近接A1</t>
  </si>
  <si>
    <t>近接A2</t>
  </si>
  <si>
    <t>近接A3</t>
  </si>
  <si>
    <t>近接C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</si>
  <si>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</si>
  <si>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</si>
  <si>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</si>
  <si>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</si>
  <si>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</si>
  <si>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</si>
  <si>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</si>
  <si>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</si>
  <si>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</si>
  <si>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</si>
  <si>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</si>
  <si>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</si>
  <si>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</si>
  <si>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</si>
  <si>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</si>
  <si>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</si>
  <si>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</si>
  <si>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C1A2</t>
  </si>
  <si>
    <t>FMs1</t>
  </si>
  <si>
    <t>FMs2</t>
  </si>
  <si>
    <t>EMs1</t>
  </si>
  <si>
    <t>EMs2</t>
  </si>
  <si>
    <t>FCy01a</t>
  </si>
  <si>
    <t>FCy01b</t>
  </si>
  <si>
    <t>FCy02a</t>
  </si>
  <si>
    <t>FCy02b</t>
  </si>
  <si>
    <t>FCy03a</t>
  </si>
  <si>
    <t>FCy03b</t>
  </si>
  <si>
    <t>氣缸F1(原</t>
  </si>
  <si>
    <t>氣缸F3(原</t>
  </si>
  <si>
    <t>氣缸F1(動</t>
  </si>
  <si>
    <t>氣缸F2(原</t>
  </si>
  <si>
    <t>氣缸F2(動</t>
  </si>
  <si>
    <t>氣缸F3(動</t>
  </si>
  <si>
    <t>FCy01</t>
  </si>
  <si>
    <t>FCy02</t>
  </si>
  <si>
    <t>FCy03</t>
  </si>
  <si>
    <t>前後</t>
  </si>
  <si>
    <t>Transport</t>
  </si>
  <si>
    <t>連接器夾持</t>
  </si>
  <si>
    <t>開夾爪</t>
  </si>
  <si>
    <t>Holder</t>
  </si>
  <si>
    <t>上視側邊定位</t>
  </si>
  <si>
    <t>ECy01</t>
  </si>
  <si>
    <t>FCy04</t>
  </si>
  <si>
    <t>底視側邊定位</t>
  </si>
  <si>
    <t>BottomHorizon</t>
  </si>
  <si>
    <t>BottomVertical</t>
  </si>
  <si>
    <t>TopHorizon</t>
  </si>
  <si>
    <t>TopVertical</t>
  </si>
  <si>
    <t>預備抓取</t>
  </si>
  <si>
    <t>抓取</t>
  </si>
  <si>
    <t>預備拍照</t>
  </si>
  <si>
    <t>Pick</t>
  </si>
  <si>
    <t>ReadyPick</t>
  </si>
  <si>
    <t>Comp</t>
  </si>
  <si>
    <t>補償</t>
  </si>
  <si>
    <t>LinearTransporter</t>
  </si>
  <si>
    <t>進料移載</t>
  </si>
  <si>
    <t>ConveyorMaster</t>
  </si>
  <si>
    <t>輸送帶</t>
  </si>
  <si>
    <t>LifterCellularA1</t>
  </si>
  <si>
    <t>LifterCellularA2</t>
  </si>
  <si>
    <t>LifterCellularA3</t>
  </si>
  <si>
    <t>輸送帶升降A1</t>
  </si>
  <si>
    <t>輸送帶升降A2</t>
  </si>
  <si>
    <t>輸送帶升降A3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</si>
</sst>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89"/>
  <sheetViews>
    <sheetView zoomScaleNormal="100" workbookViewId="0">
      <selection activeCell="O10" sqref="O10:O42"/>
    </sheetView>
  </sheetViews>
  <sheetFormatPr defaultRowHeight="14.4" x14ac:dyDescent="0.3"/>
  <cols>
    <col min="1" max="1" width="22.88671875" customWidth="1"/>
    <col min="2" max="2" width="16.5546875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12" bestFit="1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13.88671875" customWidth="1"/>
    <col min="17" max="17" width="19" customWidth="1"/>
    <col min="18" max="18" width="19.109375" customWidth="1"/>
    <col min="19" max="19" width="7.88671875" bestFit="1" customWidth="1"/>
    <col min="20" max="20" width="12.6640625" bestFit="1" customWidth="1"/>
  </cols>
  <sheetData>
    <row r="1" spans="1:21" x14ac:dyDescent="0.3">
      <c r="B1" t="s">
        <v>216</v>
      </c>
    </row>
    <row r="2" spans="1:21" x14ac:dyDescent="0.3">
      <c r="A2" t="s">
        <v>0</v>
      </c>
      <c r="B2">
        <v>1</v>
      </c>
      <c r="J2" t="e">
        <f>K10-B6</f>
        <v>#REF!</v>
      </c>
    </row>
    <row r="3" spans="1:21" x14ac:dyDescent="0.3">
      <c r="A3" t="s">
        <v>44</v>
      </c>
      <c r="B3">
        <v>521360</v>
      </c>
      <c r="H3" t="e">
        <f>QUOTIENT(F10,65535)</f>
        <v>#REF!</v>
      </c>
    </row>
    <row r="4" spans="1:21" x14ac:dyDescent="0.3">
      <c r="A4" t="s">
        <v>45</v>
      </c>
      <c r="B4">
        <v>521364</v>
      </c>
    </row>
    <row r="5" spans="1:21" x14ac:dyDescent="0.3">
      <c r="A5" t="s">
        <v>40</v>
      </c>
      <c r="B5">
        <v>523095</v>
      </c>
    </row>
    <row r="6" spans="1:21" x14ac:dyDescent="0.3">
      <c r="A6" t="s">
        <v>62</v>
      </c>
      <c r="B6" t="e">
        <f>MIN(L:L)</f>
        <v>#REF!</v>
      </c>
      <c r="F6" s="1" t="s">
        <v>59</v>
      </c>
      <c r="J6" t="s">
        <v>60</v>
      </c>
    </row>
    <row r="7" spans="1:21" x14ac:dyDescent="0.3">
      <c r="A7" t="s">
        <v>179</v>
      </c>
      <c r="B7">
        <f>MIN(B3:B4)</f>
        <v>521360</v>
      </c>
    </row>
    <row r="8" spans="1:21" x14ac:dyDescent="0.3">
      <c r="A8" t="s">
        <v>88</v>
      </c>
      <c r="B8">
        <f>COUNTIF(S:S,"*")</f>
        <v>13</v>
      </c>
    </row>
    <row r="9" spans="1:21" x14ac:dyDescent="0.3">
      <c r="A9" t="s">
        <v>1</v>
      </c>
      <c r="B9" t="s">
        <v>7</v>
      </c>
      <c r="C9" t="s">
        <v>2</v>
      </c>
      <c r="D9" s="1" t="s">
        <v>10</v>
      </c>
      <c r="E9" s="1" t="s">
        <v>180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114</v>
      </c>
    </row>
    <row r="10" spans="1:21" x14ac:dyDescent="0.3">
      <c r="A10">
        <v>0</v>
      </c>
      <c r="B10" s="2" t="s">
        <v>8</v>
      </c>
      <c r="C10">
        <v>1</v>
      </c>
      <c r="D10" s="1" t="s">
        <v>11</v>
      </c>
      <c r="E10" s="1">
        <f t="shared" ref="E10:E39" si="0">IF(P10="",$B$2,$B$2)</f>
        <v>1</v>
      </c>
      <c r="F10" s="1" t="e">
        <f t="shared" ref="F10:F41" si="1">IF(L10&lt;&gt;"",FLOOR((L10-MIN(L:L))/2,1),"")</f>
        <v>#REF!</v>
      </c>
      <c r="G10" s="1" t="e">
        <f t="shared" ref="G10:G41" si="2">IF(MOD(L10-$B$6,2)=1,8+M10,M10)</f>
        <v>#REF!</v>
      </c>
      <c r="H10" t="e">
        <f t="shared" ref="H10:H41" si="3">DEC2HEX(E10*HEX2DEC(1000000) +G10*HEX2DEC(10000) +F10)</f>
        <v>#REF!</v>
      </c>
      <c r="I10" t="e">
        <f t="shared" ref="I10:I41" si="4">HEX2DEC(H10)</f>
        <v>#REF!</v>
      </c>
      <c r="K10">
        <f t="shared" ref="K10:K36" si="5">IF(Q10&lt;&gt;"",Q10*116+$B$3,IF(R10&lt;&gt;"",R10*116+$B$3,IF(T10&lt;&gt;"",T10*68+$B$5,"")))</f>
        <v>523095</v>
      </c>
      <c r="L10">
        <f t="shared" ref="L10:L41" si="6">IF(J10&lt;&gt;"",J10,K10)</f>
        <v>523095</v>
      </c>
      <c r="O10" t="s">
        <v>181</v>
      </c>
      <c r="S10" t="s">
        <v>38</v>
      </c>
      <c r="T10">
        <v>0</v>
      </c>
      <c r="U10" t="str">
        <f>IF(S10="*",D10&amp;" : INT := "&amp;(T10+1)&amp;";")</f>
        <v>H1Red : INT := 1;</v>
      </c>
    </row>
    <row r="11" spans="1:21" x14ac:dyDescent="0.3">
      <c r="A11">
        <v>1</v>
      </c>
      <c r="B11" s="2" t="s">
        <v>8</v>
      </c>
      <c r="C11">
        <v>2</v>
      </c>
      <c r="D11" s="1" t="s">
        <v>12</v>
      </c>
      <c r="E11" s="1">
        <f t="shared" si="0"/>
        <v>1</v>
      </c>
      <c r="F11" s="1" t="e">
        <f t="shared" si="1"/>
        <v>#REF!</v>
      </c>
      <c r="G11" s="1" t="e">
        <f t="shared" si="2"/>
        <v>#REF!</v>
      </c>
      <c r="H11" t="e">
        <f t="shared" si="3"/>
        <v>#REF!</v>
      </c>
      <c r="I11" t="e">
        <f t="shared" si="4"/>
        <v>#REF!</v>
      </c>
      <c r="K11">
        <f t="shared" si="5"/>
        <v>523163</v>
      </c>
      <c r="L11">
        <f t="shared" si="6"/>
        <v>523163</v>
      </c>
      <c r="O11" t="s">
        <v>182</v>
      </c>
      <c r="S11" t="s">
        <v>38</v>
      </c>
      <c r="T11">
        <v>1</v>
      </c>
      <c r="U11" t="str">
        <f t="shared" ref="U11:U14" si="7">IF(S11="*",D11&amp;" : INT := "&amp;(T11+1)&amp;";")</f>
        <v>H2Green : INT := 2;</v>
      </c>
    </row>
    <row r="12" spans="1:21" x14ac:dyDescent="0.3">
      <c r="A12">
        <v>2</v>
      </c>
      <c r="B12" s="2" t="s">
        <v>8</v>
      </c>
      <c r="C12">
        <v>3</v>
      </c>
      <c r="D12" s="1" t="s">
        <v>13</v>
      </c>
      <c r="E12" s="1">
        <f t="shared" si="0"/>
        <v>1</v>
      </c>
      <c r="F12" s="1" t="e">
        <f t="shared" si="1"/>
        <v>#REF!</v>
      </c>
      <c r="G12" s="1" t="e">
        <f t="shared" si="2"/>
        <v>#REF!</v>
      </c>
      <c r="H12" t="e">
        <f t="shared" si="3"/>
        <v>#REF!</v>
      </c>
      <c r="I12" t="e">
        <f t="shared" si="4"/>
        <v>#REF!</v>
      </c>
      <c r="K12">
        <f t="shared" si="5"/>
        <v>523231</v>
      </c>
      <c r="L12">
        <f t="shared" si="6"/>
        <v>523231</v>
      </c>
      <c r="O12" t="s">
        <v>183</v>
      </c>
      <c r="S12" t="s">
        <v>38</v>
      </c>
      <c r="T12">
        <v>2</v>
      </c>
      <c r="U12" t="str">
        <f t="shared" si="7"/>
        <v>H3Orange : INT := 3;</v>
      </c>
    </row>
    <row r="13" spans="1:21" x14ac:dyDescent="0.3">
      <c r="A13">
        <v>3</v>
      </c>
      <c r="B13" s="2" t="s">
        <v>8</v>
      </c>
      <c r="C13">
        <v>4</v>
      </c>
      <c r="D13" s="1" t="s">
        <v>14</v>
      </c>
      <c r="E13" s="1">
        <f t="shared" si="0"/>
        <v>1</v>
      </c>
      <c r="F13" s="1" t="e">
        <f t="shared" si="1"/>
        <v>#REF!</v>
      </c>
      <c r="G13" s="1" t="e">
        <f t="shared" si="2"/>
        <v>#REF!</v>
      </c>
      <c r="H13" t="e">
        <f t="shared" si="3"/>
        <v>#REF!</v>
      </c>
      <c r="I13" t="e">
        <f t="shared" si="4"/>
        <v>#REF!</v>
      </c>
      <c r="K13">
        <f t="shared" si="5"/>
        <v>523299</v>
      </c>
      <c r="L13">
        <f t="shared" si="6"/>
        <v>523299</v>
      </c>
      <c r="O13" t="s">
        <v>184</v>
      </c>
      <c r="S13" t="s">
        <v>38</v>
      </c>
      <c r="T13">
        <v>3</v>
      </c>
      <c r="U13" t="str">
        <f t="shared" si="7"/>
        <v>H4White : INT := 4;</v>
      </c>
    </row>
    <row r="14" spans="1:21" x14ac:dyDescent="0.3">
      <c r="A14">
        <v>4</v>
      </c>
      <c r="B14" s="2" t="s">
        <v>8</v>
      </c>
      <c r="C14">
        <v>5</v>
      </c>
      <c r="D14" s="1" t="s">
        <v>15</v>
      </c>
      <c r="E14" s="1">
        <f t="shared" si="0"/>
        <v>1</v>
      </c>
      <c r="F14" s="1" t="e">
        <f t="shared" si="1"/>
        <v>#REF!</v>
      </c>
      <c r="G14" s="1" t="e">
        <f t="shared" si="2"/>
        <v>#REF!</v>
      </c>
      <c r="H14" t="e">
        <f t="shared" si="3"/>
        <v>#REF!</v>
      </c>
      <c r="I14" t="e">
        <f t="shared" si="4"/>
        <v>#REF!</v>
      </c>
      <c r="K14">
        <f t="shared" si="5"/>
        <v>523367</v>
      </c>
      <c r="L14">
        <f t="shared" si="6"/>
        <v>523367</v>
      </c>
      <c r="O14" t="s">
        <v>185</v>
      </c>
      <c r="S14" t="s">
        <v>38</v>
      </c>
      <c r="T14">
        <v>4</v>
      </c>
      <c r="U14" t="str">
        <f t="shared" si="7"/>
        <v>Air : INT := 5;</v>
      </c>
    </row>
    <row r="15" spans="1:21" hidden="1" x14ac:dyDescent="0.3">
      <c r="A15">
        <v>5</v>
      </c>
      <c r="B15" s="2" t="s">
        <v>8</v>
      </c>
      <c r="C15">
        <v>6</v>
      </c>
      <c r="E15" s="1">
        <f t="shared" si="0"/>
        <v>1</v>
      </c>
      <c r="F15" s="1" t="str">
        <f t="shared" si="1"/>
        <v/>
      </c>
      <c r="G15" s="1" t="e">
        <f t="shared" si="2"/>
        <v>#VALUE!</v>
      </c>
      <c r="H15" t="e">
        <f t="shared" si="3"/>
        <v>#VALUE!</v>
      </c>
      <c r="I15" t="e">
        <f t="shared" si="4"/>
        <v>#VALUE!</v>
      </c>
      <c r="K15" t="str">
        <f t="shared" si="5"/>
        <v/>
      </c>
      <c r="L15" t="str">
        <f t="shared" si="6"/>
        <v/>
      </c>
    </row>
    <row r="16" spans="1:21" hidden="1" x14ac:dyDescent="0.3">
      <c r="A16">
        <v>6</v>
      </c>
      <c r="B16" s="2" t="s">
        <v>8</v>
      </c>
      <c r="C16">
        <v>7</v>
      </c>
      <c r="E16" s="1">
        <f t="shared" si="0"/>
        <v>1</v>
      </c>
      <c r="F16" s="1" t="str">
        <f t="shared" si="1"/>
        <v/>
      </c>
      <c r="G16" s="1" t="e">
        <f t="shared" si="2"/>
        <v>#VALUE!</v>
      </c>
      <c r="H16" t="e">
        <f t="shared" si="3"/>
        <v>#VALUE!</v>
      </c>
      <c r="I16" t="e">
        <f t="shared" si="4"/>
        <v>#VALUE!</v>
      </c>
      <c r="K16" t="str">
        <f t="shared" si="5"/>
        <v/>
      </c>
      <c r="L16" t="str">
        <f t="shared" si="6"/>
        <v/>
      </c>
    </row>
    <row r="17" spans="1:21" hidden="1" x14ac:dyDescent="0.3">
      <c r="A17">
        <v>7</v>
      </c>
      <c r="B17" s="2" t="s">
        <v>8</v>
      </c>
      <c r="C17">
        <v>8</v>
      </c>
      <c r="E17" s="1">
        <f t="shared" si="0"/>
        <v>1</v>
      </c>
      <c r="F17" s="1" t="str">
        <f t="shared" si="1"/>
        <v/>
      </c>
      <c r="G17" s="1" t="e">
        <f t="shared" si="2"/>
        <v>#VALUE!</v>
      </c>
      <c r="H17" t="e">
        <f t="shared" si="3"/>
        <v>#VALUE!</v>
      </c>
      <c r="I17" t="e">
        <f t="shared" si="4"/>
        <v>#VALUE!</v>
      </c>
      <c r="K17" t="str">
        <f t="shared" si="5"/>
        <v/>
      </c>
      <c r="L17" t="str">
        <f t="shared" si="6"/>
        <v/>
      </c>
    </row>
    <row r="18" spans="1:21" hidden="1" x14ac:dyDescent="0.3">
      <c r="A18">
        <v>8</v>
      </c>
      <c r="B18" s="2" t="s">
        <v>8</v>
      </c>
      <c r="C18">
        <v>9</v>
      </c>
      <c r="D18" s="1" t="s">
        <v>71</v>
      </c>
      <c r="E18" s="1">
        <f t="shared" si="0"/>
        <v>1</v>
      </c>
      <c r="F18" s="1" t="str">
        <f t="shared" si="1"/>
        <v/>
      </c>
      <c r="G18" s="1" t="e">
        <f t="shared" si="2"/>
        <v>#VALUE!</v>
      </c>
      <c r="H18" t="e">
        <f t="shared" si="3"/>
        <v>#VALUE!</v>
      </c>
      <c r="I18" t="e">
        <f t="shared" si="4"/>
        <v>#VALUE!</v>
      </c>
      <c r="K18" t="str">
        <f t="shared" si="5"/>
        <v/>
      </c>
      <c r="L18" t="str">
        <f t="shared" si="6"/>
        <v/>
      </c>
    </row>
    <row r="19" spans="1:21" hidden="1" x14ac:dyDescent="0.3">
      <c r="A19">
        <v>9</v>
      </c>
      <c r="B19" s="2" t="s">
        <v>8</v>
      </c>
      <c r="C19">
        <v>10</v>
      </c>
      <c r="E19" s="1">
        <f t="shared" si="0"/>
        <v>1</v>
      </c>
      <c r="F19" s="1" t="str">
        <f t="shared" si="1"/>
        <v/>
      </c>
      <c r="G19" s="1" t="e">
        <f t="shared" si="2"/>
        <v>#VALUE!</v>
      </c>
      <c r="H19" t="e">
        <f t="shared" si="3"/>
        <v>#VALUE!</v>
      </c>
      <c r="I19" t="e">
        <f t="shared" si="4"/>
        <v>#VALUE!</v>
      </c>
      <c r="K19" t="str">
        <f t="shared" si="5"/>
        <v/>
      </c>
      <c r="L19" t="str">
        <f t="shared" si="6"/>
        <v/>
      </c>
    </row>
    <row r="20" spans="1:21" hidden="1" x14ac:dyDescent="0.3">
      <c r="A20">
        <v>10</v>
      </c>
      <c r="B20" s="2" t="s">
        <v>8</v>
      </c>
      <c r="C20">
        <v>11</v>
      </c>
      <c r="E20" s="1">
        <f t="shared" si="0"/>
        <v>1</v>
      </c>
      <c r="F20" s="1" t="str">
        <f t="shared" si="1"/>
        <v/>
      </c>
      <c r="G20" s="1" t="e">
        <f t="shared" si="2"/>
        <v>#VALUE!</v>
      </c>
      <c r="H20" t="e">
        <f t="shared" si="3"/>
        <v>#VALUE!</v>
      </c>
      <c r="I20" t="e">
        <f t="shared" si="4"/>
        <v>#VALUE!</v>
      </c>
      <c r="K20" t="str">
        <f t="shared" si="5"/>
        <v/>
      </c>
      <c r="L20" t="str">
        <f t="shared" si="6"/>
        <v/>
      </c>
    </row>
    <row r="21" spans="1:21" hidden="1" x14ac:dyDescent="0.3">
      <c r="A21">
        <v>11</v>
      </c>
      <c r="B21" s="2" t="s">
        <v>8</v>
      </c>
      <c r="C21">
        <v>12</v>
      </c>
      <c r="E21" s="1">
        <f t="shared" si="0"/>
        <v>1</v>
      </c>
      <c r="F21" s="1" t="str">
        <f t="shared" si="1"/>
        <v/>
      </c>
      <c r="G21" s="1" t="e">
        <f t="shared" si="2"/>
        <v>#VALUE!</v>
      </c>
      <c r="H21" t="e">
        <f t="shared" si="3"/>
        <v>#VALUE!</v>
      </c>
      <c r="I21" t="e">
        <f t="shared" si="4"/>
        <v>#VALUE!</v>
      </c>
      <c r="K21" t="str">
        <f t="shared" si="5"/>
        <v/>
      </c>
      <c r="L21" t="str">
        <f t="shared" si="6"/>
        <v/>
      </c>
    </row>
    <row r="22" spans="1:21" hidden="1" x14ac:dyDescent="0.3">
      <c r="A22">
        <v>12</v>
      </c>
      <c r="B22" s="2" t="s">
        <v>8</v>
      </c>
      <c r="C22">
        <v>13</v>
      </c>
      <c r="E22" s="1">
        <f t="shared" si="0"/>
        <v>1</v>
      </c>
      <c r="F22" s="1" t="str">
        <f t="shared" si="1"/>
        <v/>
      </c>
      <c r="G22" s="1" t="e">
        <f t="shared" si="2"/>
        <v>#VALUE!</v>
      </c>
      <c r="H22" t="e">
        <f t="shared" si="3"/>
        <v>#VALUE!</v>
      </c>
      <c r="I22" t="e">
        <f t="shared" si="4"/>
        <v>#VALUE!</v>
      </c>
      <c r="K22" t="str">
        <f t="shared" si="5"/>
        <v/>
      </c>
      <c r="L22" t="str">
        <f t="shared" si="6"/>
        <v/>
      </c>
    </row>
    <row r="23" spans="1:21" hidden="1" x14ac:dyDescent="0.3">
      <c r="A23">
        <v>13</v>
      </c>
      <c r="B23" s="2" t="s">
        <v>8</v>
      </c>
      <c r="C23">
        <v>14</v>
      </c>
      <c r="E23" s="1">
        <f t="shared" si="0"/>
        <v>1</v>
      </c>
      <c r="F23" s="1" t="str">
        <f t="shared" si="1"/>
        <v/>
      </c>
      <c r="G23" s="1" t="e">
        <f t="shared" si="2"/>
        <v>#VALUE!</v>
      </c>
      <c r="H23" t="e">
        <f t="shared" si="3"/>
        <v>#VALUE!</v>
      </c>
      <c r="I23" t="e">
        <f t="shared" si="4"/>
        <v>#VALUE!</v>
      </c>
      <c r="K23" t="str">
        <f t="shared" si="5"/>
        <v/>
      </c>
      <c r="L23" t="str">
        <f t="shared" si="6"/>
        <v/>
      </c>
    </row>
    <row r="24" spans="1:21" hidden="1" x14ac:dyDescent="0.3">
      <c r="A24">
        <v>14</v>
      </c>
      <c r="B24" s="2" t="s">
        <v>8</v>
      </c>
      <c r="C24">
        <v>15</v>
      </c>
      <c r="E24" s="1">
        <f t="shared" si="0"/>
        <v>1</v>
      </c>
      <c r="F24" s="1" t="str">
        <f t="shared" si="1"/>
        <v/>
      </c>
      <c r="G24" s="1" t="e">
        <f t="shared" si="2"/>
        <v>#VALUE!</v>
      </c>
      <c r="H24" t="e">
        <f t="shared" si="3"/>
        <v>#VALUE!</v>
      </c>
      <c r="I24" t="e">
        <f t="shared" si="4"/>
        <v>#VALUE!</v>
      </c>
      <c r="K24" t="str">
        <f t="shared" si="5"/>
        <v/>
      </c>
      <c r="L24" t="str">
        <f t="shared" si="6"/>
        <v/>
      </c>
      <c r="M24">
        <v>0</v>
      </c>
    </row>
    <row r="25" spans="1:21" hidden="1" x14ac:dyDescent="0.3">
      <c r="A25">
        <v>15</v>
      </c>
      <c r="B25" s="2" t="s">
        <v>8</v>
      </c>
      <c r="C25">
        <v>16</v>
      </c>
      <c r="E25" s="1">
        <f t="shared" si="0"/>
        <v>1</v>
      </c>
      <c r="F25" s="1" t="str">
        <f t="shared" si="1"/>
        <v/>
      </c>
      <c r="G25" s="1" t="e">
        <f t="shared" si="2"/>
        <v>#VALUE!</v>
      </c>
      <c r="H25" t="e">
        <f t="shared" si="3"/>
        <v>#VALUE!</v>
      </c>
      <c r="I25" t="e">
        <f t="shared" si="4"/>
        <v>#VALUE!</v>
      </c>
      <c r="K25" t="str">
        <f t="shared" si="5"/>
        <v/>
      </c>
      <c r="L25" t="str">
        <f t="shared" si="6"/>
        <v/>
      </c>
    </row>
    <row r="26" spans="1:21" x14ac:dyDescent="0.3">
      <c r="A26">
        <v>32</v>
      </c>
      <c r="B26" s="5" t="s">
        <v>9</v>
      </c>
      <c r="C26">
        <v>1</v>
      </c>
      <c r="D26" s="1" t="s">
        <v>72</v>
      </c>
      <c r="E26" s="1">
        <f t="shared" si="0"/>
        <v>1</v>
      </c>
      <c r="F26" s="1" t="e">
        <f t="shared" si="1"/>
        <v>#REF!</v>
      </c>
      <c r="G26" s="1" t="e">
        <f t="shared" si="2"/>
        <v>#REF!</v>
      </c>
      <c r="H26" t="e">
        <f t="shared" si="3"/>
        <v>#REF!</v>
      </c>
      <c r="I26" t="e">
        <f t="shared" si="4"/>
        <v>#REF!</v>
      </c>
      <c r="K26">
        <f t="shared" si="5"/>
        <v>523435</v>
      </c>
      <c r="L26">
        <f t="shared" si="6"/>
        <v>523435</v>
      </c>
      <c r="O26" t="s">
        <v>192</v>
      </c>
      <c r="S26" t="s">
        <v>38</v>
      </c>
      <c r="T26">
        <v>5</v>
      </c>
      <c r="U26" t="str">
        <f t="shared" ref="U26:U28" si="8">IF(S26="*",D26&amp;" : INT := "&amp;(T26+1)&amp;";")</f>
        <v>SfA01 : INT := 6;</v>
      </c>
    </row>
    <row r="27" spans="1:21" x14ac:dyDescent="0.3">
      <c r="A27">
        <v>33</v>
      </c>
      <c r="B27" s="5" t="s">
        <v>9</v>
      </c>
      <c r="C27">
        <v>2</v>
      </c>
      <c r="D27" s="1" t="s">
        <v>73</v>
      </c>
      <c r="E27" s="1">
        <f t="shared" si="0"/>
        <v>1</v>
      </c>
      <c r="F27" s="1" t="e">
        <f t="shared" si="1"/>
        <v>#REF!</v>
      </c>
      <c r="G27" s="1" t="e">
        <f t="shared" si="2"/>
        <v>#REF!</v>
      </c>
      <c r="H27" t="e">
        <f t="shared" si="3"/>
        <v>#REF!</v>
      </c>
      <c r="I27" t="e">
        <f t="shared" si="4"/>
        <v>#REF!</v>
      </c>
      <c r="K27">
        <f t="shared" si="5"/>
        <v>523503</v>
      </c>
      <c r="L27">
        <f t="shared" si="6"/>
        <v>523503</v>
      </c>
      <c r="O27" t="s">
        <v>193</v>
      </c>
      <c r="S27" t="s">
        <v>38</v>
      </c>
      <c r="T27">
        <v>6</v>
      </c>
      <c r="U27" t="str">
        <f t="shared" si="8"/>
        <v>SfA02 : INT := 7;</v>
      </c>
    </row>
    <row r="28" spans="1:21" x14ac:dyDescent="0.3">
      <c r="A28">
        <v>34</v>
      </c>
      <c r="B28" s="5" t="s">
        <v>9</v>
      </c>
      <c r="C28">
        <v>3</v>
      </c>
      <c r="D28" s="1" t="s">
        <v>74</v>
      </c>
      <c r="E28" s="1">
        <f t="shared" si="0"/>
        <v>1</v>
      </c>
      <c r="F28" s="1" t="e">
        <f t="shared" si="1"/>
        <v>#REF!</v>
      </c>
      <c r="G28" s="1" t="e">
        <f t="shared" si="2"/>
        <v>#REF!</v>
      </c>
      <c r="H28" t="e">
        <f t="shared" si="3"/>
        <v>#REF!</v>
      </c>
      <c r="I28" t="e">
        <f t="shared" si="4"/>
        <v>#REF!</v>
      </c>
      <c r="K28">
        <f t="shared" si="5"/>
        <v>523571</v>
      </c>
      <c r="L28">
        <f t="shared" si="6"/>
        <v>523571</v>
      </c>
      <c r="O28" t="s">
        <v>194</v>
      </c>
      <c r="S28" t="s">
        <v>38</v>
      </c>
      <c r="T28">
        <v>7</v>
      </c>
      <c r="U28" t="str">
        <f t="shared" si="8"/>
        <v>SfA03 : INT := 8;</v>
      </c>
    </row>
    <row r="29" spans="1:21" hidden="1" x14ac:dyDescent="0.3">
      <c r="A29">
        <v>40</v>
      </c>
      <c r="B29" s="5" t="s">
        <v>9</v>
      </c>
      <c r="C29">
        <v>4</v>
      </c>
      <c r="E29" s="1">
        <f t="shared" si="0"/>
        <v>1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 t="shared" si="4"/>
        <v>#VALUE!</v>
      </c>
      <c r="K29" t="str">
        <f t="shared" si="5"/>
        <v/>
      </c>
      <c r="L29" t="str">
        <f t="shared" si="6"/>
        <v/>
      </c>
    </row>
    <row r="30" spans="1:21" hidden="1" x14ac:dyDescent="0.3">
      <c r="A30">
        <v>41</v>
      </c>
      <c r="B30" s="5" t="s">
        <v>9</v>
      </c>
      <c r="C30">
        <v>5</v>
      </c>
      <c r="E30" s="1">
        <f t="shared" si="0"/>
        <v>1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 t="shared" si="4"/>
        <v>#VALUE!</v>
      </c>
      <c r="K30" t="str">
        <f t="shared" si="5"/>
        <v/>
      </c>
      <c r="L30" t="str">
        <f t="shared" si="6"/>
        <v/>
      </c>
    </row>
    <row r="31" spans="1:21" hidden="1" x14ac:dyDescent="0.3">
      <c r="A31">
        <v>42</v>
      </c>
      <c r="B31" s="5" t="s">
        <v>9</v>
      </c>
      <c r="C31">
        <v>6</v>
      </c>
      <c r="E31" s="1">
        <f t="shared" si="0"/>
        <v>1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 t="shared" si="4"/>
        <v>#VALUE!</v>
      </c>
      <c r="K31" t="str">
        <f t="shared" si="5"/>
        <v/>
      </c>
      <c r="L31" t="str">
        <f t="shared" si="6"/>
        <v/>
      </c>
    </row>
    <row r="32" spans="1:21" hidden="1" x14ac:dyDescent="0.3">
      <c r="A32">
        <v>43</v>
      </c>
      <c r="B32" s="5" t="s">
        <v>9</v>
      </c>
      <c r="C32">
        <v>7</v>
      </c>
      <c r="E32" s="1">
        <f t="shared" si="0"/>
        <v>1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 t="shared" si="4"/>
        <v>#VALUE!</v>
      </c>
      <c r="K32" t="str">
        <f t="shared" si="5"/>
        <v/>
      </c>
      <c r="L32" t="str">
        <f t="shared" si="6"/>
        <v/>
      </c>
    </row>
    <row r="33" spans="1:21" hidden="1" x14ac:dyDescent="0.3">
      <c r="A33">
        <v>44</v>
      </c>
      <c r="B33" s="5" t="s">
        <v>9</v>
      </c>
      <c r="C33">
        <v>8</v>
      </c>
      <c r="E33" s="1">
        <f t="shared" si="0"/>
        <v>1</v>
      </c>
      <c r="F33" s="1" t="str">
        <f t="shared" si="1"/>
        <v/>
      </c>
      <c r="G33" s="1" t="e">
        <f t="shared" si="2"/>
        <v>#VALUE!</v>
      </c>
      <c r="H33" t="e">
        <f t="shared" si="3"/>
        <v>#VALUE!</v>
      </c>
      <c r="I33" t="e">
        <f t="shared" si="4"/>
        <v>#VALUE!</v>
      </c>
      <c r="K33" t="str">
        <f t="shared" si="5"/>
        <v/>
      </c>
      <c r="L33" t="str">
        <f t="shared" si="6"/>
        <v/>
      </c>
    </row>
    <row r="34" spans="1:21" x14ac:dyDescent="0.3">
      <c r="A34">
        <v>35</v>
      </c>
      <c r="B34" s="5" t="s">
        <v>9</v>
      </c>
      <c r="C34">
        <v>9</v>
      </c>
      <c r="D34" s="1" t="s">
        <v>75</v>
      </c>
      <c r="E34" s="1">
        <f t="shared" si="0"/>
        <v>1</v>
      </c>
      <c r="F34" s="1" t="e">
        <f t="shared" si="1"/>
        <v>#REF!</v>
      </c>
      <c r="G34" s="1" t="e">
        <f t="shared" si="2"/>
        <v>#REF!</v>
      </c>
      <c r="H34" t="e">
        <f t="shared" si="3"/>
        <v>#REF!</v>
      </c>
      <c r="I34" t="e">
        <f t="shared" si="4"/>
        <v>#REF!</v>
      </c>
      <c r="K34">
        <f t="shared" si="5"/>
        <v>523639</v>
      </c>
      <c r="L34">
        <f t="shared" si="6"/>
        <v>523639</v>
      </c>
      <c r="O34" t="s">
        <v>195</v>
      </c>
      <c r="S34" t="s">
        <v>38</v>
      </c>
      <c r="T34">
        <v>8</v>
      </c>
      <c r="U34" t="str">
        <f t="shared" ref="U34:U36" si="9">IF(S34="*",D34&amp;" : INT := "&amp;(T34+1)&amp;";")</f>
        <v>SpA01 : INT := 9;</v>
      </c>
    </row>
    <row r="35" spans="1:21" x14ac:dyDescent="0.3">
      <c r="A35">
        <v>38</v>
      </c>
      <c r="B35" s="5" t="s">
        <v>9</v>
      </c>
      <c r="C35">
        <v>10</v>
      </c>
      <c r="D35" s="1" t="s">
        <v>76</v>
      </c>
      <c r="E35" s="1">
        <f t="shared" si="0"/>
        <v>1</v>
      </c>
      <c r="F35" s="1" t="e">
        <f t="shared" si="1"/>
        <v>#REF!</v>
      </c>
      <c r="G35" s="1" t="e">
        <f t="shared" si="2"/>
        <v>#REF!</v>
      </c>
      <c r="H35" t="e">
        <f t="shared" si="3"/>
        <v>#REF!</v>
      </c>
      <c r="I35" t="e">
        <f t="shared" si="4"/>
        <v>#REF!</v>
      </c>
      <c r="K35">
        <f t="shared" si="5"/>
        <v>523707</v>
      </c>
      <c r="L35">
        <f t="shared" si="6"/>
        <v>523707</v>
      </c>
      <c r="O35" t="s">
        <v>196</v>
      </c>
      <c r="S35" t="s">
        <v>38</v>
      </c>
      <c r="T35">
        <v>9</v>
      </c>
      <c r="U35" t="str">
        <f t="shared" si="9"/>
        <v>SpA02 : INT := 10;</v>
      </c>
    </row>
    <row r="36" spans="1:21" x14ac:dyDescent="0.3">
      <c r="A36">
        <v>39</v>
      </c>
      <c r="B36" s="5" t="s">
        <v>9</v>
      </c>
      <c r="C36">
        <v>11</v>
      </c>
      <c r="D36" s="1" t="s">
        <v>77</v>
      </c>
      <c r="E36" s="1">
        <f t="shared" si="0"/>
        <v>1</v>
      </c>
      <c r="F36" s="1" t="e">
        <f t="shared" si="1"/>
        <v>#REF!</v>
      </c>
      <c r="G36" s="1" t="e">
        <f t="shared" si="2"/>
        <v>#REF!</v>
      </c>
      <c r="H36" t="e">
        <f t="shared" si="3"/>
        <v>#REF!</v>
      </c>
      <c r="I36" t="e">
        <f t="shared" si="4"/>
        <v>#REF!</v>
      </c>
      <c r="K36">
        <f t="shared" si="5"/>
        <v>523775</v>
      </c>
      <c r="L36">
        <f t="shared" si="6"/>
        <v>523775</v>
      </c>
      <c r="O36" t="s">
        <v>197</v>
      </c>
      <c r="S36" t="s">
        <v>38</v>
      </c>
      <c r="T36">
        <v>10</v>
      </c>
      <c r="U36" t="str">
        <f t="shared" si="9"/>
        <v>SpA03 : INT := 11;</v>
      </c>
    </row>
    <row r="37" spans="1:21" hidden="1" x14ac:dyDescent="0.3">
      <c r="A37">
        <v>36</v>
      </c>
      <c r="B37" s="5" t="s">
        <v>9</v>
      </c>
      <c r="C37">
        <v>12</v>
      </c>
      <c r="D37" s="1" t="s">
        <v>78</v>
      </c>
      <c r="E37" s="1">
        <f t="shared" si="0"/>
        <v>1</v>
      </c>
      <c r="F37" s="1" t="e">
        <f t="shared" si="1"/>
        <v>#REF!</v>
      </c>
      <c r="G37" s="1" t="e">
        <f t="shared" si="2"/>
        <v>#REF!</v>
      </c>
      <c r="H37" t="e">
        <f t="shared" si="3"/>
        <v>#REF!</v>
      </c>
      <c r="I37" t="e">
        <f t="shared" si="4"/>
        <v>#REF!</v>
      </c>
      <c r="K37">
        <f>IF(Q37&lt;&gt;"",Q37*116+$B$3,IF(R37&lt;&gt;"",R37*116+$B$4,IF(T37&lt;&gt;"",T37*68+$B$5,"")))</f>
        <v>521364</v>
      </c>
      <c r="L37">
        <f t="shared" si="6"/>
        <v>521364</v>
      </c>
      <c r="O37" t="s">
        <v>186</v>
      </c>
      <c r="P37" t="s">
        <v>38</v>
      </c>
      <c r="R37">
        <v>0</v>
      </c>
    </row>
    <row r="38" spans="1:21" hidden="1" x14ac:dyDescent="0.3">
      <c r="A38">
        <v>37</v>
      </c>
      <c r="B38" s="5" t="s">
        <v>9</v>
      </c>
      <c r="C38">
        <v>13</v>
      </c>
      <c r="D38" s="1" t="s">
        <v>79</v>
      </c>
      <c r="E38" s="1">
        <f t="shared" si="0"/>
        <v>1</v>
      </c>
      <c r="F38" s="1" t="e">
        <f t="shared" si="1"/>
        <v>#REF!</v>
      </c>
      <c r="G38" s="1" t="e">
        <f t="shared" si="2"/>
        <v>#REF!</v>
      </c>
      <c r="H38" t="e">
        <f t="shared" si="3"/>
        <v>#REF!</v>
      </c>
      <c r="I38" t="e">
        <f t="shared" si="4"/>
        <v>#REF!</v>
      </c>
      <c r="K38">
        <f>IF(Q38&lt;&gt;"",Q38*116+$B$3,IF(R38&lt;&gt;"",R38*116+$B$4,IF(T38&lt;&gt;"",T38*68+$B$5,"")))</f>
        <v>521480</v>
      </c>
      <c r="L38">
        <f t="shared" si="6"/>
        <v>521480</v>
      </c>
      <c r="O38" t="s">
        <v>187</v>
      </c>
      <c r="P38" t="s">
        <v>38</v>
      </c>
      <c r="R38">
        <v>1</v>
      </c>
    </row>
    <row r="39" spans="1:21" hidden="1" x14ac:dyDescent="0.3">
      <c r="A39">
        <v>45</v>
      </c>
      <c r="B39" s="5" t="s">
        <v>9</v>
      </c>
      <c r="C39">
        <v>14</v>
      </c>
      <c r="D39" s="1" t="s">
        <v>80</v>
      </c>
      <c r="E39" s="1">
        <f t="shared" si="0"/>
        <v>1</v>
      </c>
      <c r="F39" s="1" t="e">
        <f t="shared" si="1"/>
        <v>#REF!</v>
      </c>
      <c r="G39" s="1" t="e">
        <f t="shared" si="2"/>
        <v>#REF!</v>
      </c>
      <c r="H39" t="e">
        <f t="shared" si="3"/>
        <v>#REF!</v>
      </c>
      <c r="I39" t="e">
        <f t="shared" si="4"/>
        <v>#REF!</v>
      </c>
      <c r="K39">
        <f>IF(Q39&lt;&gt;"",Q39*116+$B$3,IF(R39&lt;&gt;"",R39*116+$B$4,IF(T39&lt;&gt;"",T39*68+$B$5,"")))</f>
        <v>521596</v>
      </c>
      <c r="L39">
        <f t="shared" si="6"/>
        <v>521596</v>
      </c>
      <c r="O39" t="s">
        <v>188</v>
      </c>
      <c r="P39" t="s">
        <v>38</v>
      </c>
      <c r="R39">
        <v>2</v>
      </c>
    </row>
    <row r="40" spans="1:21" hidden="1" x14ac:dyDescent="0.3">
      <c r="A40">
        <v>46</v>
      </c>
      <c r="B40" s="5" t="s">
        <v>9</v>
      </c>
      <c r="C40">
        <v>15</v>
      </c>
      <c r="D40" s="1" t="s">
        <v>225</v>
      </c>
      <c r="E40" s="1" t="e">
        <f>IF(#REF!="",$B$2,$B$2)</f>
        <v>#REF!</v>
      </c>
      <c r="F40" s="1" t="e">
        <f t="shared" si="1"/>
        <v>#REF!</v>
      </c>
      <c r="G40" s="1" t="e">
        <f t="shared" si="2"/>
        <v>#REF!</v>
      </c>
      <c r="H40" t="e">
        <f t="shared" si="3"/>
        <v>#REF!</v>
      </c>
      <c r="I40" t="e">
        <f t="shared" si="4"/>
        <v>#REF!</v>
      </c>
      <c r="K40" t="e">
        <f>IF(#REF!&lt;&gt;"",#REF!*116+$B$3,IF(#REF!&lt;&gt;"",#REF!*116+$B$3,IF(T40&lt;&gt;"",T40*68+$B$5,"")))</f>
        <v>#REF!</v>
      </c>
      <c r="L40" t="e">
        <f t="shared" si="6"/>
        <v>#REF!</v>
      </c>
      <c r="O40" t="s">
        <v>228</v>
      </c>
      <c r="P40" t="s">
        <v>38</v>
      </c>
      <c r="Q40">
        <v>5</v>
      </c>
    </row>
    <row r="41" spans="1:21" hidden="1" x14ac:dyDescent="0.3">
      <c r="A41">
        <v>47</v>
      </c>
      <c r="B41" s="5" t="s">
        <v>9</v>
      </c>
      <c r="C41">
        <v>16</v>
      </c>
      <c r="D41" s="1" t="s">
        <v>226</v>
      </c>
      <c r="E41" s="1" t="e">
        <f>IF(#REF!="",$B$2,$B$2)</f>
        <v>#REF!</v>
      </c>
      <c r="F41" s="1" t="e">
        <f t="shared" si="1"/>
        <v>#REF!</v>
      </c>
      <c r="G41" s="1" t="e">
        <f t="shared" si="2"/>
        <v>#REF!</v>
      </c>
      <c r="H41" t="e">
        <f t="shared" si="3"/>
        <v>#REF!</v>
      </c>
      <c r="I41" t="e">
        <f t="shared" si="4"/>
        <v>#REF!</v>
      </c>
      <c r="K41" t="e">
        <f>IF(#REF!&lt;&gt;"",#REF!*116+$B$3,IF(#REF!&lt;&gt;"",#REF!*116+$B$3,IF(T41&lt;&gt;"",T41*68+$B$5,"")))</f>
        <v>#REF!</v>
      </c>
      <c r="L41" t="e">
        <f t="shared" si="6"/>
        <v>#REF!</v>
      </c>
      <c r="O41" t="s">
        <v>232</v>
      </c>
      <c r="P41" t="s">
        <v>38</v>
      </c>
      <c r="R41">
        <v>5</v>
      </c>
    </row>
    <row r="42" spans="1:21" x14ac:dyDescent="0.3">
      <c r="A42">
        <v>63</v>
      </c>
      <c r="B42" s="10" t="s">
        <v>91</v>
      </c>
      <c r="C42">
        <v>1</v>
      </c>
      <c r="D42" s="1" t="s">
        <v>92</v>
      </c>
      <c r="E42" s="1">
        <f t="shared" ref="E42:E58" si="10">IF(P42="",$B$2,$B$2)</f>
        <v>1</v>
      </c>
      <c r="F42" s="1" t="e">
        <f t="shared" ref="F42:F58" si="11">IF(L42&lt;&gt;"",FLOOR((L42-MIN(L:L))/2,1),"")</f>
        <v>#REF!</v>
      </c>
      <c r="G42" s="1" t="e">
        <f t="shared" ref="G42:G58" si="12">IF(MOD(L42-$B$6,2)=1,8+M42,M42)</f>
        <v>#REF!</v>
      </c>
      <c r="H42" t="e">
        <f t="shared" ref="H42:H73" si="13">DEC2HEX(E42*HEX2DEC(1000000) +G42*HEX2DEC(10000) +F42)</f>
        <v>#REF!</v>
      </c>
      <c r="I42" t="e">
        <f t="shared" ref="I42:I73" si="14">HEX2DEC(H42)</f>
        <v>#REF!</v>
      </c>
      <c r="K42">
        <f>IF(Q42&lt;&gt;"",Q42*116+$B$3,IF(R42&lt;&gt;"",R42*116+$B$3,IF(T42&lt;&gt;"",T42*68+$B$5,"")))</f>
        <v>523843</v>
      </c>
      <c r="L42">
        <f t="shared" ref="L42:L58" si="15">IF(J42&lt;&gt;"",J42,K42)</f>
        <v>523843</v>
      </c>
      <c r="O42" t="s">
        <v>198</v>
      </c>
      <c r="S42" t="s">
        <v>38</v>
      </c>
      <c r="T42">
        <v>11</v>
      </c>
      <c r="U42" t="str">
        <f>IF(S42="*",D42&amp;" : INT := "&amp;(T42+1)&amp;";")</f>
        <v>CSp1 : INT := 12;</v>
      </c>
    </row>
    <row r="43" spans="1:21" hidden="1" x14ac:dyDescent="0.3">
      <c r="A43">
        <v>60</v>
      </c>
      <c r="B43" s="10" t="s">
        <v>91</v>
      </c>
      <c r="C43">
        <v>2</v>
      </c>
      <c r="D43" s="1" t="s">
        <v>93</v>
      </c>
      <c r="E43" s="1">
        <f t="shared" si="10"/>
        <v>1</v>
      </c>
      <c r="F43" s="1" t="e">
        <f t="shared" si="11"/>
        <v>#REF!</v>
      </c>
      <c r="G43" s="1" t="e">
        <f t="shared" si="12"/>
        <v>#REF!</v>
      </c>
      <c r="H43" t="e">
        <f t="shared" si="13"/>
        <v>#REF!</v>
      </c>
      <c r="I43" t="e">
        <f t="shared" si="14"/>
        <v>#REF!</v>
      </c>
      <c r="K43">
        <f>IF(Q43&lt;&gt;"",Q43*116+$B$3,IF(R43&lt;&gt;"",R43*116+$B$4,IF(T43&lt;&gt;"",T43*68+$B$5,"")))</f>
        <v>522060</v>
      </c>
      <c r="L43">
        <f t="shared" si="15"/>
        <v>522060</v>
      </c>
      <c r="O43" t="s">
        <v>189</v>
      </c>
      <c r="P43" t="s">
        <v>38</v>
      </c>
      <c r="R43">
        <v>6</v>
      </c>
    </row>
    <row r="44" spans="1:21" hidden="1" x14ac:dyDescent="0.3">
      <c r="A44">
        <v>61</v>
      </c>
      <c r="B44" s="10" t="s">
        <v>91</v>
      </c>
      <c r="C44">
        <v>3</v>
      </c>
      <c r="D44" s="1" t="s">
        <v>94</v>
      </c>
      <c r="E44" s="1">
        <f t="shared" si="10"/>
        <v>1</v>
      </c>
      <c r="F44" s="1" t="e">
        <f t="shared" si="11"/>
        <v>#REF!</v>
      </c>
      <c r="G44" s="1" t="e">
        <f t="shared" si="12"/>
        <v>#REF!</v>
      </c>
      <c r="H44" t="e">
        <f t="shared" si="13"/>
        <v>#REF!</v>
      </c>
      <c r="I44" t="e">
        <f t="shared" si="14"/>
        <v>#REF!</v>
      </c>
      <c r="K44">
        <f>IF(Q44&lt;&gt;"",Q44*116+$B$3,IF(R44&lt;&gt;"",R44*116+$B$3,IF(T44&lt;&gt;"",T44*68+$B$5,"")))</f>
        <v>522172</v>
      </c>
      <c r="L44">
        <f t="shared" si="15"/>
        <v>522172</v>
      </c>
      <c r="O44" t="s">
        <v>191</v>
      </c>
      <c r="P44" t="s">
        <v>38</v>
      </c>
      <c r="Q44">
        <v>7</v>
      </c>
    </row>
    <row r="45" spans="1:21" hidden="1" x14ac:dyDescent="0.3">
      <c r="A45">
        <v>62</v>
      </c>
      <c r="B45" s="10" t="s">
        <v>91</v>
      </c>
      <c r="C45">
        <v>4</v>
      </c>
      <c r="D45" s="1" t="s">
        <v>95</v>
      </c>
      <c r="E45" s="1">
        <f t="shared" si="10"/>
        <v>1</v>
      </c>
      <c r="F45" s="1" t="e">
        <f t="shared" si="11"/>
        <v>#REF!</v>
      </c>
      <c r="G45" s="1" t="e">
        <f t="shared" si="12"/>
        <v>#REF!</v>
      </c>
      <c r="H45" t="e">
        <f t="shared" si="13"/>
        <v>#REF!</v>
      </c>
      <c r="I45" t="e">
        <f t="shared" si="14"/>
        <v>#REF!</v>
      </c>
      <c r="K45">
        <f>IF(Q45&lt;&gt;"",Q45*116+$B$3,IF(R45&lt;&gt;"",R45*116+$B$4,IF(T45&lt;&gt;"",T45*68+$B$5,"")))</f>
        <v>522176</v>
      </c>
      <c r="L45">
        <f t="shared" si="15"/>
        <v>522176</v>
      </c>
      <c r="O45" t="s">
        <v>190</v>
      </c>
      <c r="P45" t="s">
        <v>38</v>
      </c>
      <c r="R45">
        <v>7</v>
      </c>
    </row>
    <row r="46" spans="1:21" hidden="1" x14ac:dyDescent="0.3">
      <c r="A46">
        <v>48</v>
      </c>
      <c r="B46" s="10" t="s">
        <v>91</v>
      </c>
      <c r="C46">
        <v>5</v>
      </c>
      <c r="E46" s="1">
        <f t="shared" si="10"/>
        <v>1</v>
      </c>
      <c r="F46" s="1" t="str">
        <f t="shared" si="11"/>
        <v/>
      </c>
      <c r="G46" s="1" t="e">
        <f t="shared" si="12"/>
        <v>#VALUE!</v>
      </c>
      <c r="H46" t="e">
        <f t="shared" si="13"/>
        <v>#VALUE!</v>
      </c>
      <c r="I46" t="e">
        <f t="shared" si="14"/>
        <v>#VALUE!</v>
      </c>
      <c r="K46" t="str">
        <f t="shared" ref="K46:K58" si="16">IF(Q46&lt;&gt;"",Q46*116+$B$3,IF(R46&lt;&gt;"",R46*116+$B$3,IF(T46&lt;&gt;"",T46*68+$B$5,"")))</f>
        <v/>
      </c>
      <c r="L46" t="str">
        <f t="shared" si="15"/>
        <v/>
      </c>
    </row>
    <row r="47" spans="1:21" hidden="1" x14ac:dyDescent="0.3">
      <c r="A47">
        <v>49</v>
      </c>
      <c r="B47" s="10" t="s">
        <v>91</v>
      </c>
      <c r="C47">
        <v>6</v>
      </c>
      <c r="E47" s="1">
        <f t="shared" si="10"/>
        <v>1</v>
      </c>
      <c r="F47" s="1" t="str">
        <f t="shared" si="11"/>
        <v/>
      </c>
      <c r="G47" s="1" t="e">
        <f t="shared" si="12"/>
        <v>#VALUE!</v>
      </c>
      <c r="H47" t="e">
        <f t="shared" si="13"/>
        <v>#VALUE!</v>
      </c>
      <c r="I47" t="e">
        <f t="shared" si="14"/>
        <v>#VALUE!</v>
      </c>
      <c r="K47" t="str">
        <f t="shared" si="16"/>
        <v/>
      </c>
      <c r="L47" t="str">
        <f t="shared" si="15"/>
        <v/>
      </c>
    </row>
    <row r="48" spans="1:21" hidden="1" x14ac:dyDescent="0.3">
      <c r="A48">
        <v>50</v>
      </c>
      <c r="B48" s="10" t="s">
        <v>91</v>
      </c>
      <c r="C48">
        <v>7</v>
      </c>
      <c r="E48" s="1">
        <f t="shared" si="10"/>
        <v>1</v>
      </c>
      <c r="F48" s="1" t="str">
        <f t="shared" si="11"/>
        <v/>
      </c>
      <c r="G48" s="1" t="e">
        <f t="shared" si="12"/>
        <v>#VALUE!</v>
      </c>
      <c r="H48" t="e">
        <f t="shared" si="13"/>
        <v>#VALUE!</v>
      </c>
      <c r="I48" t="e">
        <f t="shared" si="14"/>
        <v>#VALUE!</v>
      </c>
      <c r="K48" t="str">
        <f t="shared" si="16"/>
        <v/>
      </c>
      <c r="L48" t="str">
        <f t="shared" si="15"/>
        <v/>
      </c>
    </row>
    <row r="49" spans="1:18" hidden="1" x14ac:dyDescent="0.3">
      <c r="A49">
        <v>51</v>
      </c>
      <c r="B49" s="10" t="s">
        <v>91</v>
      </c>
      <c r="C49">
        <v>8</v>
      </c>
      <c r="E49" s="1">
        <f t="shared" si="10"/>
        <v>1</v>
      </c>
      <c r="F49" s="1" t="str">
        <f t="shared" si="11"/>
        <v/>
      </c>
      <c r="G49" s="1" t="e">
        <f t="shared" si="12"/>
        <v>#VALUE!</v>
      </c>
      <c r="H49" t="e">
        <f t="shared" si="13"/>
        <v>#VALUE!</v>
      </c>
      <c r="I49" t="e">
        <f t="shared" si="14"/>
        <v>#VALUE!</v>
      </c>
      <c r="K49" t="str">
        <f t="shared" si="16"/>
        <v/>
      </c>
      <c r="L49" t="str">
        <f t="shared" si="15"/>
        <v/>
      </c>
    </row>
    <row r="50" spans="1:18" hidden="1" x14ac:dyDescent="0.3">
      <c r="A50">
        <v>52</v>
      </c>
      <c r="B50" s="10" t="s">
        <v>91</v>
      </c>
      <c r="C50">
        <v>9</v>
      </c>
      <c r="E50" s="1">
        <f t="shared" si="10"/>
        <v>1</v>
      </c>
      <c r="F50" s="1" t="str">
        <f t="shared" si="11"/>
        <v/>
      </c>
      <c r="G50" s="1" t="e">
        <f t="shared" si="12"/>
        <v>#VALUE!</v>
      </c>
      <c r="H50" t="e">
        <f t="shared" si="13"/>
        <v>#VALUE!</v>
      </c>
      <c r="I50" t="e">
        <f t="shared" si="14"/>
        <v>#VALUE!</v>
      </c>
      <c r="K50" t="str">
        <f t="shared" si="16"/>
        <v/>
      </c>
      <c r="L50" t="str">
        <f t="shared" si="15"/>
        <v/>
      </c>
    </row>
    <row r="51" spans="1:18" hidden="1" x14ac:dyDescent="0.3">
      <c r="A51">
        <v>53</v>
      </c>
      <c r="B51" s="10" t="s">
        <v>91</v>
      </c>
      <c r="C51">
        <v>10</v>
      </c>
      <c r="E51" s="1">
        <f t="shared" si="10"/>
        <v>1</v>
      </c>
      <c r="F51" s="1" t="str">
        <f t="shared" si="11"/>
        <v/>
      </c>
      <c r="G51" s="1" t="e">
        <f t="shared" si="12"/>
        <v>#VALUE!</v>
      </c>
      <c r="H51" t="e">
        <f t="shared" si="13"/>
        <v>#VALUE!</v>
      </c>
      <c r="I51" t="e">
        <f t="shared" si="14"/>
        <v>#VALUE!</v>
      </c>
      <c r="K51" t="str">
        <f t="shared" si="16"/>
        <v/>
      </c>
      <c r="L51" t="str">
        <f t="shared" si="15"/>
        <v/>
      </c>
    </row>
    <row r="52" spans="1:18" hidden="1" x14ac:dyDescent="0.3">
      <c r="A52">
        <v>54</v>
      </c>
      <c r="B52" s="10" t="s">
        <v>91</v>
      </c>
      <c r="C52">
        <v>11</v>
      </c>
      <c r="E52" s="1">
        <f t="shared" si="10"/>
        <v>1</v>
      </c>
      <c r="F52" s="1" t="str">
        <f t="shared" si="11"/>
        <v/>
      </c>
      <c r="G52" s="1" t="e">
        <f t="shared" si="12"/>
        <v>#VALUE!</v>
      </c>
      <c r="H52" t="e">
        <f t="shared" si="13"/>
        <v>#VALUE!</v>
      </c>
      <c r="I52" t="e">
        <f t="shared" si="14"/>
        <v>#VALUE!</v>
      </c>
      <c r="K52" t="str">
        <f t="shared" si="16"/>
        <v/>
      </c>
      <c r="L52" t="str">
        <f t="shared" si="15"/>
        <v/>
      </c>
    </row>
    <row r="53" spans="1:18" hidden="1" x14ac:dyDescent="0.3">
      <c r="A53">
        <v>55</v>
      </c>
      <c r="B53" s="10" t="s">
        <v>91</v>
      </c>
      <c r="C53">
        <v>12</v>
      </c>
      <c r="E53" s="1">
        <f t="shared" si="10"/>
        <v>1</v>
      </c>
      <c r="F53" s="1" t="str">
        <f t="shared" si="11"/>
        <v/>
      </c>
      <c r="G53" s="1" t="e">
        <f t="shared" si="12"/>
        <v>#VALUE!</v>
      </c>
      <c r="H53" t="e">
        <f t="shared" si="13"/>
        <v>#VALUE!</v>
      </c>
      <c r="I53" t="e">
        <f t="shared" si="14"/>
        <v>#VALUE!</v>
      </c>
      <c r="K53" t="str">
        <f t="shared" si="16"/>
        <v/>
      </c>
      <c r="L53" t="str">
        <f t="shared" si="15"/>
        <v/>
      </c>
    </row>
    <row r="54" spans="1:18" hidden="1" x14ac:dyDescent="0.3">
      <c r="A54">
        <v>56</v>
      </c>
      <c r="B54" s="10" t="s">
        <v>91</v>
      </c>
      <c r="C54">
        <v>13</v>
      </c>
      <c r="E54" s="1">
        <f t="shared" si="10"/>
        <v>1</v>
      </c>
      <c r="F54" s="1" t="str">
        <f t="shared" si="11"/>
        <v/>
      </c>
      <c r="G54" s="1" t="e">
        <f t="shared" si="12"/>
        <v>#VALUE!</v>
      </c>
      <c r="H54" t="e">
        <f t="shared" si="13"/>
        <v>#VALUE!</v>
      </c>
      <c r="I54" t="e">
        <f t="shared" si="14"/>
        <v>#VALUE!</v>
      </c>
      <c r="K54" t="str">
        <f t="shared" si="16"/>
        <v/>
      </c>
      <c r="L54" t="str">
        <f t="shared" si="15"/>
        <v/>
      </c>
    </row>
    <row r="55" spans="1:18" hidden="1" x14ac:dyDescent="0.3">
      <c r="A55">
        <v>57</v>
      </c>
      <c r="B55" s="10" t="s">
        <v>91</v>
      </c>
      <c r="C55">
        <v>14</v>
      </c>
      <c r="E55" s="1">
        <f t="shared" si="10"/>
        <v>1</v>
      </c>
      <c r="F55" s="1" t="str">
        <f t="shared" si="11"/>
        <v/>
      </c>
      <c r="G55" s="1" t="e">
        <f t="shared" si="12"/>
        <v>#VALUE!</v>
      </c>
      <c r="H55" t="e">
        <f t="shared" si="13"/>
        <v>#VALUE!</v>
      </c>
      <c r="I55" t="e">
        <f t="shared" si="14"/>
        <v>#VALUE!</v>
      </c>
      <c r="K55" t="str">
        <f t="shared" si="16"/>
        <v/>
      </c>
      <c r="L55" t="str">
        <f t="shared" si="15"/>
        <v/>
      </c>
    </row>
    <row r="56" spans="1:18" hidden="1" x14ac:dyDescent="0.3">
      <c r="A56">
        <v>58</v>
      </c>
      <c r="B56" s="10" t="s">
        <v>91</v>
      </c>
      <c r="C56">
        <v>15</v>
      </c>
      <c r="E56" s="1">
        <f t="shared" si="10"/>
        <v>1</v>
      </c>
      <c r="F56" s="1" t="str">
        <f t="shared" si="11"/>
        <v/>
      </c>
      <c r="G56" s="1" t="e">
        <f t="shared" si="12"/>
        <v>#VALUE!</v>
      </c>
      <c r="H56" t="e">
        <f t="shared" si="13"/>
        <v>#VALUE!</v>
      </c>
      <c r="I56" t="e">
        <f t="shared" si="14"/>
        <v>#VALUE!</v>
      </c>
      <c r="K56" t="str">
        <f t="shared" si="16"/>
        <v/>
      </c>
      <c r="L56" t="str">
        <f t="shared" si="15"/>
        <v/>
      </c>
    </row>
    <row r="57" spans="1:18" hidden="1" x14ac:dyDescent="0.3">
      <c r="A57">
        <v>59</v>
      </c>
      <c r="B57" s="10" t="s">
        <v>91</v>
      </c>
      <c r="C57">
        <v>16</v>
      </c>
      <c r="E57" s="1">
        <f t="shared" si="10"/>
        <v>1</v>
      </c>
      <c r="F57" s="1" t="str">
        <f t="shared" si="11"/>
        <v/>
      </c>
      <c r="G57" s="1" t="e">
        <f t="shared" si="12"/>
        <v>#VALUE!</v>
      </c>
      <c r="H57" t="e">
        <f t="shared" si="13"/>
        <v>#VALUE!</v>
      </c>
      <c r="I57" t="e">
        <f t="shared" si="14"/>
        <v>#VALUE!</v>
      </c>
      <c r="K57" t="str">
        <f t="shared" si="16"/>
        <v/>
      </c>
      <c r="L57" t="str">
        <f t="shared" si="15"/>
        <v/>
      </c>
    </row>
    <row r="58" spans="1:18" hidden="1" x14ac:dyDescent="0.3">
      <c r="A58">
        <v>71</v>
      </c>
      <c r="B58" s="9" t="s">
        <v>86</v>
      </c>
      <c r="C58">
        <v>1</v>
      </c>
      <c r="D58" s="1" t="s">
        <v>221</v>
      </c>
      <c r="E58" s="1">
        <f t="shared" si="10"/>
        <v>1</v>
      </c>
      <c r="F58" s="1" t="e">
        <f t="shared" si="11"/>
        <v>#REF!</v>
      </c>
      <c r="G58" s="1" t="e">
        <f t="shared" si="12"/>
        <v>#REF!</v>
      </c>
      <c r="H58" t="e">
        <f t="shared" si="13"/>
        <v>#REF!</v>
      </c>
      <c r="I58" t="e">
        <f t="shared" si="14"/>
        <v>#REF!</v>
      </c>
      <c r="K58">
        <f t="shared" si="16"/>
        <v>521708</v>
      </c>
      <c r="L58">
        <f t="shared" si="15"/>
        <v>521708</v>
      </c>
      <c r="O58" t="s">
        <v>227</v>
      </c>
      <c r="P58" t="s">
        <v>38</v>
      </c>
      <c r="Q58">
        <v>3</v>
      </c>
    </row>
    <row r="59" spans="1:18" hidden="1" x14ac:dyDescent="0.3">
      <c r="A59">
        <v>68</v>
      </c>
      <c r="B59" s="9" t="s">
        <v>86</v>
      </c>
      <c r="C59">
        <v>2</v>
      </c>
      <c r="D59" s="1" t="s">
        <v>222</v>
      </c>
      <c r="E59" s="1">
        <f t="shared" ref="E59:E73" si="17">IF(P59="",$B$2,$B$2)</f>
        <v>1</v>
      </c>
      <c r="F59" s="1" t="e">
        <f t="shared" ref="F59:F73" si="18">IF(L59&lt;&gt;"",FLOOR((L59-MIN(L:L))/2,1),"")</f>
        <v>#REF!</v>
      </c>
      <c r="G59" s="1" t="e">
        <f t="shared" ref="G59:G73" si="19">IF(MOD(L59-$B$6,2)=1,8+M59,M59)</f>
        <v>#REF!</v>
      </c>
      <c r="H59" t="e">
        <f t="shared" si="13"/>
        <v>#REF!</v>
      </c>
      <c r="I59" t="e">
        <f t="shared" si="14"/>
        <v>#REF!</v>
      </c>
      <c r="K59">
        <f t="shared" ref="K59:K73" si="20">IF(Q59&lt;&gt;"",Q59*116+$B$3,IF(R59&lt;&gt;"",R59*116+$B$3,IF(T59&lt;&gt;"",T59*68+$B$5,"")))</f>
        <v>521708</v>
      </c>
      <c r="L59">
        <f t="shared" ref="L59:L73" si="21">IF(J59&lt;&gt;"",J59,K59)</f>
        <v>521708</v>
      </c>
      <c r="O59" t="s">
        <v>229</v>
      </c>
      <c r="P59" t="s">
        <v>38</v>
      </c>
      <c r="R59">
        <v>3</v>
      </c>
    </row>
    <row r="60" spans="1:18" hidden="1" x14ac:dyDescent="0.3">
      <c r="A60">
        <v>78</v>
      </c>
      <c r="B60" s="9" t="s">
        <v>86</v>
      </c>
      <c r="C60">
        <v>3</v>
      </c>
      <c r="D60" s="1" t="s">
        <v>223</v>
      </c>
      <c r="E60" s="1">
        <f t="shared" si="17"/>
        <v>1</v>
      </c>
      <c r="F60" s="1" t="e">
        <f t="shared" si="18"/>
        <v>#REF!</v>
      </c>
      <c r="G60" s="1" t="e">
        <f t="shared" si="19"/>
        <v>#REF!</v>
      </c>
      <c r="H60" t="e">
        <f t="shared" si="13"/>
        <v>#REF!</v>
      </c>
      <c r="I60" t="e">
        <f t="shared" si="14"/>
        <v>#REF!</v>
      </c>
      <c r="K60">
        <f t="shared" si="20"/>
        <v>521824</v>
      </c>
      <c r="L60">
        <f t="shared" si="21"/>
        <v>521824</v>
      </c>
      <c r="O60" t="s">
        <v>230</v>
      </c>
      <c r="P60" t="s">
        <v>38</v>
      </c>
      <c r="Q60">
        <v>4</v>
      </c>
    </row>
    <row r="61" spans="1:18" hidden="1" x14ac:dyDescent="0.3">
      <c r="A61">
        <v>79</v>
      </c>
      <c r="B61" s="9" t="s">
        <v>86</v>
      </c>
      <c r="C61">
        <v>4</v>
      </c>
      <c r="D61" s="1" t="s">
        <v>224</v>
      </c>
      <c r="E61" s="1">
        <f t="shared" si="17"/>
        <v>1</v>
      </c>
      <c r="F61" s="1" t="e">
        <f t="shared" si="18"/>
        <v>#REF!</v>
      </c>
      <c r="G61" s="1" t="e">
        <f t="shared" si="19"/>
        <v>#REF!</v>
      </c>
      <c r="H61" t="e">
        <f t="shared" si="13"/>
        <v>#REF!</v>
      </c>
      <c r="I61" t="e">
        <f t="shared" si="14"/>
        <v>#REF!</v>
      </c>
      <c r="K61">
        <f t="shared" si="20"/>
        <v>521824</v>
      </c>
      <c r="L61">
        <f t="shared" si="21"/>
        <v>521824</v>
      </c>
      <c r="O61" t="s">
        <v>231</v>
      </c>
      <c r="P61" t="s">
        <v>38</v>
      </c>
      <c r="R61">
        <v>4</v>
      </c>
    </row>
    <row r="62" spans="1:18" hidden="1" x14ac:dyDescent="0.3">
      <c r="A62">
        <v>74</v>
      </c>
      <c r="B62" s="9" t="s">
        <v>86</v>
      </c>
      <c r="C62">
        <v>5</v>
      </c>
      <c r="E62" s="1">
        <f>IF(P40="",$B$2,$B$2)</f>
        <v>1</v>
      </c>
      <c r="F62" s="1" t="e">
        <f t="shared" si="18"/>
        <v>#REF!</v>
      </c>
      <c r="G62" s="1" t="e">
        <f t="shared" si="19"/>
        <v>#REF!</v>
      </c>
      <c r="H62" t="e">
        <f t="shared" si="13"/>
        <v>#REF!</v>
      </c>
      <c r="I62" t="e">
        <f t="shared" si="14"/>
        <v>#REF!</v>
      </c>
      <c r="K62">
        <f>IF(Q40&lt;&gt;"",Q40*116+$B$3,IF(R40&lt;&gt;"",R40*116+$B$3,IF(T62&lt;&gt;"",T62*68+$B$5,"")))</f>
        <v>521940</v>
      </c>
      <c r="L62">
        <f t="shared" si="21"/>
        <v>521940</v>
      </c>
    </row>
    <row r="63" spans="1:18" hidden="1" x14ac:dyDescent="0.3">
      <c r="A63">
        <v>75</v>
      </c>
      <c r="B63" s="9" t="s">
        <v>86</v>
      </c>
      <c r="C63">
        <v>6</v>
      </c>
      <c r="E63" s="1">
        <f>IF(P41="",$B$2,$B$2)</f>
        <v>1</v>
      </c>
      <c r="F63" s="1" t="e">
        <f t="shared" si="18"/>
        <v>#REF!</v>
      </c>
      <c r="G63" s="1" t="e">
        <f t="shared" si="19"/>
        <v>#REF!</v>
      </c>
      <c r="H63" t="e">
        <f t="shared" si="13"/>
        <v>#REF!</v>
      </c>
      <c r="I63" t="e">
        <f t="shared" si="14"/>
        <v>#REF!</v>
      </c>
      <c r="K63">
        <f>IF(Q41&lt;&gt;"",Q41*116+$B$3,IF(R41&lt;&gt;"",R41*116+$B$3,IF(T63&lt;&gt;"",T63*68+$B$5,"")))</f>
        <v>521940</v>
      </c>
      <c r="L63">
        <f t="shared" si="21"/>
        <v>521940</v>
      </c>
    </row>
    <row r="64" spans="1:18" hidden="1" x14ac:dyDescent="0.3">
      <c r="A64">
        <v>76</v>
      </c>
      <c r="B64" s="9" t="s">
        <v>86</v>
      </c>
      <c r="C64">
        <v>7</v>
      </c>
      <c r="E64" s="1">
        <f t="shared" si="17"/>
        <v>1</v>
      </c>
      <c r="F64" s="1" t="str">
        <f t="shared" si="18"/>
        <v/>
      </c>
      <c r="G64" s="1" t="e">
        <f t="shared" si="19"/>
        <v>#VALUE!</v>
      </c>
      <c r="H64" t="e">
        <f t="shared" si="13"/>
        <v>#VALUE!</v>
      </c>
      <c r="I64" t="e">
        <f t="shared" si="14"/>
        <v>#VALUE!</v>
      </c>
      <c r="K64" t="str">
        <f t="shared" si="20"/>
        <v/>
      </c>
      <c r="L64" t="str">
        <f t="shared" si="21"/>
        <v/>
      </c>
    </row>
    <row r="65" spans="1:21" hidden="1" x14ac:dyDescent="0.3">
      <c r="A65">
        <v>77</v>
      </c>
      <c r="B65" s="9" t="s">
        <v>86</v>
      </c>
      <c r="C65">
        <v>8</v>
      </c>
      <c r="E65" s="1">
        <f t="shared" si="17"/>
        <v>1</v>
      </c>
      <c r="F65" s="1" t="str">
        <f t="shared" si="18"/>
        <v/>
      </c>
      <c r="G65" s="1" t="e">
        <f t="shared" si="19"/>
        <v>#VALUE!</v>
      </c>
      <c r="H65" t="e">
        <f t="shared" si="13"/>
        <v>#VALUE!</v>
      </c>
      <c r="I65" t="e">
        <f t="shared" si="14"/>
        <v>#VALUE!</v>
      </c>
      <c r="K65" t="str">
        <f t="shared" si="20"/>
        <v/>
      </c>
      <c r="L65" t="str">
        <f t="shared" si="21"/>
        <v/>
      </c>
    </row>
    <row r="66" spans="1:21" hidden="1" x14ac:dyDescent="0.3">
      <c r="A66">
        <v>72</v>
      </c>
      <c r="B66" s="9" t="s">
        <v>86</v>
      </c>
      <c r="C66">
        <v>9</v>
      </c>
      <c r="E66" s="1">
        <f t="shared" si="17"/>
        <v>1</v>
      </c>
      <c r="F66" s="1" t="str">
        <f t="shared" si="18"/>
        <v/>
      </c>
      <c r="G66" s="1" t="e">
        <f t="shared" si="19"/>
        <v>#VALUE!</v>
      </c>
      <c r="H66" t="e">
        <f t="shared" si="13"/>
        <v>#VALUE!</v>
      </c>
      <c r="I66" t="e">
        <f t="shared" si="14"/>
        <v>#VALUE!</v>
      </c>
      <c r="K66" t="str">
        <f t="shared" si="20"/>
        <v/>
      </c>
      <c r="L66" t="str">
        <f t="shared" si="21"/>
        <v/>
      </c>
    </row>
    <row r="67" spans="1:21" hidden="1" x14ac:dyDescent="0.3">
      <c r="A67">
        <v>69</v>
      </c>
      <c r="B67" s="9" t="s">
        <v>86</v>
      </c>
      <c r="C67">
        <v>10</v>
      </c>
      <c r="E67" s="1">
        <f t="shared" si="17"/>
        <v>1</v>
      </c>
      <c r="F67" s="1" t="str">
        <f t="shared" si="18"/>
        <v/>
      </c>
      <c r="G67" s="1" t="e">
        <f t="shared" si="19"/>
        <v>#VALUE!</v>
      </c>
      <c r="H67" t="e">
        <f t="shared" si="13"/>
        <v>#VALUE!</v>
      </c>
      <c r="I67" t="e">
        <f t="shared" si="14"/>
        <v>#VALUE!</v>
      </c>
      <c r="K67" t="str">
        <f t="shared" si="20"/>
        <v/>
      </c>
      <c r="L67" t="str">
        <f t="shared" si="21"/>
        <v/>
      </c>
    </row>
    <row r="68" spans="1:21" hidden="1" x14ac:dyDescent="0.3">
      <c r="A68">
        <v>73</v>
      </c>
      <c r="B68" s="9" t="s">
        <v>86</v>
      </c>
      <c r="C68">
        <v>11</v>
      </c>
      <c r="E68" s="1">
        <f t="shared" si="17"/>
        <v>1</v>
      </c>
      <c r="F68" s="1" t="str">
        <f t="shared" si="18"/>
        <v/>
      </c>
      <c r="G68" s="1" t="e">
        <f t="shared" si="19"/>
        <v>#VALUE!</v>
      </c>
      <c r="H68" t="e">
        <f t="shared" si="13"/>
        <v>#VALUE!</v>
      </c>
      <c r="I68" t="e">
        <f t="shared" si="14"/>
        <v>#VALUE!</v>
      </c>
      <c r="K68" t="str">
        <f t="shared" si="20"/>
        <v/>
      </c>
      <c r="L68" t="str">
        <f t="shared" si="21"/>
        <v/>
      </c>
    </row>
    <row r="69" spans="1:21" hidden="1" x14ac:dyDescent="0.3">
      <c r="A69">
        <v>70</v>
      </c>
      <c r="B69" s="9" t="s">
        <v>86</v>
      </c>
      <c r="C69">
        <v>12</v>
      </c>
      <c r="E69" s="1">
        <f t="shared" si="17"/>
        <v>1</v>
      </c>
      <c r="F69" s="1" t="str">
        <f t="shared" si="18"/>
        <v/>
      </c>
      <c r="G69" s="1" t="e">
        <f t="shared" si="19"/>
        <v>#VALUE!</v>
      </c>
      <c r="H69" t="e">
        <f t="shared" si="13"/>
        <v>#VALUE!</v>
      </c>
      <c r="I69" t="e">
        <f t="shared" si="14"/>
        <v>#VALUE!</v>
      </c>
      <c r="K69" t="str">
        <f t="shared" si="20"/>
        <v/>
      </c>
      <c r="L69" t="str">
        <f t="shared" si="21"/>
        <v/>
      </c>
    </row>
    <row r="70" spans="1:21" hidden="1" x14ac:dyDescent="0.3">
      <c r="A70">
        <v>64</v>
      </c>
      <c r="B70" s="9" t="s">
        <v>86</v>
      </c>
      <c r="C70">
        <v>13</v>
      </c>
      <c r="E70" s="1">
        <f t="shared" si="17"/>
        <v>1</v>
      </c>
      <c r="F70" s="1" t="str">
        <f t="shared" si="18"/>
        <v/>
      </c>
      <c r="G70" s="1" t="e">
        <f t="shared" si="19"/>
        <v>#VALUE!</v>
      </c>
      <c r="H70" t="e">
        <f t="shared" si="13"/>
        <v>#VALUE!</v>
      </c>
      <c r="I70" t="e">
        <f t="shared" si="14"/>
        <v>#VALUE!</v>
      </c>
      <c r="K70" t="str">
        <f t="shared" si="20"/>
        <v/>
      </c>
      <c r="L70" t="str">
        <f t="shared" si="21"/>
        <v/>
      </c>
      <c r="U70" t="b">
        <f>IF(S70="*",D70&amp;" : INT := "&amp;(T70+1)&amp;";")</f>
        <v>0</v>
      </c>
    </row>
    <row r="71" spans="1:21" hidden="1" x14ac:dyDescent="0.3">
      <c r="A71">
        <v>65</v>
      </c>
      <c r="B71" s="9" t="s">
        <v>86</v>
      </c>
      <c r="C71">
        <v>14</v>
      </c>
      <c r="E71" s="1">
        <f t="shared" si="17"/>
        <v>1</v>
      </c>
      <c r="F71" s="1" t="str">
        <f t="shared" si="18"/>
        <v/>
      </c>
      <c r="G71" s="1" t="e">
        <f t="shared" si="19"/>
        <v>#VALUE!</v>
      </c>
      <c r="H71" t="e">
        <f t="shared" si="13"/>
        <v>#VALUE!</v>
      </c>
      <c r="I71" t="e">
        <f t="shared" si="14"/>
        <v>#VALUE!</v>
      </c>
      <c r="K71" t="str">
        <f t="shared" si="20"/>
        <v/>
      </c>
      <c r="L71" t="str">
        <f t="shared" si="21"/>
        <v/>
      </c>
      <c r="U71" t="b">
        <f>IF(S71="*",D71&amp;" : INT := "&amp;(T71+1)&amp;";")</f>
        <v>0</v>
      </c>
    </row>
    <row r="72" spans="1:21" hidden="1" x14ac:dyDescent="0.3">
      <c r="A72">
        <v>66</v>
      </c>
      <c r="B72" s="9" t="s">
        <v>86</v>
      </c>
      <c r="C72">
        <v>15</v>
      </c>
      <c r="E72" s="1">
        <f t="shared" si="17"/>
        <v>1</v>
      </c>
      <c r="F72" s="1" t="str">
        <f t="shared" si="18"/>
        <v/>
      </c>
      <c r="G72" s="1" t="e">
        <f t="shared" si="19"/>
        <v>#VALUE!</v>
      </c>
      <c r="H72" t="e">
        <f t="shared" si="13"/>
        <v>#VALUE!</v>
      </c>
      <c r="I72" t="e">
        <f t="shared" si="14"/>
        <v>#VALUE!</v>
      </c>
      <c r="K72" t="str">
        <f t="shared" si="20"/>
        <v/>
      </c>
      <c r="L72" t="str">
        <f t="shared" si="21"/>
        <v/>
      </c>
      <c r="U72" t="b">
        <f>IF(S72="*",D72&amp;" : INT := "&amp;(T72+1)&amp;";")</f>
        <v>0</v>
      </c>
    </row>
    <row r="73" spans="1:21" hidden="1" x14ac:dyDescent="0.3">
      <c r="A73">
        <v>67</v>
      </c>
      <c r="B73" s="9" t="s">
        <v>86</v>
      </c>
      <c r="C73">
        <v>16</v>
      </c>
      <c r="E73" s="1">
        <f t="shared" si="17"/>
        <v>1</v>
      </c>
      <c r="F73" s="1" t="str">
        <f t="shared" si="18"/>
        <v/>
      </c>
      <c r="G73" s="1" t="e">
        <f t="shared" si="19"/>
        <v>#VALUE!</v>
      </c>
      <c r="H73" t="e">
        <f t="shared" si="13"/>
        <v>#VALUE!</v>
      </c>
      <c r="I73" t="e">
        <f t="shared" si="14"/>
        <v>#VALUE!</v>
      </c>
      <c r="K73" t="str">
        <f t="shared" si="20"/>
        <v/>
      </c>
      <c r="L73" t="str">
        <f t="shared" si="21"/>
        <v/>
      </c>
      <c r="U73" t="b">
        <f>IF(S73="*",D73&amp;" : INT := "&amp;(T73+1)&amp;";")</f>
        <v>0</v>
      </c>
    </row>
    <row r="74" spans="1:21" hidden="1" x14ac:dyDescent="0.3">
      <c r="A74">
        <v>96</v>
      </c>
      <c r="B74" s="3" t="s">
        <v>81</v>
      </c>
      <c r="C74">
        <v>1</v>
      </c>
      <c r="D74" s="1" t="s">
        <v>53</v>
      </c>
      <c r="E74" s="1">
        <f t="shared" ref="E74:E89" si="22">IF(P74="",$B$2,$B$2)</f>
        <v>1</v>
      </c>
      <c r="F74" s="1" t="e">
        <f t="shared" ref="F74:F89" si="23">IF(L74&lt;&gt;"",FLOOR((L74-MIN(L:L))/2,1),"")</f>
        <v>#REF!</v>
      </c>
      <c r="G74" s="1" t="e">
        <f t="shared" ref="G74:G89" si="24">IF(MOD(L74-$B$6,2)=1,8+M74,M74)</f>
        <v>#REF!</v>
      </c>
      <c r="H74" t="e">
        <f t="shared" ref="H74:H89" si="25">DEC2HEX(E74*HEX2DEC(1000000) +G74*HEX2DEC(10000) +F74)</f>
        <v>#REF!</v>
      </c>
      <c r="I74" t="e">
        <f t="shared" ref="I74:I89" si="26">HEX2DEC(H74)</f>
        <v>#REF!</v>
      </c>
      <c r="J74">
        <v>521336</v>
      </c>
      <c r="K74" t="str">
        <f t="shared" ref="K74:K89" si="27">IF(Q74&lt;&gt;"",Q74*116+$B$3,IF(R74&lt;&gt;"",R74*116+$B$3,IF(T74&lt;&gt;"",T74*68+$B$5,"")))</f>
        <v/>
      </c>
      <c r="L74">
        <f t="shared" ref="L74:L89" si="28">IF(J74&lt;&gt;"",J74,K74)</f>
        <v>521336</v>
      </c>
      <c r="M74">
        <v>7</v>
      </c>
      <c r="O74" t="s">
        <v>199</v>
      </c>
    </row>
    <row r="75" spans="1:21" hidden="1" x14ac:dyDescent="0.3">
      <c r="A75">
        <v>97</v>
      </c>
      <c r="B75" s="3" t="s">
        <v>81</v>
      </c>
      <c r="C75">
        <v>2</v>
      </c>
      <c r="D75" s="1" t="s">
        <v>54</v>
      </c>
      <c r="E75" s="1">
        <f t="shared" si="22"/>
        <v>1</v>
      </c>
      <c r="F75" s="1" t="e">
        <f t="shared" si="23"/>
        <v>#REF!</v>
      </c>
      <c r="G75" s="1" t="e">
        <f t="shared" si="24"/>
        <v>#REF!</v>
      </c>
      <c r="H75" t="e">
        <f t="shared" si="25"/>
        <v>#REF!</v>
      </c>
      <c r="I75" t="e">
        <f t="shared" si="26"/>
        <v>#REF!</v>
      </c>
      <c r="J75">
        <v>521337</v>
      </c>
      <c r="K75" t="str">
        <f t="shared" si="27"/>
        <v/>
      </c>
      <c r="L75">
        <f t="shared" si="28"/>
        <v>521337</v>
      </c>
      <c r="M75">
        <v>0</v>
      </c>
      <c r="O75" t="s">
        <v>200</v>
      </c>
    </row>
    <row r="76" spans="1:21" hidden="1" x14ac:dyDescent="0.3">
      <c r="A76">
        <v>98</v>
      </c>
      <c r="B76" s="3" t="s">
        <v>81</v>
      </c>
      <c r="C76">
        <v>3</v>
      </c>
      <c r="D76" s="1" t="s">
        <v>48</v>
      </c>
      <c r="E76" s="1">
        <f t="shared" si="22"/>
        <v>1</v>
      </c>
      <c r="F76" s="1" t="e">
        <f t="shared" si="23"/>
        <v>#REF!</v>
      </c>
      <c r="G76" s="1" t="e">
        <f t="shared" si="24"/>
        <v>#REF!</v>
      </c>
      <c r="H76" t="e">
        <f t="shared" si="25"/>
        <v>#REF!</v>
      </c>
      <c r="I76" t="e">
        <f t="shared" si="26"/>
        <v>#REF!</v>
      </c>
      <c r="J76">
        <v>521336</v>
      </c>
      <c r="K76" t="str">
        <f t="shared" si="27"/>
        <v/>
      </c>
      <c r="L76">
        <f t="shared" si="28"/>
        <v>521336</v>
      </c>
      <c r="M76">
        <v>3</v>
      </c>
    </row>
    <row r="77" spans="1:21" hidden="1" x14ac:dyDescent="0.3">
      <c r="A77">
        <v>99</v>
      </c>
      <c r="B77" s="3" t="s">
        <v>81</v>
      </c>
      <c r="C77">
        <v>4</v>
      </c>
      <c r="D77" s="1" t="s">
        <v>49</v>
      </c>
      <c r="E77" s="1">
        <f t="shared" si="22"/>
        <v>1</v>
      </c>
      <c r="F77" s="1" t="e">
        <f t="shared" si="23"/>
        <v>#REF!</v>
      </c>
      <c r="G77" s="1" t="e">
        <f t="shared" si="24"/>
        <v>#REF!</v>
      </c>
      <c r="H77" t="e">
        <f t="shared" si="25"/>
        <v>#REF!</v>
      </c>
      <c r="I77" t="e">
        <f t="shared" si="26"/>
        <v>#REF!</v>
      </c>
      <c r="J77">
        <v>521336</v>
      </c>
      <c r="K77" t="str">
        <f t="shared" si="27"/>
        <v/>
      </c>
      <c r="L77">
        <f t="shared" si="28"/>
        <v>521336</v>
      </c>
      <c r="M77">
        <v>4</v>
      </c>
    </row>
    <row r="78" spans="1:21" hidden="1" x14ac:dyDescent="0.3">
      <c r="A78">
        <v>100</v>
      </c>
      <c r="B78" s="7" t="s">
        <v>82</v>
      </c>
      <c r="C78">
        <v>1</v>
      </c>
      <c r="D78" s="1" t="s">
        <v>83</v>
      </c>
      <c r="E78" s="1">
        <f t="shared" si="22"/>
        <v>1</v>
      </c>
      <c r="F78" s="1" t="str">
        <f t="shared" si="23"/>
        <v/>
      </c>
      <c r="G78" s="1" t="e">
        <f t="shared" si="24"/>
        <v>#VALUE!</v>
      </c>
      <c r="H78" t="e">
        <f t="shared" si="25"/>
        <v>#VALUE!</v>
      </c>
      <c r="I78" t="e">
        <f t="shared" si="26"/>
        <v>#VALUE!</v>
      </c>
      <c r="K78" t="str">
        <f t="shared" si="27"/>
        <v/>
      </c>
      <c r="L78" t="str">
        <f t="shared" si="28"/>
        <v/>
      </c>
    </row>
    <row r="79" spans="1:21" hidden="1" x14ac:dyDescent="0.3">
      <c r="A79">
        <v>101</v>
      </c>
      <c r="B79" s="7" t="s">
        <v>82</v>
      </c>
      <c r="C79">
        <v>2</v>
      </c>
      <c r="D79" s="1" t="s">
        <v>84</v>
      </c>
      <c r="E79" s="1">
        <f t="shared" si="22"/>
        <v>1</v>
      </c>
      <c r="F79" s="1" t="str">
        <f t="shared" si="23"/>
        <v/>
      </c>
      <c r="G79" s="1" t="e">
        <f t="shared" si="24"/>
        <v>#VALUE!</v>
      </c>
      <c r="H79" t="e">
        <f t="shared" si="25"/>
        <v>#VALUE!</v>
      </c>
      <c r="I79" t="e">
        <f t="shared" si="26"/>
        <v>#VALUE!</v>
      </c>
      <c r="K79" t="str">
        <f t="shared" si="27"/>
        <v/>
      </c>
      <c r="L79" t="str">
        <f t="shared" si="28"/>
        <v/>
      </c>
    </row>
    <row r="80" spans="1:21" hidden="1" x14ac:dyDescent="0.3">
      <c r="A80">
        <v>102</v>
      </c>
      <c r="B80" s="7" t="s">
        <v>82</v>
      </c>
      <c r="C80">
        <v>3</v>
      </c>
      <c r="E80" s="1">
        <f t="shared" si="22"/>
        <v>1</v>
      </c>
      <c r="F80" s="1" t="str">
        <f t="shared" si="23"/>
        <v/>
      </c>
      <c r="G80" s="1" t="e">
        <f t="shared" si="24"/>
        <v>#VALUE!</v>
      </c>
      <c r="H80" t="e">
        <f t="shared" si="25"/>
        <v>#VALUE!</v>
      </c>
      <c r="I80" t="e">
        <f t="shared" si="26"/>
        <v>#VALUE!</v>
      </c>
      <c r="K80" t="str">
        <f t="shared" si="27"/>
        <v/>
      </c>
      <c r="L80" t="str">
        <f t="shared" si="28"/>
        <v/>
      </c>
    </row>
    <row r="81" spans="1:15" hidden="1" x14ac:dyDescent="0.3">
      <c r="A81">
        <v>103</v>
      </c>
      <c r="B81" s="7" t="s">
        <v>82</v>
      </c>
      <c r="C81">
        <v>4</v>
      </c>
      <c r="E81" s="1">
        <f t="shared" si="22"/>
        <v>1</v>
      </c>
      <c r="F81" s="1" t="str">
        <f t="shared" si="23"/>
        <v/>
      </c>
      <c r="G81" s="1" t="e">
        <f t="shared" si="24"/>
        <v>#VALUE!</v>
      </c>
      <c r="H81" t="e">
        <f t="shared" si="25"/>
        <v>#VALUE!</v>
      </c>
      <c r="I81" t="e">
        <f t="shared" si="26"/>
        <v>#VALUE!</v>
      </c>
      <c r="K81" t="str">
        <f t="shared" si="27"/>
        <v/>
      </c>
      <c r="L81" t="str">
        <f t="shared" si="28"/>
        <v/>
      </c>
    </row>
    <row r="82" spans="1:15" hidden="1" x14ac:dyDescent="0.3">
      <c r="A82">
        <v>104</v>
      </c>
      <c r="B82" s="8" t="s">
        <v>85</v>
      </c>
      <c r="C82">
        <v>1</v>
      </c>
      <c r="D82" s="1" t="s">
        <v>57</v>
      </c>
      <c r="E82" s="1">
        <f t="shared" si="22"/>
        <v>1</v>
      </c>
      <c r="F82" s="1" t="e">
        <f t="shared" si="23"/>
        <v>#REF!</v>
      </c>
      <c r="G82" s="1" t="e">
        <f t="shared" si="24"/>
        <v>#REF!</v>
      </c>
      <c r="H82" t="e">
        <f t="shared" si="25"/>
        <v>#REF!</v>
      </c>
      <c r="I82" t="e">
        <f t="shared" si="26"/>
        <v>#REF!</v>
      </c>
      <c r="J82">
        <v>521336</v>
      </c>
      <c r="K82" t="str">
        <f t="shared" si="27"/>
        <v/>
      </c>
      <c r="L82">
        <f t="shared" si="28"/>
        <v>521336</v>
      </c>
      <c r="M82">
        <v>2</v>
      </c>
    </row>
    <row r="83" spans="1:15" hidden="1" x14ac:dyDescent="0.3">
      <c r="A83">
        <v>105</v>
      </c>
      <c r="B83" s="8" t="s">
        <v>85</v>
      </c>
      <c r="C83">
        <v>2</v>
      </c>
      <c r="D83" s="1" t="s">
        <v>50</v>
      </c>
      <c r="E83" s="1">
        <f t="shared" si="22"/>
        <v>1</v>
      </c>
      <c r="F83" s="1" t="e">
        <f t="shared" si="23"/>
        <v>#REF!</v>
      </c>
      <c r="G83" s="1" t="e">
        <f t="shared" si="24"/>
        <v>#REF!</v>
      </c>
      <c r="H83" t="e">
        <f t="shared" si="25"/>
        <v>#REF!</v>
      </c>
      <c r="I83" t="e">
        <f t="shared" si="26"/>
        <v>#REF!</v>
      </c>
      <c r="J83">
        <v>521336</v>
      </c>
      <c r="K83" t="str">
        <f t="shared" si="27"/>
        <v/>
      </c>
      <c r="L83">
        <f t="shared" si="28"/>
        <v>521336</v>
      </c>
      <c r="M83">
        <v>5</v>
      </c>
    </row>
    <row r="84" spans="1:15" hidden="1" x14ac:dyDescent="0.3">
      <c r="A84">
        <v>106</v>
      </c>
      <c r="B84" s="8" t="s">
        <v>85</v>
      </c>
      <c r="C84">
        <v>3</v>
      </c>
      <c r="D84" s="1" t="s">
        <v>51</v>
      </c>
      <c r="E84" s="1">
        <f t="shared" si="22"/>
        <v>1</v>
      </c>
      <c r="F84" s="1" t="e">
        <f t="shared" si="23"/>
        <v>#REF!</v>
      </c>
      <c r="G84" s="1" t="e">
        <f t="shared" si="24"/>
        <v>#REF!</v>
      </c>
      <c r="H84" t="e">
        <f t="shared" si="25"/>
        <v>#REF!</v>
      </c>
      <c r="I84" t="e">
        <f t="shared" si="26"/>
        <v>#REF!</v>
      </c>
      <c r="J84">
        <v>521336</v>
      </c>
      <c r="K84" t="str">
        <f t="shared" si="27"/>
        <v/>
      </c>
      <c r="L84">
        <f t="shared" si="28"/>
        <v>521336</v>
      </c>
      <c r="M84">
        <v>6</v>
      </c>
    </row>
    <row r="85" spans="1:15" hidden="1" x14ac:dyDescent="0.3">
      <c r="A85">
        <v>107</v>
      </c>
      <c r="B85" s="8" t="s">
        <v>85</v>
      </c>
      <c r="C85">
        <v>4</v>
      </c>
      <c r="D85" s="1" t="s">
        <v>58</v>
      </c>
      <c r="E85" s="1">
        <f t="shared" si="22"/>
        <v>1</v>
      </c>
      <c r="F85" s="1" t="e">
        <f t="shared" si="23"/>
        <v>#REF!</v>
      </c>
      <c r="G85" s="1" t="e">
        <f t="shared" si="24"/>
        <v>#REF!</v>
      </c>
      <c r="H85" t="e">
        <f t="shared" si="25"/>
        <v>#REF!</v>
      </c>
      <c r="I85" t="e">
        <f t="shared" si="26"/>
        <v>#REF!</v>
      </c>
      <c r="J85">
        <v>521337</v>
      </c>
      <c r="K85" t="str">
        <f t="shared" si="27"/>
        <v/>
      </c>
      <c r="L85">
        <f t="shared" si="28"/>
        <v>521337</v>
      </c>
      <c r="M85">
        <v>1</v>
      </c>
      <c r="O85" t="s">
        <v>204</v>
      </c>
    </row>
    <row r="86" spans="1:15" hidden="1" x14ac:dyDescent="0.3">
      <c r="A86">
        <v>108</v>
      </c>
      <c r="B86" s="8" t="s">
        <v>85</v>
      </c>
      <c r="C86">
        <v>5</v>
      </c>
      <c r="D86" s="1" t="s">
        <v>70</v>
      </c>
      <c r="E86" s="1">
        <f t="shared" si="22"/>
        <v>1</v>
      </c>
      <c r="F86" s="1" t="e">
        <f t="shared" si="23"/>
        <v>#REF!</v>
      </c>
      <c r="G86" s="1" t="e">
        <f t="shared" si="24"/>
        <v>#REF!</v>
      </c>
      <c r="H86" t="e">
        <f t="shared" si="25"/>
        <v>#REF!</v>
      </c>
      <c r="I86" t="e">
        <f t="shared" si="26"/>
        <v>#REF!</v>
      </c>
      <c r="J86">
        <v>521337</v>
      </c>
      <c r="K86" t="str">
        <f t="shared" si="27"/>
        <v/>
      </c>
      <c r="L86">
        <f t="shared" si="28"/>
        <v>521337</v>
      </c>
      <c r="M86">
        <v>2</v>
      </c>
      <c r="O86" t="s">
        <v>203</v>
      </c>
    </row>
    <row r="87" spans="1:15" hidden="1" x14ac:dyDescent="0.3">
      <c r="A87">
        <v>109</v>
      </c>
      <c r="B87" s="8" t="s">
        <v>85</v>
      </c>
      <c r="C87">
        <v>6</v>
      </c>
      <c r="D87" s="1" t="s">
        <v>55</v>
      </c>
      <c r="E87" s="1">
        <f t="shared" si="22"/>
        <v>1</v>
      </c>
      <c r="F87" s="1" t="e">
        <f t="shared" si="23"/>
        <v>#REF!</v>
      </c>
      <c r="G87" s="1" t="e">
        <f t="shared" si="24"/>
        <v>#REF!</v>
      </c>
      <c r="H87" t="e">
        <f t="shared" si="25"/>
        <v>#REF!</v>
      </c>
      <c r="I87" t="e">
        <f t="shared" si="26"/>
        <v>#REF!</v>
      </c>
      <c r="J87">
        <v>521337</v>
      </c>
      <c r="K87" t="str">
        <f t="shared" si="27"/>
        <v/>
      </c>
      <c r="L87">
        <f t="shared" si="28"/>
        <v>521337</v>
      </c>
      <c r="M87">
        <v>3</v>
      </c>
      <c r="O87" t="s">
        <v>202</v>
      </c>
    </row>
    <row r="88" spans="1:15" hidden="1" x14ac:dyDescent="0.3">
      <c r="A88">
        <v>110</v>
      </c>
      <c r="B88" s="8" t="s">
        <v>85</v>
      </c>
      <c r="C88">
        <v>7</v>
      </c>
      <c r="D88" s="1" t="s">
        <v>52</v>
      </c>
      <c r="E88" s="1">
        <f t="shared" si="22"/>
        <v>1</v>
      </c>
      <c r="F88" s="1" t="e">
        <f t="shared" si="23"/>
        <v>#REF!</v>
      </c>
      <c r="G88" s="1" t="e">
        <f t="shared" si="24"/>
        <v>#REF!</v>
      </c>
      <c r="H88" t="e">
        <f t="shared" si="25"/>
        <v>#REF!</v>
      </c>
      <c r="I88" t="e">
        <f t="shared" si="26"/>
        <v>#REF!</v>
      </c>
      <c r="J88">
        <v>521337</v>
      </c>
      <c r="K88" t="str">
        <f t="shared" si="27"/>
        <v/>
      </c>
      <c r="L88">
        <f t="shared" si="28"/>
        <v>521337</v>
      </c>
      <c r="M88">
        <v>4</v>
      </c>
    </row>
    <row r="89" spans="1:15" hidden="1" x14ac:dyDescent="0.3">
      <c r="A89">
        <v>111</v>
      </c>
      <c r="B89" s="8" t="s">
        <v>85</v>
      </c>
      <c r="C89">
        <v>8</v>
      </c>
      <c r="D89" s="1" t="s">
        <v>56</v>
      </c>
      <c r="E89" s="1">
        <f t="shared" si="22"/>
        <v>1</v>
      </c>
      <c r="F89" s="1" t="e">
        <f t="shared" si="23"/>
        <v>#REF!</v>
      </c>
      <c r="G89" s="1" t="e">
        <f t="shared" si="24"/>
        <v>#REF!</v>
      </c>
      <c r="H89" t="e">
        <f t="shared" si="25"/>
        <v>#REF!</v>
      </c>
      <c r="I89" t="e">
        <f t="shared" si="26"/>
        <v>#REF!</v>
      </c>
      <c r="J89">
        <v>521337</v>
      </c>
      <c r="K89" t="str">
        <f t="shared" si="27"/>
        <v/>
      </c>
      <c r="L89">
        <f t="shared" si="28"/>
        <v>521337</v>
      </c>
      <c r="M89">
        <v>5</v>
      </c>
      <c r="O89" t="s">
        <v>201</v>
      </c>
    </row>
  </sheetData>
  <autoFilter ref="A9:U89" xr:uid="{A89B904C-2B30-413B-8D81-C58D97718B2C}">
    <filterColumn colId="19">
      <customFilters>
        <customFilter operator="notEqual" val=" "/>
      </customFilters>
    </filterColumn>
    <sortState ref="A10:U89">
      <sortCondition ref="B10:B89"/>
      <sortCondition ref="C10:C89"/>
    </sortState>
  </autoFilter>
  <sortState ref="A10:T89">
    <sortCondition ref="B10:B89"/>
    <sortCondition ref="C10:C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57"/>
  <sheetViews>
    <sheetView topLeftCell="B1" zoomScale="85" zoomScaleNormal="85" workbookViewId="0">
      <selection activeCell="N8" sqref="N8:N42"/>
    </sheetView>
  </sheetViews>
  <sheetFormatPr defaultRowHeight="14.4" x14ac:dyDescent="0.3"/>
  <cols>
    <col min="1" max="1" width="23.5546875" customWidth="1"/>
    <col min="2" max="2" width="10.33203125" bestFit="1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21.88671875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9.6640625" bestFit="1" customWidth="1"/>
    <col min="17" max="17" width="14.44140625" bestFit="1" customWidth="1"/>
  </cols>
  <sheetData>
    <row r="1" spans="1:18" x14ac:dyDescent="0.3">
      <c r="B1" t="s">
        <v>216</v>
      </c>
    </row>
    <row r="2" spans="1:18" x14ac:dyDescent="0.3">
      <c r="A2" t="s">
        <v>0</v>
      </c>
      <c r="B2">
        <v>2</v>
      </c>
      <c r="K2">
        <f>K8-B4</f>
        <v>7953</v>
      </c>
    </row>
    <row r="3" spans="1:18" x14ac:dyDescent="0.3">
      <c r="A3" t="s">
        <v>69</v>
      </c>
      <c r="B3">
        <v>521358</v>
      </c>
    </row>
    <row r="4" spans="1:18" x14ac:dyDescent="0.3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3">
      <c r="A5" t="s">
        <v>179</v>
      </c>
      <c r="B5">
        <f>MIN(K:K)</f>
        <v>7953</v>
      </c>
    </row>
    <row r="6" spans="1:18" x14ac:dyDescent="0.3">
      <c r="A6" t="s">
        <v>87</v>
      </c>
      <c r="B6">
        <f>COUNTIF(P:P,"*")</f>
        <v>11</v>
      </c>
    </row>
    <row r="7" spans="1:18" x14ac:dyDescent="0.3">
      <c r="A7" t="s">
        <v>1</v>
      </c>
      <c r="B7" t="s">
        <v>7</v>
      </c>
      <c r="C7" t="s">
        <v>2</v>
      </c>
      <c r="D7" s="1" t="s">
        <v>10</v>
      </c>
      <c r="E7" s="1" t="s">
        <v>180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114</v>
      </c>
    </row>
    <row r="8" spans="1:18" x14ac:dyDescent="0.3">
      <c r="A8">
        <v>0</v>
      </c>
      <c r="B8" s="2" t="s">
        <v>16</v>
      </c>
      <c r="C8">
        <v>1</v>
      </c>
      <c r="D8" s="1" t="s">
        <v>18</v>
      </c>
      <c r="E8" s="1">
        <f t="shared" ref="E8:E42" si="0">IF(P8="",$B$2,$B$2)</f>
        <v>2</v>
      </c>
      <c r="F8" s="1">
        <f t="shared" ref="F8:F42" si="1">IF(L8&lt;&gt;"",FLOOR((L8-$B$4)/2,1),"")</f>
        <v>3976</v>
      </c>
      <c r="G8" s="1">
        <f>IF(MOD(L8-$B$4,2)=1,8+M8,M8)</f>
        <v>8</v>
      </c>
      <c r="H8" t="str">
        <f t="shared" ref="H8:H42" si="2">DEC2HEX(E8*HEX2DEC(1000000) +G8*HEX2DEC(10000) +F8)</f>
        <v>2080F88</v>
      </c>
      <c r="I8">
        <f t="shared" ref="I8:I42" si="3">HEX2DEC(H8)</f>
        <v>34082696</v>
      </c>
      <c r="K8">
        <f>IF(Q8&lt;&gt;"",$B$3+Q8*116,"")</f>
        <v>521358</v>
      </c>
      <c r="L8">
        <f t="shared" ref="L8:L42" si="4">IF(J8&lt;&gt;"",J8,K8)</f>
        <v>521358</v>
      </c>
      <c r="N8" t="s">
        <v>172</v>
      </c>
      <c r="O8" t="s">
        <v>167</v>
      </c>
      <c r="P8" t="s">
        <v>38</v>
      </c>
      <c r="Q8">
        <v>0</v>
      </c>
      <c r="R8" t="str">
        <f t="shared" ref="R8:R42" si="5">IF(P8="*",D8&amp;" : INT :="&amp;(Q8+1)&amp;";","")</f>
        <v>Cy01 : INT :=1;</v>
      </c>
    </row>
    <row r="9" spans="1:18" x14ac:dyDescent="0.3">
      <c r="A9">
        <v>1</v>
      </c>
      <c r="B9" s="2" t="s">
        <v>16</v>
      </c>
      <c r="C9">
        <v>2</v>
      </c>
      <c r="D9" s="1" t="s">
        <v>19</v>
      </c>
      <c r="E9" s="1">
        <f t="shared" si="0"/>
        <v>2</v>
      </c>
      <c r="F9" s="1">
        <f t="shared" si="1"/>
        <v>4034</v>
      </c>
      <c r="G9" s="1">
        <f>IF(MOD(L9-$B$4,2)=1,8+M9,M9)</f>
        <v>8</v>
      </c>
      <c r="H9" t="str">
        <f t="shared" si="2"/>
        <v>2080FC2</v>
      </c>
      <c r="I9">
        <f t="shared" si="3"/>
        <v>34082754</v>
      </c>
      <c r="K9">
        <f>IF(Q9&lt;&gt;"",$B$3+Q9*116,"")</f>
        <v>521474</v>
      </c>
      <c r="L9">
        <f t="shared" si="4"/>
        <v>521474</v>
      </c>
      <c r="N9" t="s">
        <v>173</v>
      </c>
      <c r="O9" t="s">
        <v>168</v>
      </c>
      <c r="P9" t="s">
        <v>38</v>
      </c>
      <c r="Q9">
        <v>1</v>
      </c>
      <c r="R9" t="str">
        <f t="shared" si="5"/>
        <v>Cy02 : INT :=2;</v>
      </c>
    </row>
    <row r="10" spans="1:18" x14ac:dyDescent="0.3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4092</v>
      </c>
      <c r="G10" s="1">
        <f>IF(MOD(L10-$B$4,2)=1,8+M10,M10)</f>
        <v>8</v>
      </c>
      <c r="H10" t="str">
        <f t="shared" si="2"/>
        <v>2080FFC</v>
      </c>
      <c r="I10">
        <f t="shared" si="3"/>
        <v>34082812</v>
      </c>
      <c r="K10">
        <f>IF(Q10&lt;&gt;"",$B$3+Q10*116,"")</f>
        <v>521590</v>
      </c>
      <c r="L10">
        <f t="shared" si="4"/>
        <v>521590</v>
      </c>
      <c r="N10" t="s">
        <v>174</v>
      </c>
      <c r="O10" t="s">
        <v>169</v>
      </c>
      <c r="P10" t="s">
        <v>38</v>
      </c>
      <c r="Q10">
        <v>2</v>
      </c>
      <c r="R10" t="str">
        <f t="shared" si="5"/>
        <v>Cy03 : INT :=3;</v>
      </c>
    </row>
    <row r="11" spans="1:18" x14ac:dyDescent="0.3">
      <c r="A11">
        <v>32</v>
      </c>
      <c r="B11" s="4" t="s">
        <v>17</v>
      </c>
      <c r="C11">
        <v>1</v>
      </c>
      <c r="D11" s="1" t="s">
        <v>233</v>
      </c>
      <c r="E11" s="1">
        <f t="shared" si="0"/>
        <v>2</v>
      </c>
      <c r="F11" s="1">
        <f t="shared" si="1"/>
        <v>4150</v>
      </c>
      <c r="G11" s="1">
        <f>IF(MOD(L11-$B$4,2)=1,8+M11,M11)</f>
        <v>8</v>
      </c>
      <c r="H11" t="str">
        <f t="shared" si="2"/>
        <v>2081036</v>
      </c>
      <c r="I11">
        <f t="shared" si="3"/>
        <v>34082870</v>
      </c>
      <c r="K11">
        <f>IF(Q11&lt;&gt;"",$B$3+Q11*116,"")</f>
        <v>521706</v>
      </c>
      <c r="L11">
        <f t="shared" si="4"/>
        <v>521706</v>
      </c>
      <c r="N11" t="s">
        <v>237</v>
      </c>
      <c r="O11" t="s">
        <v>236</v>
      </c>
      <c r="P11" t="s">
        <v>38</v>
      </c>
      <c r="Q11">
        <v>3</v>
      </c>
      <c r="R11" t="str">
        <f t="shared" si="5"/>
        <v>FCy01 : INT :=4;</v>
      </c>
    </row>
    <row r="12" spans="1:18" x14ac:dyDescent="0.3">
      <c r="A12">
        <v>33</v>
      </c>
      <c r="B12" s="4" t="s">
        <v>17</v>
      </c>
      <c r="C12">
        <v>2</v>
      </c>
      <c r="D12" s="1" t="s">
        <v>234</v>
      </c>
      <c r="E12" s="1">
        <f t="shared" si="0"/>
        <v>2</v>
      </c>
      <c r="F12" s="1">
        <f t="shared" si="1"/>
        <v>4208</v>
      </c>
      <c r="G12" s="1">
        <f>IF(MOD(L12-$B$4,2)=1,8+M12,M12)</f>
        <v>8</v>
      </c>
      <c r="H12" t="str">
        <f t="shared" si="2"/>
        <v>2081070</v>
      </c>
      <c r="I12">
        <f t="shared" si="3"/>
        <v>34082928</v>
      </c>
      <c r="K12">
        <f>IF(Q12&lt;&gt;"",$B$3+Q12*116,"")</f>
        <v>521822</v>
      </c>
      <c r="L12">
        <f t="shared" si="4"/>
        <v>521822</v>
      </c>
      <c r="N12" t="s">
        <v>240</v>
      </c>
      <c r="O12" t="s">
        <v>238</v>
      </c>
      <c r="P12" t="s">
        <v>38</v>
      </c>
      <c r="Q12">
        <v>4</v>
      </c>
      <c r="R12" t="str">
        <f t="shared" si="5"/>
        <v>FCy02 : INT :=5;</v>
      </c>
    </row>
    <row r="13" spans="1:18" hidden="1" x14ac:dyDescent="0.3">
      <c r="A13">
        <v>3</v>
      </c>
      <c r="B13" s="2" t="s">
        <v>16</v>
      </c>
      <c r="C13">
        <v>6</v>
      </c>
      <c r="E13" s="1">
        <f t="shared" si="0"/>
        <v>2</v>
      </c>
      <c r="F13" s="1" t="str">
        <f t="shared" si="1"/>
        <v/>
      </c>
      <c r="G13" s="1" t="e">
        <f>IF(MOD(F13,2)=1,8+M13,M13)</f>
        <v>#VALUE!</v>
      </c>
      <c r="H13" t="e">
        <f t="shared" si="2"/>
        <v>#VALUE!</v>
      </c>
      <c r="I13" t="e">
        <f t="shared" si="3"/>
        <v>#VALUE!</v>
      </c>
      <c r="K13" t="str">
        <f>IF(Q13&lt;&gt;"",$B$3+Q13*136,"")</f>
        <v/>
      </c>
      <c r="L13" t="str">
        <f t="shared" si="4"/>
        <v/>
      </c>
      <c r="R13" t="str">
        <f t="shared" si="5"/>
        <v/>
      </c>
    </row>
    <row r="14" spans="1:18" hidden="1" x14ac:dyDescent="0.3">
      <c r="A14">
        <v>4</v>
      </c>
      <c r="B14" s="2" t="s">
        <v>16</v>
      </c>
      <c r="C14">
        <v>7</v>
      </c>
      <c r="E14" s="1">
        <f t="shared" si="0"/>
        <v>2</v>
      </c>
      <c r="F14" s="1" t="str">
        <f t="shared" si="1"/>
        <v/>
      </c>
      <c r="G14" s="1" t="e">
        <f>IF(MOD(F14,2)=1,8+M14,M14)</f>
        <v>#VALUE!</v>
      </c>
      <c r="H14" t="e">
        <f t="shared" si="2"/>
        <v>#VALUE!</v>
      </c>
      <c r="I14" t="e">
        <f t="shared" si="3"/>
        <v>#VALUE!</v>
      </c>
      <c r="K14" t="str">
        <f>IF(Q14&lt;&gt;"",$B$3+Q14*136,"")</f>
        <v/>
      </c>
      <c r="L14" t="str">
        <f t="shared" si="4"/>
        <v/>
      </c>
      <c r="M14">
        <v>1</v>
      </c>
      <c r="R14" t="str">
        <f t="shared" si="5"/>
        <v/>
      </c>
    </row>
    <row r="15" spans="1:18" hidden="1" x14ac:dyDescent="0.3">
      <c r="A15">
        <v>5</v>
      </c>
      <c r="B15" s="2" t="s">
        <v>16</v>
      </c>
      <c r="C15">
        <v>8</v>
      </c>
      <c r="E15" s="1">
        <f t="shared" si="0"/>
        <v>2</v>
      </c>
      <c r="F15" s="1" t="str">
        <f t="shared" si="1"/>
        <v/>
      </c>
      <c r="G15" s="1" t="e">
        <f>IF(MOD(F15,2)=1,8+M15,M15)</f>
        <v>#VALUE!</v>
      </c>
      <c r="H15" t="e">
        <f t="shared" si="2"/>
        <v>#VALUE!</v>
      </c>
      <c r="I15" t="e">
        <f t="shared" si="3"/>
        <v>#VALUE!</v>
      </c>
      <c r="K15" t="str">
        <f>IF(Q15&lt;&gt;"",$B$3+Q15*136,"")</f>
        <v/>
      </c>
      <c r="L15" t="str">
        <f t="shared" si="4"/>
        <v/>
      </c>
      <c r="R15" t="str">
        <f t="shared" si="5"/>
        <v/>
      </c>
    </row>
    <row r="16" spans="1:18" hidden="1" x14ac:dyDescent="0.3">
      <c r="A16">
        <v>6</v>
      </c>
      <c r="B16" s="2" t="s">
        <v>16</v>
      </c>
      <c r="C16">
        <v>9</v>
      </c>
      <c r="D16" s="1" t="s">
        <v>11</v>
      </c>
      <c r="E16" s="1">
        <f t="shared" si="0"/>
        <v>2</v>
      </c>
      <c r="F16" s="1">
        <f t="shared" si="1"/>
        <v>0</v>
      </c>
      <c r="G16" s="1">
        <f t="shared" ref="G16:G25" si="6">IF(MOD(L16-$B$4,2)=1,8+M16,M16)</f>
        <v>0</v>
      </c>
      <c r="H16" t="str">
        <f t="shared" si="2"/>
        <v>2000000</v>
      </c>
      <c r="I16">
        <f t="shared" si="3"/>
        <v>33554432</v>
      </c>
      <c r="J16">
        <v>513405</v>
      </c>
      <c r="K16" t="str">
        <f t="shared" ref="K16:K25" si="7">IF(Q16&lt;&gt;"",$B$3+Q16*116,"")</f>
        <v/>
      </c>
      <c r="L16">
        <f t="shared" si="4"/>
        <v>513405</v>
      </c>
      <c r="M16">
        <v>0</v>
      </c>
      <c r="O16" t="s">
        <v>205</v>
      </c>
      <c r="R16" t="str">
        <f t="shared" si="5"/>
        <v/>
      </c>
    </row>
    <row r="17" spans="1:18" hidden="1" x14ac:dyDescent="0.3">
      <c r="A17">
        <v>7</v>
      </c>
      <c r="B17" s="2" t="s">
        <v>16</v>
      </c>
      <c r="C17">
        <v>10</v>
      </c>
      <c r="D17" s="1" t="s">
        <v>12</v>
      </c>
      <c r="E17" s="1">
        <f t="shared" si="0"/>
        <v>2</v>
      </c>
      <c r="F17" s="1">
        <f t="shared" si="1"/>
        <v>0</v>
      </c>
      <c r="G17" s="1">
        <f t="shared" si="6"/>
        <v>1</v>
      </c>
      <c r="H17" t="str">
        <f t="shared" si="2"/>
        <v>2010000</v>
      </c>
      <c r="I17">
        <f t="shared" si="3"/>
        <v>33619968</v>
      </c>
      <c r="J17">
        <v>513405</v>
      </c>
      <c r="K17" t="str">
        <f t="shared" si="7"/>
        <v/>
      </c>
      <c r="L17">
        <f t="shared" si="4"/>
        <v>513405</v>
      </c>
      <c r="M17">
        <v>1</v>
      </c>
      <c r="O17" t="s">
        <v>210</v>
      </c>
      <c r="R17" t="str">
        <f t="shared" si="5"/>
        <v/>
      </c>
    </row>
    <row r="18" spans="1:18" hidden="1" x14ac:dyDescent="0.3">
      <c r="A18">
        <v>8</v>
      </c>
      <c r="B18" s="2" t="s">
        <v>16</v>
      </c>
      <c r="C18">
        <v>11</v>
      </c>
      <c r="D18" s="1" t="s">
        <v>13</v>
      </c>
      <c r="E18" s="1">
        <f t="shared" si="0"/>
        <v>2</v>
      </c>
      <c r="F18" s="1">
        <f t="shared" si="1"/>
        <v>0</v>
      </c>
      <c r="G18" s="1">
        <f t="shared" si="6"/>
        <v>2</v>
      </c>
      <c r="H18" t="str">
        <f t="shared" si="2"/>
        <v>2020000</v>
      </c>
      <c r="I18">
        <f t="shared" si="3"/>
        <v>33685504</v>
      </c>
      <c r="J18">
        <v>513405</v>
      </c>
      <c r="K18" t="str">
        <f t="shared" si="7"/>
        <v/>
      </c>
      <c r="L18">
        <f t="shared" si="4"/>
        <v>513405</v>
      </c>
      <c r="M18">
        <v>2</v>
      </c>
      <c r="O18" t="s">
        <v>211</v>
      </c>
      <c r="R18" t="str">
        <f t="shared" si="5"/>
        <v/>
      </c>
    </row>
    <row r="19" spans="1:18" hidden="1" x14ac:dyDescent="0.3">
      <c r="A19">
        <v>9</v>
      </c>
      <c r="B19" s="2" t="s">
        <v>16</v>
      </c>
      <c r="C19">
        <v>12</v>
      </c>
      <c r="D19" s="1" t="s">
        <v>14</v>
      </c>
      <c r="E19" s="1">
        <f t="shared" si="0"/>
        <v>2</v>
      </c>
      <c r="F19" s="1">
        <f t="shared" si="1"/>
        <v>0</v>
      </c>
      <c r="G19" s="1">
        <f t="shared" si="6"/>
        <v>3</v>
      </c>
      <c r="H19" t="str">
        <f t="shared" si="2"/>
        <v>2030000</v>
      </c>
      <c r="I19">
        <f t="shared" si="3"/>
        <v>33751040</v>
      </c>
      <c r="J19">
        <v>513405</v>
      </c>
      <c r="K19" t="str">
        <f t="shared" si="7"/>
        <v/>
      </c>
      <c r="L19">
        <f t="shared" si="4"/>
        <v>513405</v>
      </c>
      <c r="M19">
        <v>3</v>
      </c>
      <c r="O19" t="s">
        <v>212</v>
      </c>
      <c r="R19" t="str">
        <f t="shared" si="5"/>
        <v/>
      </c>
    </row>
    <row r="20" spans="1:18" hidden="1" x14ac:dyDescent="0.3">
      <c r="A20">
        <v>10</v>
      </c>
      <c r="B20" s="2" t="s">
        <v>16</v>
      </c>
      <c r="C20">
        <v>13</v>
      </c>
      <c r="D20" s="1" t="s">
        <v>21</v>
      </c>
      <c r="E20" s="1">
        <f t="shared" si="0"/>
        <v>2</v>
      </c>
      <c r="F20" s="1">
        <f t="shared" si="1"/>
        <v>0</v>
      </c>
      <c r="G20" s="1">
        <f t="shared" si="6"/>
        <v>4</v>
      </c>
      <c r="H20" t="str">
        <f t="shared" si="2"/>
        <v>2040000</v>
      </c>
      <c r="I20">
        <f t="shared" si="3"/>
        <v>33816576</v>
      </c>
      <c r="J20">
        <v>513405</v>
      </c>
      <c r="K20" t="str">
        <f t="shared" si="7"/>
        <v/>
      </c>
      <c r="L20">
        <f t="shared" si="4"/>
        <v>513405</v>
      </c>
      <c r="M20">
        <v>4</v>
      </c>
      <c r="O20" t="s">
        <v>206</v>
      </c>
      <c r="R20" t="str">
        <f t="shared" si="5"/>
        <v/>
      </c>
    </row>
    <row r="21" spans="1:18" hidden="1" x14ac:dyDescent="0.3">
      <c r="A21">
        <v>11</v>
      </c>
      <c r="B21" s="2" t="s">
        <v>16</v>
      </c>
      <c r="C21">
        <v>14</v>
      </c>
      <c r="D21" s="1" t="s">
        <v>22</v>
      </c>
      <c r="E21" s="1">
        <f t="shared" si="0"/>
        <v>2</v>
      </c>
      <c r="F21" s="1">
        <f t="shared" si="1"/>
        <v>0</v>
      </c>
      <c r="G21" s="1">
        <f t="shared" si="6"/>
        <v>5</v>
      </c>
      <c r="H21" t="str">
        <f t="shared" si="2"/>
        <v>2050000</v>
      </c>
      <c r="I21">
        <f t="shared" si="3"/>
        <v>33882112</v>
      </c>
      <c r="J21">
        <v>513405</v>
      </c>
      <c r="K21" t="str">
        <f t="shared" si="7"/>
        <v/>
      </c>
      <c r="L21">
        <f t="shared" si="4"/>
        <v>513405</v>
      </c>
      <c r="M21">
        <v>5</v>
      </c>
      <c r="O21" t="s">
        <v>208</v>
      </c>
      <c r="R21" t="str">
        <f t="shared" si="5"/>
        <v/>
      </c>
    </row>
    <row r="22" spans="1:18" hidden="1" x14ac:dyDescent="0.3">
      <c r="A22">
        <v>12</v>
      </c>
      <c r="B22" s="2" t="s">
        <v>16</v>
      </c>
      <c r="C22">
        <v>15</v>
      </c>
      <c r="D22" s="1" t="s">
        <v>23</v>
      </c>
      <c r="E22" s="1">
        <f t="shared" si="0"/>
        <v>2</v>
      </c>
      <c r="F22" s="1">
        <f t="shared" si="1"/>
        <v>0</v>
      </c>
      <c r="G22" s="1">
        <f t="shared" si="6"/>
        <v>6</v>
      </c>
      <c r="H22" t="str">
        <f t="shared" si="2"/>
        <v>2060000</v>
      </c>
      <c r="I22">
        <f t="shared" si="3"/>
        <v>33947648</v>
      </c>
      <c r="J22">
        <v>513405</v>
      </c>
      <c r="K22" t="str">
        <f t="shared" si="7"/>
        <v/>
      </c>
      <c r="L22">
        <f t="shared" si="4"/>
        <v>513405</v>
      </c>
      <c r="M22">
        <v>6</v>
      </c>
      <c r="O22" t="s">
        <v>209</v>
      </c>
      <c r="R22" t="str">
        <f t="shared" si="5"/>
        <v/>
      </c>
    </row>
    <row r="23" spans="1:18" hidden="1" x14ac:dyDescent="0.3">
      <c r="A23">
        <v>13</v>
      </c>
      <c r="B23" s="2" t="s">
        <v>16</v>
      </c>
      <c r="C23">
        <v>16</v>
      </c>
      <c r="D23" s="1" t="s">
        <v>24</v>
      </c>
      <c r="E23" s="1">
        <f t="shared" si="0"/>
        <v>2</v>
      </c>
      <c r="F23" s="1">
        <f t="shared" si="1"/>
        <v>0</v>
      </c>
      <c r="G23" s="1">
        <f t="shared" si="6"/>
        <v>7</v>
      </c>
      <c r="H23" t="str">
        <f t="shared" si="2"/>
        <v>2070000</v>
      </c>
      <c r="I23">
        <f t="shared" si="3"/>
        <v>34013184</v>
      </c>
      <c r="J23">
        <v>513405</v>
      </c>
      <c r="K23" t="str">
        <f t="shared" si="7"/>
        <v/>
      </c>
      <c r="L23">
        <f t="shared" si="4"/>
        <v>513405</v>
      </c>
      <c r="M23">
        <v>7</v>
      </c>
      <c r="O23" t="s">
        <v>207</v>
      </c>
      <c r="R23" t="str">
        <f t="shared" si="5"/>
        <v/>
      </c>
    </row>
    <row r="24" spans="1:18" x14ac:dyDescent="0.3">
      <c r="A24">
        <v>34</v>
      </c>
      <c r="B24" s="4" t="s">
        <v>17</v>
      </c>
      <c r="C24">
        <v>3</v>
      </c>
      <c r="D24" s="1" t="s">
        <v>235</v>
      </c>
      <c r="E24" s="1">
        <f t="shared" si="0"/>
        <v>2</v>
      </c>
      <c r="F24" s="1">
        <f t="shared" si="1"/>
        <v>4266</v>
      </c>
      <c r="G24" s="1">
        <f t="shared" si="6"/>
        <v>8</v>
      </c>
      <c r="H24" t="str">
        <f t="shared" si="2"/>
        <v>20810AA</v>
      </c>
      <c r="I24">
        <f t="shared" si="3"/>
        <v>34082986</v>
      </c>
      <c r="K24">
        <f t="shared" si="7"/>
        <v>521938</v>
      </c>
      <c r="L24">
        <f t="shared" si="4"/>
        <v>521938</v>
      </c>
      <c r="N24" t="s">
        <v>177</v>
      </c>
      <c r="O24" t="s">
        <v>239</v>
      </c>
      <c r="P24" t="s">
        <v>38</v>
      </c>
      <c r="Q24">
        <v>5</v>
      </c>
      <c r="R24" t="str">
        <f t="shared" si="5"/>
        <v>FCy03 : INT :=6;</v>
      </c>
    </row>
    <row r="25" spans="1:18" x14ac:dyDescent="0.3">
      <c r="A25">
        <v>16</v>
      </c>
      <c r="B25" s="11" t="s">
        <v>96</v>
      </c>
      <c r="C25">
        <v>1</v>
      </c>
      <c r="D25" s="1" t="s">
        <v>97</v>
      </c>
      <c r="E25" s="1">
        <f t="shared" si="0"/>
        <v>2</v>
      </c>
      <c r="F25" s="1">
        <f t="shared" si="1"/>
        <v>4324</v>
      </c>
      <c r="G25" s="1">
        <f t="shared" si="6"/>
        <v>8</v>
      </c>
      <c r="H25" t="str">
        <f t="shared" si="2"/>
        <v>20810E4</v>
      </c>
      <c r="I25">
        <f t="shared" si="3"/>
        <v>34083044</v>
      </c>
      <c r="K25">
        <f t="shared" si="7"/>
        <v>522054</v>
      </c>
      <c r="L25">
        <f t="shared" si="4"/>
        <v>522054</v>
      </c>
      <c r="N25" t="s">
        <v>175</v>
      </c>
      <c r="O25" t="s">
        <v>170</v>
      </c>
      <c r="P25" t="s">
        <v>38</v>
      </c>
      <c r="Q25">
        <v>6</v>
      </c>
      <c r="R25" t="str">
        <f t="shared" si="5"/>
        <v>CCy1 : INT :=7;</v>
      </c>
    </row>
    <row r="26" spans="1:18" hidden="1" x14ac:dyDescent="0.3">
      <c r="A26">
        <v>18</v>
      </c>
      <c r="B26" s="11" t="s">
        <v>96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ref="G26:G39" si="8">IF(MOD(F26,2)=1,8+M26,M26)</f>
        <v>#VALUE!</v>
      </c>
      <c r="H26" t="e">
        <f t="shared" si="2"/>
        <v>#VALUE!</v>
      </c>
      <c r="I26" t="e">
        <f t="shared" si="3"/>
        <v>#VALUE!</v>
      </c>
      <c r="K26" t="str">
        <f t="shared" ref="K26:K39" si="9">IF(Q26&lt;&gt;"",$B$3+Q26*136,"")</f>
        <v/>
      </c>
      <c r="L26" t="str">
        <f t="shared" si="4"/>
        <v/>
      </c>
      <c r="R26" t="str">
        <f t="shared" si="5"/>
        <v/>
      </c>
    </row>
    <row r="27" spans="1:18" hidden="1" x14ac:dyDescent="0.3">
      <c r="A27">
        <v>19</v>
      </c>
      <c r="B27" s="11" t="s">
        <v>96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8"/>
        <v>#VALUE!</v>
      </c>
      <c r="H27" t="e">
        <f t="shared" si="2"/>
        <v>#VALUE!</v>
      </c>
      <c r="I27" t="e">
        <f t="shared" si="3"/>
        <v>#VALUE!</v>
      </c>
      <c r="K27" t="str">
        <f t="shared" si="9"/>
        <v/>
      </c>
      <c r="L27" t="str">
        <f t="shared" si="4"/>
        <v/>
      </c>
      <c r="R27" t="str">
        <f t="shared" si="5"/>
        <v/>
      </c>
    </row>
    <row r="28" spans="1:18" hidden="1" x14ac:dyDescent="0.3">
      <c r="A28">
        <v>20</v>
      </c>
      <c r="B28" s="11" t="s">
        <v>96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8"/>
        <v>#VALUE!</v>
      </c>
      <c r="H28" t="e">
        <f t="shared" si="2"/>
        <v>#VALUE!</v>
      </c>
      <c r="I28" t="e">
        <f t="shared" si="3"/>
        <v>#VALUE!</v>
      </c>
      <c r="K28" t="str">
        <f t="shared" si="9"/>
        <v/>
      </c>
      <c r="L28" t="str">
        <f t="shared" si="4"/>
        <v/>
      </c>
      <c r="R28" t="str">
        <f t="shared" si="5"/>
        <v/>
      </c>
    </row>
    <row r="29" spans="1:18" hidden="1" x14ac:dyDescent="0.3">
      <c r="A29">
        <v>21</v>
      </c>
      <c r="B29" s="11" t="s">
        <v>96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8"/>
        <v>#VALUE!</v>
      </c>
      <c r="H29" t="e">
        <f t="shared" si="2"/>
        <v>#VALUE!</v>
      </c>
      <c r="I29" t="e">
        <f t="shared" si="3"/>
        <v>#VALUE!</v>
      </c>
      <c r="K29" t="str">
        <f t="shared" si="9"/>
        <v/>
      </c>
      <c r="L29" t="str">
        <f t="shared" si="4"/>
        <v/>
      </c>
      <c r="R29" t="str">
        <f t="shared" si="5"/>
        <v/>
      </c>
    </row>
    <row r="30" spans="1:18" hidden="1" x14ac:dyDescent="0.3">
      <c r="A30">
        <v>22</v>
      </c>
      <c r="B30" s="11" t="s">
        <v>96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8"/>
        <v>#VALUE!</v>
      </c>
      <c r="H30" t="e">
        <f t="shared" si="2"/>
        <v>#VALUE!</v>
      </c>
      <c r="I30" t="e">
        <f t="shared" si="3"/>
        <v>#VALUE!</v>
      </c>
      <c r="K30" t="str">
        <f t="shared" si="9"/>
        <v/>
      </c>
      <c r="L30" t="str">
        <f t="shared" si="4"/>
        <v/>
      </c>
      <c r="R30" t="str">
        <f t="shared" si="5"/>
        <v/>
      </c>
    </row>
    <row r="31" spans="1:18" hidden="1" x14ac:dyDescent="0.3">
      <c r="A31">
        <v>23</v>
      </c>
      <c r="B31" s="11" t="s">
        <v>96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8"/>
        <v>#VALUE!</v>
      </c>
      <c r="H31" t="e">
        <f t="shared" si="2"/>
        <v>#VALUE!</v>
      </c>
      <c r="I31" t="e">
        <f t="shared" si="3"/>
        <v>#VALUE!</v>
      </c>
      <c r="K31" t="str">
        <f t="shared" si="9"/>
        <v/>
      </c>
      <c r="L31" t="str">
        <f t="shared" si="4"/>
        <v/>
      </c>
      <c r="R31" t="str">
        <f t="shared" si="5"/>
        <v/>
      </c>
    </row>
    <row r="32" spans="1:18" hidden="1" x14ac:dyDescent="0.3">
      <c r="A32">
        <v>24</v>
      </c>
      <c r="B32" s="11" t="s">
        <v>96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8"/>
        <v>#VALUE!</v>
      </c>
      <c r="H32" t="e">
        <f t="shared" si="2"/>
        <v>#VALUE!</v>
      </c>
      <c r="I32" t="e">
        <f t="shared" si="3"/>
        <v>#VALUE!</v>
      </c>
      <c r="K32" t="str">
        <f t="shared" si="9"/>
        <v/>
      </c>
      <c r="L32" t="str">
        <f t="shared" si="4"/>
        <v/>
      </c>
      <c r="R32" t="str">
        <f t="shared" si="5"/>
        <v/>
      </c>
    </row>
    <row r="33" spans="1:18" hidden="1" x14ac:dyDescent="0.3">
      <c r="A33">
        <v>25</v>
      </c>
      <c r="B33" s="11" t="s">
        <v>96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8"/>
        <v>#VALUE!</v>
      </c>
      <c r="H33" t="e">
        <f t="shared" si="2"/>
        <v>#VALUE!</v>
      </c>
      <c r="I33" t="e">
        <f t="shared" si="3"/>
        <v>#VALUE!</v>
      </c>
      <c r="K33" t="str">
        <f t="shared" si="9"/>
        <v/>
      </c>
      <c r="L33" t="str">
        <f t="shared" si="4"/>
        <v/>
      </c>
      <c r="R33" t="str">
        <f t="shared" si="5"/>
        <v/>
      </c>
    </row>
    <row r="34" spans="1:18" hidden="1" x14ac:dyDescent="0.3">
      <c r="A34">
        <v>26</v>
      </c>
      <c r="B34" s="11" t="s">
        <v>96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8"/>
        <v>#VALUE!</v>
      </c>
      <c r="H34" t="e">
        <f t="shared" si="2"/>
        <v>#VALUE!</v>
      </c>
      <c r="I34" t="e">
        <f t="shared" si="3"/>
        <v>#VALUE!</v>
      </c>
      <c r="K34" t="str">
        <f t="shared" si="9"/>
        <v/>
      </c>
      <c r="L34" t="str">
        <f t="shared" si="4"/>
        <v/>
      </c>
      <c r="R34" t="str">
        <f t="shared" si="5"/>
        <v/>
      </c>
    </row>
    <row r="35" spans="1:18" hidden="1" x14ac:dyDescent="0.3">
      <c r="A35">
        <v>27</v>
      </c>
      <c r="B35" s="11" t="s">
        <v>96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8"/>
        <v>#VALUE!</v>
      </c>
      <c r="H35" t="e">
        <f t="shared" si="2"/>
        <v>#VALUE!</v>
      </c>
      <c r="I35" t="e">
        <f t="shared" si="3"/>
        <v>#VALUE!</v>
      </c>
      <c r="K35" t="str">
        <f t="shared" si="9"/>
        <v/>
      </c>
      <c r="L35" t="str">
        <f t="shared" si="4"/>
        <v/>
      </c>
      <c r="R35" t="str">
        <f t="shared" si="5"/>
        <v/>
      </c>
    </row>
    <row r="36" spans="1:18" hidden="1" x14ac:dyDescent="0.3">
      <c r="A36">
        <v>28</v>
      </c>
      <c r="B36" s="11" t="s">
        <v>96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8"/>
        <v>#VALUE!</v>
      </c>
      <c r="H36" t="e">
        <f t="shared" si="2"/>
        <v>#VALUE!</v>
      </c>
      <c r="I36" t="e">
        <f t="shared" si="3"/>
        <v>#VALUE!</v>
      </c>
      <c r="K36" t="str">
        <f t="shared" si="9"/>
        <v/>
      </c>
      <c r="L36" t="str">
        <f t="shared" si="4"/>
        <v/>
      </c>
      <c r="R36" t="str">
        <f t="shared" si="5"/>
        <v/>
      </c>
    </row>
    <row r="37" spans="1:18" hidden="1" x14ac:dyDescent="0.3">
      <c r="A37">
        <v>29</v>
      </c>
      <c r="B37" s="11" t="s">
        <v>96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8"/>
        <v>#VALUE!</v>
      </c>
      <c r="H37" t="e">
        <f t="shared" si="2"/>
        <v>#VALUE!</v>
      </c>
      <c r="I37" t="e">
        <f t="shared" si="3"/>
        <v>#VALUE!</v>
      </c>
      <c r="K37" t="str">
        <f t="shared" si="9"/>
        <v/>
      </c>
      <c r="L37" t="str">
        <f t="shared" si="4"/>
        <v/>
      </c>
      <c r="R37" t="str">
        <f t="shared" si="5"/>
        <v/>
      </c>
    </row>
    <row r="38" spans="1:18" hidden="1" x14ac:dyDescent="0.3">
      <c r="A38">
        <v>30</v>
      </c>
      <c r="B38" s="11" t="s">
        <v>96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8"/>
        <v>#VALUE!</v>
      </c>
      <c r="H38" t="e">
        <f t="shared" si="2"/>
        <v>#VALUE!</v>
      </c>
      <c r="I38" t="e">
        <f t="shared" si="3"/>
        <v>#VALUE!</v>
      </c>
      <c r="K38" t="str">
        <f t="shared" si="9"/>
        <v/>
      </c>
      <c r="L38" t="str">
        <f t="shared" si="4"/>
        <v/>
      </c>
      <c r="R38" t="str">
        <f t="shared" si="5"/>
        <v/>
      </c>
    </row>
    <row r="39" spans="1:18" hidden="1" x14ac:dyDescent="0.3">
      <c r="A39">
        <v>31</v>
      </c>
      <c r="B39" s="11" t="s">
        <v>96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8"/>
        <v>#VALUE!</v>
      </c>
      <c r="H39" t="e">
        <f t="shared" si="2"/>
        <v>#VALUE!</v>
      </c>
      <c r="I39" t="e">
        <f t="shared" si="3"/>
        <v>#VALUE!</v>
      </c>
      <c r="K39" t="str">
        <f t="shared" si="9"/>
        <v/>
      </c>
      <c r="L39" t="str">
        <f t="shared" si="4"/>
        <v/>
      </c>
      <c r="R39" t="str">
        <f t="shared" si="5"/>
        <v/>
      </c>
    </row>
    <row r="40" spans="1:18" x14ac:dyDescent="0.3">
      <c r="A40">
        <v>17</v>
      </c>
      <c r="B40" s="11" t="s">
        <v>96</v>
      </c>
      <c r="C40">
        <v>2</v>
      </c>
      <c r="D40" s="1" t="s">
        <v>98</v>
      </c>
      <c r="E40" s="1">
        <f t="shared" si="0"/>
        <v>2</v>
      </c>
      <c r="F40" s="1">
        <f t="shared" si="1"/>
        <v>4382</v>
      </c>
      <c r="G40" s="1">
        <f>IF(MOD(L40-$B$4,2)=1,8+M40,M40)</f>
        <v>8</v>
      </c>
      <c r="H40" t="str">
        <f t="shared" si="2"/>
        <v>208111E</v>
      </c>
      <c r="I40">
        <f t="shared" si="3"/>
        <v>34083102</v>
      </c>
      <c r="K40">
        <f>IF(Q40&lt;&gt;"",$B$3+Q40*116,"")</f>
        <v>522170</v>
      </c>
      <c r="L40">
        <f t="shared" si="4"/>
        <v>522170</v>
      </c>
      <c r="N40" t="s">
        <v>176</v>
      </c>
      <c r="O40" t="s">
        <v>171</v>
      </c>
      <c r="P40" t="s">
        <v>38</v>
      </c>
      <c r="Q40">
        <v>7</v>
      </c>
      <c r="R40" t="str">
        <f t="shared" si="5"/>
        <v>CCy2 : INT :=8;</v>
      </c>
    </row>
    <row r="41" spans="1:18" x14ac:dyDescent="0.3">
      <c r="A41">
        <v>14</v>
      </c>
      <c r="B41" s="2" t="s">
        <v>16</v>
      </c>
      <c r="C41">
        <v>5</v>
      </c>
      <c r="D41" s="1" t="s">
        <v>243</v>
      </c>
      <c r="E41" s="1">
        <f t="shared" si="0"/>
        <v>2</v>
      </c>
      <c r="F41" s="1">
        <f t="shared" si="1"/>
        <v>4440</v>
      </c>
      <c r="G41" s="1">
        <f>IF(MOD(L41-$B$4,2)=1,8+M41,M41)</f>
        <v>8</v>
      </c>
      <c r="H41" t="str">
        <f t="shared" si="2"/>
        <v>2081158</v>
      </c>
      <c r="I41">
        <f t="shared" si="3"/>
        <v>34083160</v>
      </c>
      <c r="K41">
        <f>IF(Q41&lt;&gt;"",$B$3+Q41*116,"")</f>
        <v>522286</v>
      </c>
      <c r="L41">
        <f t="shared" si="4"/>
        <v>522286</v>
      </c>
      <c r="N41" t="s">
        <v>178</v>
      </c>
      <c r="O41" t="s">
        <v>244</v>
      </c>
      <c r="P41" t="s">
        <v>38</v>
      </c>
      <c r="Q41">
        <v>8</v>
      </c>
      <c r="R41" t="str">
        <f t="shared" si="5"/>
        <v>FCy04 : INT :=9;</v>
      </c>
    </row>
    <row r="42" spans="1:18" x14ac:dyDescent="0.3">
      <c r="A42">
        <v>15</v>
      </c>
      <c r="B42" s="2" t="s">
        <v>16</v>
      </c>
      <c r="C42">
        <v>4</v>
      </c>
      <c r="D42" s="1" t="s">
        <v>242</v>
      </c>
      <c r="E42" s="1">
        <f t="shared" si="0"/>
        <v>2</v>
      </c>
      <c r="F42" s="1">
        <f t="shared" si="1"/>
        <v>4498</v>
      </c>
      <c r="G42" s="1">
        <f>IF(MOD(L42-$B$4,2)=1,8+M42,M42)</f>
        <v>8</v>
      </c>
      <c r="H42" t="str">
        <f t="shared" si="2"/>
        <v>2081192</v>
      </c>
      <c r="I42">
        <f t="shared" si="3"/>
        <v>34083218</v>
      </c>
      <c r="K42">
        <f>IF(Q42&lt;&gt;"",$B$3+Q42*116,"")</f>
        <v>522402</v>
      </c>
      <c r="L42">
        <f t="shared" si="4"/>
        <v>522402</v>
      </c>
      <c r="N42" t="s">
        <v>178</v>
      </c>
      <c r="O42" t="s">
        <v>241</v>
      </c>
      <c r="P42" t="s">
        <v>38</v>
      </c>
      <c r="Q42">
        <v>9</v>
      </c>
      <c r="R42" t="str">
        <f t="shared" si="5"/>
        <v>ECy01 : INT :=10;</v>
      </c>
    </row>
    <row r="43" spans="1:18" hidden="1" x14ac:dyDescent="0.3">
      <c r="A43">
        <v>35</v>
      </c>
      <c r="B43" s="4" t="s">
        <v>17</v>
      </c>
      <c r="C43">
        <v>4</v>
      </c>
      <c r="E43" s="1">
        <f t="shared" ref="E43:E57" si="10">IF(P43="",$B$2,$B$2)</f>
        <v>2</v>
      </c>
      <c r="F43" s="1" t="str">
        <f t="shared" ref="F43:F57" si="11">IF(L43&lt;&gt;"",FLOOR((L43-$B$4)/2,1),"")</f>
        <v/>
      </c>
      <c r="G43" s="1" t="e">
        <f t="shared" ref="G43:G52" si="12">IF(MOD(F43,2)=1,8+M43,M43)</f>
        <v>#VALUE!</v>
      </c>
      <c r="H43" t="e">
        <f t="shared" ref="H43:H57" si="13">DEC2HEX(E43*HEX2DEC(1000000) +G43*HEX2DEC(10000) +F43)</f>
        <v>#VALUE!</v>
      </c>
      <c r="I43" t="e">
        <f t="shared" ref="I43:I52" si="14">HEX2DEC(H43)</f>
        <v>#VALUE!</v>
      </c>
      <c r="K43" t="str">
        <f t="shared" ref="K43:K52" si="15">IF(Q43&lt;&gt;"",$B$3+Q43*136,"")</f>
        <v/>
      </c>
      <c r="L43" t="str">
        <f t="shared" ref="L43:L52" si="16">IF(J43&lt;&gt;"",J43,K43)</f>
        <v/>
      </c>
      <c r="R43" t="str">
        <f t="shared" ref="R43:R57" si="17">IF(P43="*",D43&amp;" : INT :="&amp;(Q43+1)&amp;";","")</f>
        <v/>
      </c>
    </row>
    <row r="44" spans="1:18" hidden="1" x14ac:dyDescent="0.3">
      <c r="A44">
        <v>36</v>
      </c>
      <c r="B44" s="4" t="s">
        <v>17</v>
      </c>
      <c r="C44">
        <v>5</v>
      </c>
      <c r="E44" s="1">
        <f t="shared" si="10"/>
        <v>2</v>
      </c>
      <c r="F44" s="1" t="str">
        <f t="shared" si="11"/>
        <v/>
      </c>
      <c r="G44" s="1" t="e">
        <f t="shared" si="12"/>
        <v>#VALUE!</v>
      </c>
      <c r="H44" t="e">
        <f t="shared" si="13"/>
        <v>#VALUE!</v>
      </c>
      <c r="I44" t="e">
        <f t="shared" si="14"/>
        <v>#VALUE!</v>
      </c>
      <c r="K44" t="str">
        <f t="shared" si="15"/>
        <v/>
      </c>
      <c r="L44" t="str">
        <f t="shared" si="16"/>
        <v/>
      </c>
      <c r="R44" t="str">
        <f t="shared" si="17"/>
        <v/>
      </c>
    </row>
    <row r="45" spans="1:18" hidden="1" x14ac:dyDescent="0.3">
      <c r="A45">
        <v>37</v>
      </c>
      <c r="B45" s="4" t="s">
        <v>17</v>
      </c>
      <c r="C45">
        <v>9</v>
      </c>
      <c r="E45" s="1">
        <f t="shared" si="10"/>
        <v>2</v>
      </c>
      <c r="F45" s="1">
        <f t="shared" si="11"/>
        <v>4393</v>
      </c>
      <c r="G45" s="1">
        <f t="shared" si="12"/>
        <v>8</v>
      </c>
      <c r="H45" t="str">
        <f t="shared" si="13"/>
        <v>2081129</v>
      </c>
      <c r="I45">
        <f t="shared" si="14"/>
        <v>34083113</v>
      </c>
      <c r="J45">
        <v>522192</v>
      </c>
      <c r="K45" t="str">
        <f t="shared" si="15"/>
        <v/>
      </c>
      <c r="L45">
        <f t="shared" si="16"/>
        <v>522192</v>
      </c>
      <c r="M45">
        <v>0</v>
      </c>
      <c r="R45" t="str">
        <f t="shared" si="17"/>
        <v/>
      </c>
    </row>
    <row r="46" spans="1:18" hidden="1" x14ac:dyDescent="0.3">
      <c r="A46">
        <v>38</v>
      </c>
      <c r="B46" s="4" t="s">
        <v>17</v>
      </c>
      <c r="C46">
        <v>10</v>
      </c>
      <c r="E46" s="1">
        <f t="shared" si="10"/>
        <v>2</v>
      </c>
      <c r="F46" s="1">
        <f t="shared" si="11"/>
        <v>4393</v>
      </c>
      <c r="G46" s="1">
        <f t="shared" si="12"/>
        <v>9</v>
      </c>
      <c r="H46" t="str">
        <f t="shared" si="13"/>
        <v>2091129</v>
      </c>
      <c r="I46">
        <f t="shared" si="14"/>
        <v>34148649</v>
      </c>
      <c r="J46">
        <v>522192</v>
      </c>
      <c r="K46" t="str">
        <f t="shared" si="15"/>
        <v/>
      </c>
      <c r="L46">
        <f t="shared" si="16"/>
        <v>522192</v>
      </c>
      <c r="M46">
        <v>1</v>
      </c>
      <c r="R46" t="str">
        <f t="shared" si="17"/>
        <v/>
      </c>
    </row>
    <row r="47" spans="1:18" hidden="1" x14ac:dyDescent="0.3">
      <c r="A47">
        <v>39</v>
      </c>
      <c r="B47" s="4" t="s">
        <v>17</v>
      </c>
      <c r="C47">
        <v>11</v>
      </c>
      <c r="E47" s="1">
        <f t="shared" si="10"/>
        <v>2</v>
      </c>
      <c r="F47" s="1">
        <f t="shared" si="11"/>
        <v>4393</v>
      </c>
      <c r="G47" s="1">
        <f t="shared" si="12"/>
        <v>10</v>
      </c>
      <c r="H47" t="str">
        <f t="shared" si="13"/>
        <v>20A1129</v>
      </c>
      <c r="I47">
        <f t="shared" si="14"/>
        <v>34214185</v>
      </c>
      <c r="J47">
        <v>522192</v>
      </c>
      <c r="K47" t="str">
        <f t="shared" si="15"/>
        <v/>
      </c>
      <c r="L47">
        <f t="shared" si="16"/>
        <v>522192</v>
      </c>
      <c r="M47">
        <v>2</v>
      </c>
      <c r="R47" t="str">
        <f t="shared" si="17"/>
        <v/>
      </c>
    </row>
    <row r="48" spans="1:18" hidden="1" x14ac:dyDescent="0.3">
      <c r="A48">
        <v>40</v>
      </c>
      <c r="B48" s="4" t="s">
        <v>17</v>
      </c>
      <c r="C48">
        <v>12</v>
      </c>
      <c r="E48" s="1">
        <f t="shared" si="10"/>
        <v>2</v>
      </c>
      <c r="F48" s="1">
        <f t="shared" si="11"/>
        <v>4393</v>
      </c>
      <c r="G48" s="1">
        <f t="shared" si="12"/>
        <v>11</v>
      </c>
      <c r="H48" t="str">
        <f t="shared" si="13"/>
        <v>20B1129</v>
      </c>
      <c r="I48">
        <f t="shared" si="14"/>
        <v>34279721</v>
      </c>
      <c r="J48">
        <v>522192</v>
      </c>
      <c r="K48" t="str">
        <f t="shared" si="15"/>
        <v/>
      </c>
      <c r="L48">
        <f t="shared" si="16"/>
        <v>522192</v>
      </c>
      <c r="M48">
        <v>3</v>
      </c>
      <c r="R48" t="str">
        <f t="shared" si="17"/>
        <v/>
      </c>
    </row>
    <row r="49" spans="1:18" hidden="1" x14ac:dyDescent="0.3">
      <c r="A49">
        <v>41</v>
      </c>
      <c r="B49" s="4" t="s">
        <v>17</v>
      </c>
      <c r="C49">
        <v>13</v>
      </c>
      <c r="E49" s="1">
        <f t="shared" si="10"/>
        <v>2</v>
      </c>
      <c r="F49" s="1">
        <f t="shared" si="11"/>
        <v>4329</v>
      </c>
      <c r="G49" s="1">
        <f t="shared" si="12"/>
        <v>10</v>
      </c>
      <c r="H49" t="str">
        <f t="shared" si="13"/>
        <v>20A10E9</v>
      </c>
      <c r="I49">
        <f t="shared" si="14"/>
        <v>34214121</v>
      </c>
      <c r="J49">
        <v>522063</v>
      </c>
      <c r="K49" t="str">
        <f t="shared" si="15"/>
        <v/>
      </c>
      <c r="L49">
        <f t="shared" si="16"/>
        <v>522063</v>
      </c>
      <c r="M49">
        <v>2</v>
      </c>
      <c r="R49" t="str">
        <f t="shared" si="17"/>
        <v/>
      </c>
    </row>
    <row r="50" spans="1:18" hidden="1" x14ac:dyDescent="0.3">
      <c r="A50">
        <v>42</v>
      </c>
      <c r="B50" s="4" t="s">
        <v>17</v>
      </c>
      <c r="C50">
        <v>14</v>
      </c>
      <c r="E50" s="1">
        <f t="shared" si="10"/>
        <v>2</v>
      </c>
      <c r="F50" s="1">
        <f t="shared" si="11"/>
        <v>4329</v>
      </c>
      <c r="G50" s="1">
        <f t="shared" si="12"/>
        <v>11</v>
      </c>
      <c r="H50" t="str">
        <f t="shared" si="13"/>
        <v>20B10E9</v>
      </c>
      <c r="I50">
        <f t="shared" si="14"/>
        <v>34279657</v>
      </c>
      <c r="J50">
        <v>522063</v>
      </c>
      <c r="K50" t="str">
        <f t="shared" si="15"/>
        <v/>
      </c>
      <c r="L50">
        <f t="shared" si="16"/>
        <v>522063</v>
      </c>
      <c r="M50">
        <v>3</v>
      </c>
      <c r="R50" t="str">
        <f t="shared" si="17"/>
        <v/>
      </c>
    </row>
    <row r="51" spans="1:18" hidden="1" x14ac:dyDescent="0.3">
      <c r="A51">
        <v>43</v>
      </c>
      <c r="B51" s="4" t="s">
        <v>17</v>
      </c>
      <c r="C51">
        <v>15</v>
      </c>
      <c r="E51" s="1">
        <f t="shared" si="10"/>
        <v>2</v>
      </c>
      <c r="F51" s="1">
        <f t="shared" si="11"/>
        <v>4329</v>
      </c>
      <c r="G51" s="1">
        <f t="shared" si="12"/>
        <v>8</v>
      </c>
      <c r="H51" t="str">
        <f t="shared" si="13"/>
        <v>20810E9</v>
      </c>
      <c r="I51">
        <f t="shared" si="14"/>
        <v>34083049</v>
      </c>
      <c r="J51">
        <v>522063</v>
      </c>
      <c r="K51" t="str">
        <f t="shared" si="15"/>
        <v/>
      </c>
      <c r="L51">
        <f t="shared" si="16"/>
        <v>522063</v>
      </c>
      <c r="M51">
        <v>0</v>
      </c>
      <c r="R51" t="str">
        <f t="shared" si="17"/>
        <v/>
      </c>
    </row>
    <row r="52" spans="1:18" hidden="1" x14ac:dyDescent="0.3">
      <c r="A52">
        <v>44</v>
      </c>
      <c r="B52" s="4" t="s">
        <v>17</v>
      </c>
      <c r="C52">
        <v>16</v>
      </c>
      <c r="E52" s="1">
        <f t="shared" si="10"/>
        <v>2</v>
      </c>
      <c r="F52" s="1">
        <f t="shared" si="11"/>
        <v>4329</v>
      </c>
      <c r="G52" s="1">
        <f t="shared" si="12"/>
        <v>9</v>
      </c>
      <c r="H52" t="str">
        <f t="shared" si="13"/>
        <v>20910E9</v>
      </c>
      <c r="I52">
        <f t="shared" si="14"/>
        <v>34148585</v>
      </c>
      <c r="J52">
        <v>522063</v>
      </c>
      <c r="K52" t="str">
        <f t="shared" si="15"/>
        <v/>
      </c>
      <c r="L52">
        <f t="shared" si="16"/>
        <v>522063</v>
      </c>
      <c r="M52">
        <v>1</v>
      </c>
      <c r="R52" t="str">
        <f t="shared" si="17"/>
        <v/>
      </c>
    </row>
    <row r="53" spans="1:18" hidden="1" x14ac:dyDescent="0.3">
      <c r="A53">
        <v>58</v>
      </c>
      <c r="B53" s="6" t="s">
        <v>89</v>
      </c>
      <c r="C53">
        <v>1</v>
      </c>
      <c r="D53" s="1" t="s">
        <v>66</v>
      </c>
      <c r="E53" s="1">
        <f t="shared" si="10"/>
        <v>2</v>
      </c>
      <c r="F53" s="1">
        <f t="shared" si="11"/>
        <v>3966</v>
      </c>
      <c r="G53" s="1">
        <f t="shared" ref="G53:G57" si="18">IF(MOD(L53-$B$4,2)=1,8+M53,M53)</f>
        <v>6</v>
      </c>
      <c r="H53" t="str">
        <f t="shared" si="13"/>
        <v>2060F7E</v>
      </c>
      <c r="I53">
        <f t="shared" ref="I53:I57" si="19">HEX2DEC(H53)</f>
        <v>33951614</v>
      </c>
      <c r="J53">
        <v>521337</v>
      </c>
      <c r="K53" t="str">
        <f t="shared" ref="K53:K57" si="20">IF(Q53&lt;&gt;"",$B$3+Q53*116,"")</f>
        <v/>
      </c>
      <c r="L53">
        <f t="shared" ref="L53:L57" si="21">IF(J53&lt;&gt;"",J53,K53)</f>
        <v>521337</v>
      </c>
      <c r="M53">
        <v>6</v>
      </c>
      <c r="O53" t="s">
        <v>213</v>
      </c>
      <c r="R53" t="str">
        <f t="shared" si="17"/>
        <v/>
      </c>
    </row>
    <row r="54" spans="1:18" hidden="1" x14ac:dyDescent="0.3">
      <c r="A54">
        <v>59</v>
      </c>
      <c r="B54" s="6" t="s">
        <v>89</v>
      </c>
      <c r="C54">
        <v>2</v>
      </c>
      <c r="D54" s="1" t="s">
        <v>68</v>
      </c>
      <c r="E54" s="1">
        <f t="shared" si="10"/>
        <v>2</v>
      </c>
      <c r="F54" s="1">
        <f t="shared" si="11"/>
        <v>3966</v>
      </c>
      <c r="G54" s="1">
        <f t="shared" si="18"/>
        <v>8</v>
      </c>
      <c r="H54" t="str">
        <f t="shared" si="13"/>
        <v>2080F7E</v>
      </c>
      <c r="I54">
        <f t="shared" si="19"/>
        <v>34082686</v>
      </c>
      <c r="J54">
        <v>521338</v>
      </c>
      <c r="K54" t="str">
        <f t="shared" si="20"/>
        <v/>
      </c>
      <c r="L54">
        <f t="shared" si="21"/>
        <v>521338</v>
      </c>
      <c r="M54">
        <v>0</v>
      </c>
      <c r="O54" t="s">
        <v>214</v>
      </c>
      <c r="R54" t="str">
        <f t="shared" si="17"/>
        <v/>
      </c>
    </row>
    <row r="55" spans="1:18" hidden="1" x14ac:dyDescent="0.3">
      <c r="A55">
        <v>60</v>
      </c>
      <c r="B55" s="6" t="s">
        <v>90</v>
      </c>
      <c r="D55" s="1" t="s">
        <v>64</v>
      </c>
      <c r="E55" s="1">
        <f t="shared" si="10"/>
        <v>2</v>
      </c>
      <c r="F55" s="1">
        <f t="shared" si="11"/>
        <v>3965</v>
      </c>
      <c r="G55" s="1">
        <f t="shared" si="18"/>
        <v>8</v>
      </c>
      <c r="H55" t="str">
        <f t="shared" si="13"/>
        <v>2080F7D</v>
      </c>
      <c r="I55">
        <f t="shared" si="19"/>
        <v>34082685</v>
      </c>
      <c r="J55">
        <v>521336</v>
      </c>
      <c r="K55" t="str">
        <f t="shared" si="20"/>
        <v/>
      </c>
      <c r="L55">
        <f t="shared" si="21"/>
        <v>521336</v>
      </c>
      <c r="M55">
        <v>0</v>
      </c>
      <c r="R55" t="str">
        <f t="shared" si="17"/>
        <v/>
      </c>
    </row>
    <row r="56" spans="1:18" hidden="1" x14ac:dyDescent="0.3">
      <c r="A56">
        <v>61</v>
      </c>
      <c r="B56" s="6" t="s">
        <v>90</v>
      </c>
      <c r="D56" s="1" t="s">
        <v>65</v>
      </c>
      <c r="E56" s="1">
        <f t="shared" si="10"/>
        <v>2</v>
      </c>
      <c r="F56" s="1">
        <f t="shared" si="11"/>
        <v>3965</v>
      </c>
      <c r="G56" s="1">
        <f t="shared" si="18"/>
        <v>9</v>
      </c>
      <c r="H56" t="str">
        <f t="shared" si="13"/>
        <v>2090F7D</v>
      </c>
      <c r="I56">
        <f t="shared" si="19"/>
        <v>34148221</v>
      </c>
      <c r="J56">
        <v>521336</v>
      </c>
      <c r="K56" t="str">
        <f t="shared" si="20"/>
        <v/>
      </c>
      <c r="L56">
        <f t="shared" si="21"/>
        <v>521336</v>
      </c>
      <c r="M56">
        <v>1</v>
      </c>
      <c r="R56" t="str">
        <f t="shared" si="17"/>
        <v/>
      </c>
    </row>
    <row r="57" spans="1:18" hidden="1" x14ac:dyDescent="0.3">
      <c r="A57">
        <v>62</v>
      </c>
      <c r="B57" s="6" t="s">
        <v>90</v>
      </c>
      <c r="D57" s="1" t="s">
        <v>67</v>
      </c>
      <c r="E57" s="1">
        <f t="shared" si="10"/>
        <v>2</v>
      </c>
      <c r="F57" s="1">
        <f t="shared" si="11"/>
        <v>3966</v>
      </c>
      <c r="G57" s="1">
        <f t="shared" si="18"/>
        <v>7</v>
      </c>
      <c r="H57" t="str">
        <f t="shared" si="13"/>
        <v>2070F7E</v>
      </c>
      <c r="I57">
        <f t="shared" si="19"/>
        <v>34017150</v>
      </c>
      <c r="J57">
        <v>521337</v>
      </c>
      <c r="K57" t="str">
        <f t="shared" si="20"/>
        <v/>
      </c>
      <c r="L57">
        <f t="shared" si="21"/>
        <v>521337</v>
      </c>
      <c r="M57">
        <v>7</v>
      </c>
      <c r="O57" t="s">
        <v>215</v>
      </c>
      <c r="R57" t="str">
        <f t="shared" si="17"/>
        <v/>
      </c>
    </row>
  </sheetData>
  <autoFilter ref="A7:R57" xr:uid="{8998380E-F444-46A0-9507-09ED559E5F46}">
    <filterColumn colId="15">
      <customFilters>
        <customFilter operator="notEqual" val=" "/>
      </customFilters>
    </filterColumn>
    <sortState ref="A8:R42">
      <sortCondition ref="Q7:Q57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C061-4C46-466E-9D80-C1645CFE869B}">
  <dimension ref="A1:D6"/>
  <sheetViews>
    <sheetView tabSelected="1" workbookViewId="0">
      <selection activeCell="H11" sqref="H11"/>
    </sheetView>
  </sheetViews>
  <sheetFormatPr defaultRowHeight="14.4" x14ac:dyDescent="0.3"/>
  <cols>
    <col min="1" max="1" width="2.77734375" bestFit="1" customWidth="1"/>
    <col min="2" max="3" width="15.6640625" bestFit="1" customWidth="1"/>
    <col min="4" max="4" width="13.21875" bestFit="1" customWidth="1"/>
  </cols>
  <sheetData>
    <row r="1" spans="1:4" x14ac:dyDescent="0.3">
      <c r="A1" t="s">
        <v>33</v>
      </c>
      <c r="B1" t="s">
        <v>10</v>
      </c>
      <c r="C1" t="s">
        <v>3</v>
      </c>
      <c r="D1" t="s">
        <v>4</v>
      </c>
    </row>
    <row r="2" spans="1:4" x14ac:dyDescent="0.3">
      <c r="A2">
        <v>0</v>
      </c>
      <c r="B2" t="s">
        <v>256</v>
      </c>
      <c r="C2" t="s">
        <v>256</v>
      </c>
      <c r="D2" t="s">
        <v>257</v>
      </c>
    </row>
    <row r="3" spans="1:4" x14ac:dyDescent="0.3">
      <c r="A3">
        <v>4</v>
      </c>
      <c r="B3" t="s">
        <v>258</v>
      </c>
      <c r="C3" t="s">
        <v>258</v>
      </c>
      <c r="D3" t="s">
        <v>259</v>
      </c>
    </row>
    <row r="4" spans="1:4" x14ac:dyDescent="0.3">
      <c r="A4">
        <v>5</v>
      </c>
      <c r="B4" t="s">
        <v>260</v>
      </c>
      <c r="C4" t="s">
        <v>260</v>
      </c>
      <c r="D4" t="s">
        <v>263</v>
      </c>
    </row>
    <row r="5" spans="1:4" x14ac:dyDescent="0.3">
      <c r="A5">
        <v>6</v>
      </c>
      <c r="B5" t="s">
        <v>261</v>
      </c>
      <c r="C5" t="s">
        <v>261</v>
      </c>
      <c r="D5" t="s">
        <v>264</v>
      </c>
    </row>
    <row r="6" spans="1:4" x14ac:dyDescent="0.3">
      <c r="A6">
        <v>7</v>
      </c>
      <c r="B6" t="s">
        <v>262</v>
      </c>
      <c r="C6" t="s">
        <v>262</v>
      </c>
      <c r="D6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F6" sqref="F6"/>
    </sheetView>
  </sheetViews>
  <sheetFormatPr defaultRowHeight="14.4" x14ac:dyDescent="0.3"/>
  <cols>
    <col min="1" max="1" width="2.88671875" bestFit="1" customWidth="1"/>
    <col min="2" max="2" width="6.33203125" bestFit="1" customWidth="1"/>
    <col min="3" max="3" width="14.6640625" customWidth="1"/>
    <col min="4" max="4" width="16.5546875" customWidth="1"/>
  </cols>
  <sheetData>
    <row r="1" spans="1:8" x14ac:dyDescent="0.3">
      <c r="A1" t="s">
        <v>166</v>
      </c>
      <c r="C1">
        <f>COUNTA(A3:A15)</f>
        <v>13</v>
      </c>
    </row>
    <row r="2" spans="1:8" x14ac:dyDescent="0.3">
      <c r="A2" t="s">
        <v>33</v>
      </c>
      <c r="B2" t="s">
        <v>10</v>
      </c>
      <c r="C2" t="s">
        <v>3</v>
      </c>
      <c r="D2" t="s">
        <v>29</v>
      </c>
      <c r="E2" t="s">
        <v>113</v>
      </c>
    </row>
    <row r="3" spans="1:8" x14ac:dyDescent="0.3">
      <c r="A3">
        <v>0</v>
      </c>
      <c r="B3" t="s">
        <v>25</v>
      </c>
      <c r="C3" t="s">
        <v>102</v>
      </c>
      <c r="D3">
        <v>150</v>
      </c>
      <c r="E3" t="str">
        <f>B3&amp;C3&amp;" : INT :="&amp;(A3+1) &amp;";"</f>
        <v>Ms1Conveyor : INT :=1;</v>
      </c>
    </row>
    <row r="4" spans="1:8" x14ac:dyDescent="0.3">
      <c r="A4">
        <v>1</v>
      </c>
      <c r="B4" t="s">
        <v>26</v>
      </c>
      <c r="C4" t="s">
        <v>103</v>
      </c>
      <c r="D4">
        <v>10</v>
      </c>
      <c r="E4" t="str">
        <f t="shared" ref="E4:E15" si="0">B4&amp;C4&amp;" : INT :="&amp;(A4+1) &amp;";"</f>
        <v>Ms2Shift1 : INT :=2;</v>
      </c>
    </row>
    <row r="5" spans="1:8" x14ac:dyDescent="0.3">
      <c r="A5">
        <v>2</v>
      </c>
      <c r="B5" t="s">
        <v>27</v>
      </c>
      <c r="C5" t="s">
        <v>104</v>
      </c>
      <c r="D5">
        <v>10</v>
      </c>
      <c r="E5" t="str">
        <f t="shared" si="0"/>
        <v>Ms3Shift2 : INT :=3;</v>
      </c>
    </row>
    <row r="6" spans="1:8" x14ac:dyDescent="0.3">
      <c r="A6">
        <v>3</v>
      </c>
      <c r="B6" t="s">
        <v>28</v>
      </c>
      <c r="C6" t="s">
        <v>105</v>
      </c>
      <c r="D6">
        <v>10</v>
      </c>
      <c r="E6" t="str">
        <f t="shared" si="0"/>
        <v>Ms4Shift3 : INT :=4;</v>
      </c>
    </row>
    <row r="7" spans="1:8" x14ac:dyDescent="0.3">
      <c r="A7">
        <v>4</v>
      </c>
      <c r="B7" t="s">
        <v>99</v>
      </c>
      <c r="C7" t="s">
        <v>106</v>
      </c>
      <c r="D7">
        <v>1</v>
      </c>
      <c r="E7" t="str">
        <f t="shared" si="0"/>
        <v>Ms5Lift1 : INT :=5;</v>
      </c>
    </row>
    <row r="8" spans="1:8" x14ac:dyDescent="0.3">
      <c r="A8">
        <v>5</v>
      </c>
      <c r="B8" t="s">
        <v>100</v>
      </c>
      <c r="C8" t="s">
        <v>107</v>
      </c>
      <c r="D8">
        <v>1</v>
      </c>
      <c r="E8" t="str">
        <f t="shared" si="0"/>
        <v>Ms6Lift2 : INT :=6;</v>
      </c>
    </row>
    <row r="9" spans="1:8" x14ac:dyDescent="0.3">
      <c r="A9">
        <v>6</v>
      </c>
      <c r="B9" t="s">
        <v>101</v>
      </c>
      <c r="C9" t="s">
        <v>108</v>
      </c>
      <c r="D9">
        <v>1</v>
      </c>
      <c r="E9" t="str">
        <f t="shared" si="0"/>
        <v>Ms7Lift3 : INT :=7;</v>
      </c>
    </row>
    <row r="10" spans="1:8" x14ac:dyDescent="0.3">
      <c r="A10">
        <v>7</v>
      </c>
      <c r="B10" t="s">
        <v>217</v>
      </c>
      <c r="C10" t="s">
        <v>245</v>
      </c>
      <c r="D10">
        <v>10</v>
      </c>
      <c r="E10" t="str">
        <f t="shared" si="0"/>
        <v>FMs1BottomHorizon : INT :=8;</v>
      </c>
    </row>
    <row r="11" spans="1:8" x14ac:dyDescent="0.3">
      <c r="A11">
        <v>8</v>
      </c>
      <c r="B11" t="s">
        <v>218</v>
      </c>
      <c r="C11" t="s">
        <v>246</v>
      </c>
      <c r="D11">
        <v>10</v>
      </c>
      <c r="E11" t="str">
        <f t="shared" si="0"/>
        <v>FMs2BottomVertical : INT :=9;</v>
      </c>
    </row>
    <row r="12" spans="1:8" x14ac:dyDescent="0.3">
      <c r="A12">
        <v>9</v>
      </c>
      <c r="B12" t="s">
        <v>219</v>
      </c>
      <c r="C12" t="s">
        <v>247</v>
      </c>
      <c r="D12">
        <v>10</v>
      </c>
      <c r="E12" t="str">
        <f t="shared" si="0"/>
        <v>EMs1TopHorizon : INT :=10;</v>
      </c>
    </row>
    <row r="13" spans="1:8" x14ac:dyDescent="0.3">
      <c r="A13">
        <v>10</v>
      </c>
      <c r="B13" t="s">
        <v>220</v>
      </c>
      <c r="C13" t="s">
        <v>248</v>
      </c>
      <c r="D13">
        <v>10</v>
      </c>
      <c r="E13" t="str">
        <f t="shared" si="0"/>
        <v>EMs2TopVertical : INT :=11;</v>
      </c>
    </row>
    <row r="14" spans="1:8" x14ac:dyDescent="0.3">
      <c r="A14">
        <v>11</v>
      </c>
      <c r="B14" t="s">
        <v>109</v>
      </c>
      <c r="C14" t="s">
        <v>111</v>
      </c>
      <c r="D14">
        <v>40</v>
      </c>
      <c r="E14" t="str">
        <f t="shared" si="0"/>
        <v>CMs1Linear : INT :=12;</v>
      </c>
    </row>
    <row r="15" spans="1:8" x14ac:dyDescent="0.3">
      <c r="A15">
        <v>12</v>
      </c>
      <c r="B15" t="s">
        <v>110</v>
      </c>
      <c r="C15" t="s">
        <v>112</v>
      </c>
      <c r="D15">
        <f>360/20</f>
        <v>18</v>
      </c>
      <c r="E15" t="str">
        <f t="shared" si="0"/>
        <v>CMs2Rotator : INT :=13;</v>
      </c>
      <c r="H15" t="s">
        <v>165</v>
      </c>
    </row>
  </sheetData>
  <autoFilter ref="A2:H2" xr:uid="{C79A9065-3FAD-4B77-9130-5B5092B0CE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64"/>
  <sheetViews>
    <sheetView topLeftCell="A43" workbookViewId="0">
      <selection activeCell="I65" sqref="I65"/>
    </sheetView>
  </sheetViews>
  <sheetFormatPr defaultRowHeight="14.4" x14ac:dyDescent="0.3"/>
  <cols>
    <col min="1" max="1" width="3" bestFit="1" customWidth="1"/>
    <col min="2" max="2" width="9.109375" bestFit="1" customWidth="1"/>
    <col min="3" max="3" width="6" bestFit="1" customWidth="1"/>
    <col min="4" max="4" width="5.6640625" bestFit="1" customWidth="1"/>
    <col min="5" max="5" width="8.77734375" bestFit="1" customWidth="1"/>
    <col min="6" max="6" width="14.44140625" bestFit="1" customWidth="1"/>
    <col min="7" max="7" width="7" bestFit="1" customWidth="1"/>
  </cols>
  <sheetData>
    <row r="1" spans="1:7" x14ac:dyDescent="0.3">
      <c r="A1" t="s">
        <v>33</v>
      </c>
      <c r="B1" t="s">
        <v>115</v>
      </c>
      <c r="C1" t="s">
        <v>116</v>
      </c>
      <c r="D1" t="s">
        <v>117</v>
      </c>
      <c r="E1" t="s">
        <v>10</v>
      </c>
      <c r="F1" t="s">
        <v>118</v>
      </c>
      <c r="G1" t="s">
        <v>4</v>
      </c>
    </row>
    <row r="2" spans="1:7" x14ac:dyDescent="0.3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126</v>
      </c>
      <c r="F2" t="str">
        <f>B2&amp;"_"&amp;E2</f>
        <v>Ms1_Fast</v>
      </c>
      <c r="G2" t="s">
        <v>125</v>
      </c>
    </row>
    <row r="3" spans="1:7" x14ac:dyDescent="0.3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127</v>
      </c>
      <c r="F3" t="str">
        <f t="shared" ref="F3:F64" si="0">B3&amp;"_"&amp;E3</f>
        <v>Ms1_Slow</v>
      </c>
      <c r="G3" t="s">
        <v>128</v>
      </c>
    </row>
    <row r="4" spans="1:7" x14ac:dyDescent="0.3">
      <c r="A4">
        <v>2</v>
      </c>
      <c r="B4" t="s">
        <v>99</v>
      </c>
      <c r="C4">
        <f>INDEX(Motion!A:A,MATCH(Points!B4,Motion!B:B,0),0)</f>
        <v>4</v>
      </c>
      <c r="D4">
        <v>0</v>
      </c>
      <c r="E4" t="s">
        <v>119</v>
      </c>
      <c r="F4" t="str">
        <f t="shared" si="0"/>
        <v>Ms5_Hit</v>
      </c>
      <c r="G4" t="s">
        <v>120</v>
      </c>
    </row>
    <row r="5" spans="1:7" x14ac:dyDescent="0.3">
      <c r="A5">
        <v>3</v>
      </c>
      <c r="B5" t="s">
        <v>99</v>
      </c>
      <c r="C5">
        <f>INDEX(Motion!A:A,MATCH(Points!B5,Motion!B:B,0),0)</f>
        <v>4</v>
      </c>
      <c r="D5">
        <v>2</v>
      </c>
      <c r="E5" t="s">
        <v>121</v>
      </c>
      <c r="F5" t="str">
        <f t="shared" si="0"/>
        <v>Ms5_Release</v>
      </c>
      <c r="G5" t="s">
        <v>122</v>
      </c>
    </row>
    <row r="6" spans="1:7" x14ac:dyDescent="0.3">
      <c r="A6">
        <v>4</v>
      </c>
      <c r="B6" t="s">
        <v>99</v>
      </c>
      <c r="C6">
        <f>INDEX(Motion!A:A,MATCH(Points!B6,Motion!B:B,0),0)</f>
        <v>4</v>
      </c>
      <c r="D6">
        <v>1</v>
      </c>
      <c r="E6" t="s">
        <v>123</v>
      </c>
      <c r="F6" t="str">
        <f t="shared" si="0"/>
        <v>Ms5_Working</v>
      </c>
      <c r="G6" t="s">
        <v>124</v>
      </c>
    </row>
    <row r="7" spans="1:7" x14ac:dyDescent="0.3">
      <c r="A7">
        <v>5</v>
      </c>
      <c r="B7" t="s">
        <v>100</v>
      </c>
      <c r="C7">
        <f>INDEX(Motion!A:A,MATCH(Points!B7,Motion!B:B,0),0)</f>
        <v>5</v>
      </c>
      <c r="D7">
        <v>0</v>
      </c>
      <c r="E7" t="s">
        <v>119</v>
      </c>
      <c r="F7" t="str">
        <f t="shared" si="0"/>
        <v>Ms6_Hit</v>
      </c>
      <c r="G7" t="s">
        <v>120</v>
      </c>
    </row>
    <row r="8" spans="1:7" x14ac:dyDescent="0.3">
      <c r="A8">
        <v>6</v>
      </c>
      <c r="B8" t="s">
        <v>100</v>
      </c>
      <c r="C8">
        <f>INDEX(Motion!A:A,MATCH(Points!B8,Motion!B:B,0),0)</f>
        <v>5</v>
      </c>
      <c r="D8">
        <v>2</v>
      </c>
      <c r="E8" t="s">
        <v>121</v>
      </c>
      <c r="F8" t="str">
        <f t="shared" si="0"/>
        <v>Ms6_Release</v>
      </c>
      <c r="G8" t="s">
        <v>122</v>
      </c>
    </row>
    <row r="9" spans="1:7" x14ac:dyDescent="0.3">
      <c r="A9">
        <v>7</v>
      </c>
      <c r="B9" t="s">
        <v>100</v>
      </c>
      <c r="C9">
        <f>INDEX(Motion!A:A,MATCH(Points!B9,Motion!B:B,0),0)</f>
        <v>5</v>
      </c>
      <c r="D9">
        <v>1</v>
      </c>
      <c r="E9" t="s">
        <v>123</v>
      </c>
      <c r="F9" t="str">
        <f t="shared" si="0"/>
        <v>Ms6_Working</v>
      </c>
      <c r="G9" t="s">
        <v>124</v>
      </c>
    </row>
    <row r="10" spans="1:7" x14ac:dyDescent="0.3">
      <c r="A10">
        <v>8</v>
      </c>
      <c r="B10" t="s">
        <v>101</v>
      </c>
      <c r="C10">
        <f>INDEX(Motion!A:A,MATCH(Points!B10,Motion!B:B,0),0)</f>
        <v>6</v>
      </c>
      <c r="D10">
        <v>0</v>
      </c>
      <c r="E10" t="s">
        <v>119</v>
      </c>
      <c r="F10" t="str">
        <f t="shared" si="0"/>
        <v>Ms7_Hit</v>
      </c>
      <c r="G10" t="s">
        <v>120</v>
      </c>
    </row>
    <row r="11" spans="1:7" x14ac:dyDescent="0.3">
      <c r="A11">
        <v>9</v>
      </c>
      <c r="B11" t="s">
        <v>101</v>
      </c>
      <c r="C11">
        <f>INDEX(Motion!A:A,MATCH(Points!B11,Motion!B:B,0),0)</f>
        <v>6</v>
      </c>
      <c r="D11">
        <v>2</v>
      </c>
      <c r="E11" t="s">
        <v>121</v>
      </c>
      <c r="F11" t="str">
        <f t="shared" si="0"/>
        <v>Ms7_Release</v>
      </c>
      <c r="G11" t="s">
        <v>122</v>
      </c>
    </row>
    <row r="12" spans="1:7" x14ac:dyDescent="0.3">
      <c r="A12">
        <v>10</v>
      </c>
      <c r="B12" t="s">
        <v>101</v>
      </c>
      <c r="C12">
        <f>INDEX(Motion!A:A,MATCH(Points!B12,Motion!B:B,0),0)</f>
        <v>6</v>
      </c>
      <c r="D12">
        <v>1</v>
      </c>
      <c r="E12" t="s">
        <v>123</v>
      </c>
      <c r="F12" t="str">
        <f t="shared" si="0"/>
        <v>Ms7_Working</v>
      </c>
      <c r="G12" t="s">
        <v>124</v>
      </c>
    </row>
    <row r="13" spans="1:7" x14ac:dyDescent="0.3">
      <c r="A13">
        <v>11</v>
      </c>
      <c r="B13" t="s">
        <v>26</v>
      </c>
      <c r="C13">
        <f>INDEX(Motion!A:A,MATCH(Points!B13,Motion!B:B,0),0)</f>
        <v>1</v>
      </c>
      <c r="D13">
        <v>0</v>
      </c>
      <c r="E13" t="s">
        <v>119</v>
      </c>
      <c r="F13" t="str">
        <f t="shared" si="0"/>
        <v>Ms2_Hit</v>
      </c>
      <c r="G13" t="s">
        <v>120</v>
      </c>
    </row>
    <row r="14" spans="1:7" x14ac:dyDescent="0.3">
      <c r="A14">
        <v>12</v>
      </c>
      <c r="B14" t="s">
        <v>26</v>
      </c>
      <c r="C14">
        <f>INDEX(Motion!A:A,MATCH(Points!B14,Motion!B:B,0),0)</f>
        <v>1</v>
      </c>
      <c r="D14">
        <v>1</v>
      </c>
      <c r="E14" t="s">
        <v>123</v>
      </c>
      <c r="F14" t="str">
        <f t="shared" si="0"/>
        <v>Ms2_Working</v>
      </c>
      <c r="G14" t="s">
        <v>124</v>
      </c>
    </row>
    <row r="15" spans="1:7" x14ac:dyDescent="0.3">
      <c r="A15">
        <v>13</v>
      </c>
      <c r="B15" t="s">
        <v>27</v>
      </c>
      <c r="C15">
        <f>INDEX(Motion!A:A,MATCH(Points!B15,Motion!B:B,0),0)</f>
        <v>2</v>
      </c>
      <c r="D15">
        <v>0</v>
      </c>
      <c r="E15" t="s">
        <v>119</v>
      </c>
      <c r="F15" t="str">
        <f t="shared" si="0"/>
        <v>Ms3_Hit</v>
      </c>
      <c r="G15" t="s">
        <v>120</v>
      </c>
    </row>
    <row r="16" spans="1:7" x14ac:dyDescent="0.3">
      <c r="A16">
        <v>14</v>
      </c>
      <c r="B16" t="s">
        <v>27</v>
      </c>
      <c r="C16">
        <f>INDEX(Motion!A:A,MATCH(Points!B16,Motion!B:B,0),0)</f>
        <v>2</v>
      </c>
      <c r="D16">
        <v>1</v>
      </c>
      <c r="E16" t="s">
        <v>123</v>
      </c>
      <c r="F16" t="str">
        <f t="shared" si="0"/>
        <v>Ms3_Working</v>
      </c>
      <c r="G16" t="s">
        <v>124</v>
      </c>
    </row>
    <row r="17" spans="1:7" x14ac:dyDescent="0.3">
      <c r="A17">
        <v>15</v>
      </c>
      <c r="B17" t="s">
        <v>28</v>
      </c>
      <c r="C17">
        <f>INDEX(Motion!A:A,MATCH(Points!B17,Motion!B:B,0),0)</f>
        <v>3</v>
      </c>
      <c r="D17">
        <v>0</v>
      </c>
      <c r="E17" t="s">
        <v>119</v>
      </c>
      <c r="F17" t="str">
        <f t="shared" si="0"/>
        <v>Ms4_Hit</v>
      </c>
      <c r="G17" t="s">
        <v>120</v>
      </c>
    </row>
    <row r="18" spans="1:7" x14ac:dyDescent="0.3">
      <c r="A18">
        <v>16</v>
      </c>
      <c r="B18" t="s">
        <v>28</v>
      </c>
      <c r="C18">
        <f>INDEX(Motion!A:A,MATCH(Points!B18,Motion!B:B,0),0)</f>
        <v>3</v>
      </c>
      <c r="D18">
        <v>1</v>
      </c>
      <c r="E18" t="s">
        <v>123</v>
      </c>
      <c r="F18" t="str">
        <f t="shared" si="0"/>
        <v>Ms4_Working</v>
      </c>
      <c r="G18" t="s">
        <v>124</v>
      </c>
    </row>
    <row r="19" spans="1:7" x14ac:dyDescent="0.3">
      <c r="A19">
        <v>17</v>
      </c>
      <c r="B19" t="s">
        <v>217</v>
      </c>
      <c r="C19">
        <f>INDEX(Motion!A:A,MATCH(Points!B19,Motion!B:B,0),0)</f>
        <v>7</v>
      </c>
      <c r="D19">
        <v>0</v>
      </c>
      <c r="E19" t="s">
        <v>138</v>
      </c>
      <c r="F19" t="str">
        <f t="shared" si="0"/>
        <v>FMs1_Ready</v>
      </c>
      <c r="G19" t="s">
        <v>137</v>
      </c>
    </row>
    <row r="20" spans="1:7" x14ac:dyDescent="0.3">
      <c r="A20">
        <v>18</v>
      </c>
      <c r="B20" t="s">
        <v>217</v>
      </c>
      <c r="C20">
        <f>INDEX(Motion!A:A,MATCH(Points!B20,Motion!B:B,0),0)</f>
        <v>7</v>
      </c>
      <c r="D20">
        <v>1</v>
      </c>
      <c r="E20" t="s">
        <v>139</v>
      </c>
      <c r="F20" t="str">
        <f t="shared" si="0"/>
        <v>FMs1_FOV_1</v>
      </c>
      <c r="G20" t="s">
        <v>129</v>
      </c>
    </row>
    <row r="21" spans="1:7" x14ac:dyDescent="0.3">
      <c r="A21">
        <v>19</v>
      </c>
      <c r="B21" t="s">
        <v>217</v>
      </c>
      <c r="C21">
        <f>INDEX(Motion!A:A,MATCH(Points!B21,Motion!B:B,0),0)</f>
        <v>7</v>
      </c>
      <c r="D21">
        <v>2</v>
      </c>
      <c r="E21" t="s">
        <v>140</v>
      </c>
      <c r="F21" t="str">
        <f t="shared" si="0"/>
        <v>FMs1_FOV_2</v>
      </c>
      <c r="G21" t="s">
        <v>130</v>
      </c>
    </row>
    <row r="22" spans="1:7" x14ac:dyDescent="0.3">
      <c r="A22">
        <v>20</v>
      </c>
      <c r="B22" t="s">
        <v>217</v>
      </c>
      <c r="C22">
        <f>INDEX(Motion!A:A,MATCH(Points!B22,Motion!B:B,0),0)</f>
        <v>7</v>
      </c>
      <c r="D22">
        <v>3</v>
      </c>
      <c r="E22" t="s">
        <v>141</v>
      </c>
      <c r="F22" t="str">
        <f t="shared" si="0"/>
        <v>FMs1_FOV_3</v>
      </c>
      <c r="G22" t="s">
        <v>131</v>
      </c>
    </row>
    <row r="23" spans="1:7" x14ac:dyDescent="0.3">
      <c r="A23">
        <v>21</v>
      </c>
      <c r="B23" t="s">
        <v>217</v>
      </c>
      <c r="C23">
        <f>INDEX(Motion!A:A,MATCH(Points!B23,Motion!B:B,0),0)</f>
        <v>7</v>
      </c>
      <c r="D23">
        <v>4</v>
      </c>
      <c r="E23" t="s">
        <v>142</v>
      </c>
      <c r="F23" t="str">
        <f t="shared" si="0"/>
        <v>FMs1_FOV_4</v>
      </c>
      <c r="G23" t="s">
        <v>132</v>
      </c>
    </row>
    <row r="24" spans="1:7" x14ac:dyDescent="0.3">
      <c r="A24">
        <v>22</v>
      </c>
      <c r="B24" t="s">
        <v>217</v>
      </c>
      <c r="C24">
        <f>INDEX(Motion!A:A,MATCH(Points!B24,Motion!B:B,0),0)</f>
        <v>7</v>
      </c>
      <c r="D24">
        <v>5</v>
      </c>
      <c r="E24" t="s">
        <v>143</v>
      </c>
      <c r="F24" t="str">
        <f t="shared" si="0"/>
        <v>FMs1_FOV_5</v>
      </c>
      <c r="G24" t="s">
        <v>133</v>
      </c>
    </row>
    <row r="25" spans="1:7" x14ac:dyDescent="0.3">
      <c r="A25">
        <v>23</v>
      </c>
      <c r="B25" t="s">
        <v>217</v>
      </c>
      <c r="C25">
        <f>INDEX(Motion!A:A,MATCH(Points!B25,Motion!B:B,0),0)</f>
        <v>7</v>
      </c>
      <c r="D25">
        <v>6</v>
      </c>
      <c r="E25" t="s">
        <v>144</v>
      </c>
      <c r="F25" t="str">
        <f t="shared" si="0"/>
        <v>FMs1_FOV_6</v>
      </c>
      <c r="G25" t="s">
        <v>134</v>
      </c>
    </row>
    <row r="26" spans="1:7" x14ac:dyDescent="0.3">
      <c r="A26">
        <v>24</v>
      </c>
      <c r="B26" t="s">
        <v>217</v>
      </c>
      <c r="C26">
        <f>INDEX(Motion!A:A,MATCH(Points!B26,Motion!B:B,0),0)</f>
        <v>7</v>
      </c>
      <c r="D26">
        <v>7</v>
      </c>
      <c r="E26" t="s">
        <v>145</v>
      </c>
      <c r="F26" t="str">
        <f t="shared" si="0"/>
        <v>FMs1_FOV_7</v>
      </c>
      <c r="G26" t="s">
        <v>135</v>
      </c>
    </row>
    <row r="27" spans="1:7" x14ac:dyDescent="0.3">
      <c r="A27">
        <v>25</v>
      </c>
      <c r="B27" t="s">
        <v>217</v>
      </c>
      <c r="C27">
        <f>INDEX(Motion!A:A,MATCH(Points!B27,Motion!B:B,0),0)</f>
        <v>7</v>
      </c>
      <c r="D27">
        <v>8</v>
      </c>
      <c r="E27" t="s">
        <v>146</v>
      </c>
      <c r="F27" t="str">
        <f t="shared" si="0"/>
        <v>FMs1_FOV_8</v>
      </c>
      <c r="G27" t="s">
        <v>136</v>
      </c>
    </row>
    <row r="28" spans="1:7" x14ac:dyDescent="0.3">
      <c r="A28">
        <v>26</v>
      </c>
      <c r="B28" t="s">
        <v>218</v>
      </c>
      <c r="C28">
        <f>INDEX(Motion!A:A,MATCH(Points!B28,Motion!B:B,0),0)</f>
        <v>8</v>
      </c>
      <c r="D28">
        <v>0</v>
      </c>
      <c r="E28" t="s">
        <v>253</v>
      </c>
      <c r="F28" t="str">
        <f t="shared" si="0"/>
        <v>FMs2_ReadyPick</v>
      </c>
      <c r="G28" t="s">
        <v>249</v>
      </c>
    </row>
    <row r="29" spans="1:7" x14ac:dyDescent="0.3">
      <c r="A29">
        <v>27</v>
      </c>
      <c r="B29" t="s">
        <v>218</v>
      </c>
      <c r="C29">
        <f>INDEX(Motion!A:A,MATCH(Points!B29,Motion!B:B,0),0)</f>
        <v>8</v>
      </c>
      <c r="D29">
        <v>1</v>
      </c>
      <c r="E29" t="s">
        <v>252</v>
      </c>
      <c r="F29" t="str">
        <f t="shared" si="0"/>
        <v>FMs2_Pick</v>
      </c>
      <c r="G29" t="s">
        <v>250</v>
      </c>
    </row>
    <row r="30" spans="1:7" x14ac:dyDescent="0.3">
      <c r="A30">
        <v>28</v>
      </c>
      <c r="B30" t="s">
        <v>218</v>
      </c>
      <c r="C30">
        <f>INDEX(Motion!A:A,MATCH(Points!B30,Motion!B:B,0),0)</f>
        <v>8</v>
      </c>
      <c r="D30">
        <v>2</v>
      </c>
      <c r="E30" t="s">
        <v>138</v>
      </c>
      <c r="F30" t="str">
        <f t="shared" si="0"/>
        <v>FMs2_Ready</v>
      </c>
      <c r="G30" t="s">
        <v>251</v>
      </c>
    </row>
    <row r="31" spans="1:7" x14ac:dyDescent="0.3">
      <c r="A31">
        <v>29</v>
      </c>
      <c r="B31" t="s">
        <v>218</v>
      </c>
      <c r="C31">
        <f>INDEX(Motion!A:A,MATCH(Points!B31,Motion!B:B,0),0)</f>
        <v>8</v>
      </c>
      <c r="D31">
        <v>3</v>
      </c>
      <c r="E31" t="s">
        <v>139</v>
      </c>
      <c r="F31" t="str">
        <f t="shared" si="0"/>
        <v>FMs2_FOV_1</v>
      </c>
      <c r="G31" t="s">
        <v>147</v>
      </c>
    </row>
    <row r="32" spans="1:7" x14ac:dyDescent="0.3">
      <c r="A32">
        <v>30</v>
      </c>
      <c r="B32" t="s">
        <v>218</v>
      </c>
      <c r="C32">
        <f>INDEX(Motion!A:A,MATCH(Points!B32,Motion!B:B,0),0)</f>
        <v>8</v>
      </c>
      <c r="D32">
        <v>4</v>
      </c>
      <c r="E32" t="s">
        <v>140</v>
      </c>
      <c r="F32" t="str">
        <f t="shared" si="0"/>
        <v>FMs2_FOV_2</v>
      </c>
      <c r="G32" t="s">
        <v>148</v>
      </c>
    </row>
    <row r="33" spans="1:7" x14ac:dyDescent="0.3">
      <c r="A33">
        <v>31</v>
      </c>
      <c r="B33" t="s">
        <v>218</v>
      </c>
      <c r="C33">
        <f>INDEX(Motion!A:A,MATCH(Points!B33,Motion!B:B,0),0)</f>
        <v>8</v>
      </c>
      <c r="D33">
        <v>5</v>
      </c>
      <c r="E33" t="s">
        <v>141</v>
      </c>
      <c r="F33" t="str">
        <f t="shared" si="0"/>
        <v>FMs2_FOV_3</v>
      </c>
      <c r="G33" t="s">
        <v>149</v>
      </c>
    </row>
    <row r="34" spans="1:7" x14ac:dyDescent="0.3">
      <c r="A34">
        <v>32</v>
      </c>
      <c r="B34" t="s">
        <v>218</v>
      </c>
      <c r="C34">
        <f>INDEX(Motion!A:A,MATCH(Points!B34,Motion!B:B,0),0)</f>
        <v>8</v>
      </c>
      <c r="D34">
        <v>6</v>
      </c>
      <c r="E34" t="s">
        <v>142</v>
      </c>
      <c r="F34" t="str">
        <f t="shared" si="0"/>
        <v>FMs2_FOV_4</v>
      </c>
      <c r="G34" t="s">
        <v>150</v>
      </c>
    </row>
    <row r="35" spans="1:7" x14ac:dyDescent="0.3">
      <c r="A35">
        <v>33</v>
      </c>
      <c r="B35" t="s">
        <v>218</v>
      </c>
      <c r="C35">
        <f>INDEX(Motion!A:A,MATCH(Points!B35,Motion!B:B,0),0)</f>
        <v>8</v>
      </c>
      <c r="D35">
        <v>7</v>
      </c>
      <c r="E35" t="s">
        <v>143</v>
      </c>
      <c r="F35" t="str">
        <f t="shared" si="0"/>
        <v>FMs2_FOV_5</v>
      </c>
      <c r="G35" t="s">
        <v>151</v>
      </c>
    </row>
    <row r="36" spans="1:7" x14ac:dyDescent="0.3">
      <c r="A36">
        <v>34</v>
      </c>
      <c r="B36" t="s">
        <v>218</v>
      </c>
      <c r="C36">
        <f>INDEX(Motion!A:A,MATCH(Points!B36,Motion!B:B,0),0)</f>
        <v>8</v>
      </c>
      <c r="D36">
        <v>8</v>
      </c>
      <c r="E36" t="s">
        <v>144</v>
      </c>
      <c r="F36" t="str">
        <f t="shared" si="0"/>
        <v>FMs2_FOV_6</v>
      </c>
      <c r="G36" t="s">
        <v>152</v>
      </c>
    </row>
    <row r="37" spans="1:7" x14ac:dyDescent="0.3">
      <c r="A37">
        <v>35</v>
      </c>
      <c r="B37" t="s">
        <v>218</v>
      </c>
      <c r="C37">
        <f>INDEX(Motion!A:A,MATCH(Points!B37,Motion!B:B,0),0)</f>
        <v>8</v>
      </c>
      <c r="D37">
        <v>9</v>
      </c>
      <c r="E37" t="s">
        <v>145</v>
      </c>
      <c r="F37" t="str">
        <f t="shared" si="0"/>
        <v>FMs2_FOV_7</v>
      </c>
      <c r="G37" t="s">
        <v>153</v>
      </c>
    </row>
    <row r="38" spans="1:7" x14ac:dyDescent="0.3">
      <c r="A38">
        <v>36</v>
      </c>
      <c r="B38" t="s">
        <v>218</v>
      </c>
      <c r="C38">
        <f>INDEX(Motion!A:A,MATCH(Points!B38,Motion!B:B,0),0)</f>
        <v>8</v>
      </c>
      <c r="D38">
        <v>10</v>
      </c>
      <c r="E38" t="s">
        <v>146</v>
      </c>
      <c r="F38" t="str">
        <f t="shared" si="0"/>
        <v>FMs2_FOV_8</v>
      </c>
      <c r="G38" t="s">
        <v>154</v>
      </c>
    </row>
    <row r="39" spans="1:7" x14ac:dyDescent="0.3">
      <c r="A39">
        <v>37</v>
      </c>
      <c r="B39" t="s">
        <v>109</v>
      </c>
      <c r="C39">
        <f>INDEX(Motion!A:A,MATCH(Points!B39,Motion!B:B,0),0)</f>
        <v>11</v>
      </c>
      <c r="D39">
        <v>1</v>
      </c>
      <c r="E39" t="s">
        <v>155</v>
      </c>
      <c r="F39" t="str">
        <f t="shared" si="0"/>
        <v>CMs1_In</v>
      </c>
      <c r="G39" t="s">
        <v>157</v>
      </c>
    </row>
    <row r="40" spans="1:7" x14ac:dyDescent="0.3">
      <c r="A40">
        <v>38</v>
      </c>
      <c r="B40" t="s">
        <v>109</v>
      </c>
      <c r="C40">
        <f>INDEX(Motion!A:A,MATCH(Points!B40,Motion!B:B,0),0)</f>
        <v>11</v>
      </c>
      <c r="D40">
        <v>0</v>
      </c>
      <c r="E40" t="s">
        <v>156</v>
      </c>
      <c r="F40" t="str">
        <f t="shared" si="0"/>
        <v>CMs1_Out</v>
      </c>
      <c r="G40" t="s">
        <v>158</v>
      </c>
    </row>
    <row r="41" spans="1:7" x14ac:dyDescent="0.3">
      <c r="A41">
        <v>39</v>
      </c>
      <c r="B41" t="s">
        <v>109</v>
      </c>
      <c r="C41">
        <f>INDEX(Motion!A:A,MATCH(Points!B41,Motion!B:B,0),0)</f>
        <v>11</v>
      </c>
      <c r="D41">
        <v>2</v>
      </c>
      <c r="E41" t="s">
        <v>161</v>
      </c>
      <c r="F41" t="str">
        <f t="shared" si="0"/>
        <v>CMs1_Work1</v>
      </c>
      <c r="G41" t="s">
        <v>159</v>
      </c>
    </row>
    <row r="42" spans="1:7" x14ac:dyDescent="0.3">
      <c r="A42">
        <v>40</v>
      </c>
      <c r="B42" t="s">
        <v>109</v>
      </c>
      <c r="C42">
        <f>INDEX(Motion!A:A,MATCH(Points!B42,Motion!B:B,0),0)</f>
        <v>11</v>
      </c>
      <c r="D42">
        <v>3</v>
      </c>
      <c r="E42" t="s">
        <v>162</v>
      </c>
      <c r="F42" t="str">
        <f t="shared" si="0"/>
        <v>CMs1_Work2</v>
      </c>
      <c r="G42" t="s">
        <v>160</v>
      </c>
    </row>
    <row r="43" spans="1:7" x14ac:dyDescent="0.3">
      <c r="A43">
        <v>41</v>
      </c>
      <c r="B43" t="s">
        <v>110</v>
      </c>
      <c r="C43">
        <f>INDEX(Motion!A:A,MATCH(Points!B43,Motion!B:B,0),0)</f>
        <v>12</v>
      </c>
      <c r="D43">
        <v>1</v>
      </c>
      <c r="E43" t="s">
        <v>155</v>
      </c>
      <c r="F43" t="str">
        <f t="shared" si="0"/>
        <v>CMs2_In</v>
      </c>
      <c r="G43" t="s">
        <v>157</v>
      </c>
    </row>
    <row r="44" spans="1:7" x14ac:dyDescent="0.3">
      <c r="A44">
        <v>42</v>
      </c>
      <c r="B44" t="s">
        <v>110</v>
      </c>
      <c r="C44">
        <f>INDEX(Motion!A:A,MATCH(Points!B44,Motion!B:B,0),0)</f>
        <v>12</v>
      </c>
      <c r="D44">
        <v>0</v>
      </c>
      <c r="E44" t="s">
        <v>156</v>
      </c>
      <c r="F44" t="str">
        <f t="shared" si="0"/>
        <v>CMs2_Out</v>
      </c>
      <c r="G44" t="s">
        <v>158</v>
      </c>
    </row>
    <row r="45" spans="1:7" x14ac:dyDescent="0.3">
      <c r="A45">
        <v>43</v>
      </c>
      <c r="B45" t="s">
        <v>110</v>
      </c>
      <c r="C45">
        <f>INDEX(Motion!A:A,MATCH(Points!B45,Motion!B:B,0),0)</f>
        <v>12</v>
      </c>
      <c r="D45">
        <v>2</v>
      </c>
      <c r="E45" t="s">
        <v>163</v>
      </c>
      <c r="F45" t="str">
        <f t="shared" si="0"/>
        <v>CMs2_Mutual</v>
      </c>
      <c r="G45" t="s">
        <v>164</v>
      </c>
    </row>
    <row r="46" spans="1:7" x14ac:dyDescent="0.3">
      <c r="A46">
        <v>44</v>
      </c>
      <c r="B46" t="s">
        <v>219</v>
      </c>
      <c r="C46">
        <f>INDEX(Motion!A:A,MATCH(Points!B46,Motion!B:B,0),0)</f>
        <v>9</v>
      </c>
      <c r="D46">
        <v>0</v>
      </c>
      <c r="E46" t="s">
        <v>138</v>
      </c>
      <c r="F46" t="str">
        <f t="shared" si="0"/>
        <v>EMs1_Ready</v>
      </c>
      <c r="G46" t="s">
        <v>137</v>
      </c>
    </row>
    <row r="47" spans="1:7" x14ac:dyDescent="0.3">
      <c r="A47">
        <v>45</v>
      </c>
      <c r="B47" t="s">
        <v>219</v>
      </c>
      <c r="C47">
        <f>INDEX(Motion!A:A,MATCH(Points!B47,Motion!B:B,0),0)</f>
        <v>9</v>
      </c>
      <c r="D47">
        <v>1</v>
      </c>
      <c r="E47" t="s">
        <v>139</v>
      </c>
      <c r="F47" t="str">
        <f t="shared" si="0"/>
        <v>EMs1_FOV_1</v>
      </c>
      <c r="G47" t="s">
        <v>147</v>
      </c>
    </row>
    <row r="48" spans="1:7" x14ac:dyDescent="0.3">
      <c r="A48">
        <v>46</v>
      </c>
      <c r="B48" t="s">
        <v>219</v>
      </c>
      <c r="C48">
        <f>INDEX(Motion!A:A,MATCH(Points!B48,Motion!B:B,0),0)</f>
        <v>9</v>
      </c>
      <c r="D48">
        <v>2</v>
      </c>
      <c r="E48" t="s">
        <v>140</v>
      </c>
      <c r="F48" t="str">
        <f t="shared" si="0"/>
        <v>EMs1_FOV_2</v>
      </c>
      <c r="G48" t="s">
        <v>148</v>
      </c>
    </row>
    <row r="49" spans="1:7" x14ac:dyDescent="0.3">
      <c r="A49">
        <v>47</v>
      </c>
      <c r="B49" t="s">
        <v>219</v>
      </c>
      <c r="C49">
        <f>INDEX(Motion!A:A,MATCH(Points!B49,Motion!B:B,0),0)</f>
        <v>9</v>
      </c>
      <c r="D49">
        <v>3</v>
      </c>
      <c r="E49" t="s">
        <v>141</v>
      </c>
      <c r="F49" t="str">
        <f t="shared" si="0"/>
        <v>EMs1_FOV_3</v>
      </c>
      <c r="G49" t="s">
        <v>149</v>
      </c>
    </row>
    <row r="50" spans="1:7" x14ac:dyDescent="0.3">
      <c r="A50">
        <v>48</v>
      </c>
      <c r="B50" t="s">
        <v>219</v>
      </c>
      <c r="C50">
        <f>INDEX(Motion!A:A,MATCH(Points!B50,Motion!B:B,0),0)</f>
        <v>9</v>
      </c>
      <c r="D50">
        <v>4</v>
      </c>
      <c r="E50" t="s">
        <v>142</v>
      </c>
      <c r="F50" t="str">
        <f t="shared" si="0"/>
        <v>EMs1_FOV_4</v>
      </c>
      <c r="G50" t="s">
        <v>150</v>
      </c>
    </row>
    <row r="51" spans="1:7" x14ac:dyDescent="0.3">
      <c r="A51">
        <v>49</v>
      </c>
      <c r="B51" t="s">
        <v>219</v>
      </c>
      <c r="C51">
        <f>INDEX(Motion!A:A,MATCH(Points!B51,Motion!B:B,0),0)</f>
        <v>9</v>
      </c>
      <c r="D51">
        <v>5</v>
      </c>
      <c r="E51" t="s">
        <v>143</v>
      </c>
      <c r="F51" t="str">
        <f t="shared" si="0"/>
        <v>EMs1_FOV_5</v>
      </c>
      <c r="G51" t="s">
        <v>151</v>
      </c>
    </row>
    <row r="52" spans="1:7" x14ac:dyDescent="0.3">
      <c r="A52">
        <v>50</v>
      </c>
      <c r="B52" t="s">
        <v>219</v>
      </c>
      <c r="C52">
        <f>INDEX(Motion!A:A,MATCH(Points!B52,Motion!B:B,0),0)</f>
        <v>9</v>
      </c>
      <c r="D52">
        <v>6</v>
      </c>
      <c r="E52" t="s">
        <v>144</v>
      </c>
      <c r="F52" t="str">
        <f t="shared" si="0"/>
        <v>EMs1_FOV_6</v>
      </c>
      <c r="G52" t="s">
        <v>152</v>
      </c>
    </row>
    <row r="53" spans="1:7" x14ac:dyDescent="0.3">
      <c r="A53">
        <v>51</v>
      </c>
      <c r="B53" t="s">
        <v>219</v>
      </c>
      <c r="C53">
        <f>INDEX(Motion!A:A,MATCH(Points!B53,Motion!B:B,0),0)</f>
        <v>9</v>
      </c>
      <c r="D53">
        <v>7</v>
      </c>
      <c r="E53" t="s">
        <v>145</v>
      </c>
      <c r="F53" t="str">
        <f t="shared" si="0"/>
        <v>EMs1_FOV_7</v>
      </c>
      <c r="G53" t="s">
        <v>153</v>
      </c>
    </row>
    <row r="54" spans="1:7" x14ac:dyDescent="0.3">
      <c r="A54">
        <v>52</v>
      </c>
      <c r="B54" t="s">
        <v>219</v>
      </c>
      <c r="C54">
        <f>INDEX(Motion!A:A,MATCH(Points!B54,Motion!B:B,0),0)</f>
        <v>9</v>
      </c>
      <c r="D54">
        <v>8</v>
      </c>
      <c r="E54" t="s">
        <v>146</v>
      </c>
      <c r="F54" t="str">
        <f t="shared" si="0"/>
        <v>EMs1_FOV_8</v>
      </c>
      <c r="G54" t="s">
        <v>154</v>
      </c>
    </row>
    <row r="55" spans="1:7" x14ac:dyDescent="0.3">
      <c r="A55">
        <v>53</v>
      </c>
      <c r="B55" t="s">
        <v>220</v>
      </c>
      <c r="C55">
        <f>INDEX(Motion!A:A,MATCH(Points!B55,Motion!B:B,0),0)</f>
        <v>10</v>
      </c>
      <c r="D55">
        <v>0</v>
      </c>
      <c r="E55" t="s">
        <v>138</v>
      </c>
      <c r="F55" t="str">
        <f t="shared" si="0"/>
        <v>EMs2_Ready</v>
      </c>
      <c r="G55" t="s">
        <v>137</v>
      </c>
    </row>
    <row r="56" spans="1:7" x14ac:dyDescent="0.3">
      <c r="A56">
        <v>54</v>
      </c>
      <c r="B56" t="s">
        <v>220</v>
      </c>
      <c r="C56">
        <f>INDEX(Motion!A:A,MATCH(Points!B56,Motion!B:B,0),0)</f>
        <v>10</v>
      </c>
      <c r="D56">
        <v>1</v>
      </c>
      <c r="E56" t="s">
        <v>139</v>
      </c>
      <c r="F56" t="str">
        <f t="shared" si="0"/>
        <v>EMs2_FOV_1</v>
      </c>
      <c r="G56" t="s">
        <v>147</v>
      </c>
    </row>
    <row r="57" spans="1:7" x14ac:dyDescent="0.3">
      <c r="A57">
        <v>55</v>
      </c>
      <c r="B57" t="s">
        <v>220</v>
      </c>
      <c r="C57">
        <f>INDEX(Motion!A:A,MATCH(Points!B57,Motion!B:B,0),0)</f>
        <v>10</v>
      </c>
      <c r="D57">
        <v>2</v>
      </c>
      <c r="E57" t="s">
        <v>140</v>
      </c>
      <c r="F57" t="str">
        <f t="shared" si="0"/>
        <v>EMs2_FOV_2</v>
      </c>
      <c r="G57" t="s">
        <v>148</v>
      </c>
    </row>
    <row r="58" spans="1:7" x14ac:dyDescent="0.3">
      <c r="A58">
        <v>56</v>
      </c>
      <c r="B58" t="s">
        <v>220</v>
      </c>
      <c r="C58">
        <f>INDEX(Motion!A:A,MATCH(Points!B58,Motion!B:B,0),0)</f>
        <v>10</v>
      </c>
      <c r="D58">
        <v>3</v>
      </c>
      <c r="E58" t="s">
        <v>141</v>
      </c>
      <c r="F58" t="str">
        <f t="shared" si="0"/>
        <v>EMs2_FOV_3</v>
      </c>
      <c r="G58" t="s">
        <v>149</v>
      </c>
    </row>
    <row r="59" spans="1:7" x14ac:dyDescent="0.3">
      <c r="A59">
        <v>57</v>
      </c>
      <c r="B59" t="s">
        <v>220</v>
      </c>
      <c r="C59">
        <f>INDEX(Motion!A:A,MATCH(Points!B59,Motion!B:B,0),0)</f>
        <v>10</v>
      </c>
      <c r="D59">
        <v>4</v>
      </c>
      <c r="E59" t="s">
        <v>142</v>
      </c>
      <c r="F59" t="str">
        <f t="shared" si="0"/>
        <v>EMs2_FOV_4</v>
      </c>
      <c r="G59" t="s">
        <v>150</v>
      </c>
    </row>
    <row r="60" spans="1:7" x14ac:dyDescent="0.3">
      <c r="A60">
        <v>58</v>
      </c>
      <c r="B60" t="s">
        <v>220</v>
      </c>
      <c r="C60">
        <f>INDEX(Motion!A:A,MATCH(Points!B60,Motion!B:B,0),0)</f>
        <v>10</v>
      </c>
      <c r="D60">
        <v>5</v>
      </c>
      <c r="E60" t="s">
        <v>143</v>
      </c>
      <c r="F60" t="str">
        <f t="shared" si="0"/>
        <v>EMs2_FOV_5</v>
      </c>
      <c r="G60" t="s">
        <v>151</v>
      </c>
    </row>
    <row r="61" spans="1:7" x14ac:dyDescent="0.3">
      <c r="A61">
        <v>59</v>
      </c>
      <c r="B61" t="s">
        <v>220</v>
      </c>
      <c r="C61">
        <f>INDEX(Motion!A:A,MATCH(Points!B61,Motion!B:B,0),0)</f>
        <v>10</v>
      </c>
      <c r="D61">
        <v>6</v>
      </c>
      <c r="E61" t="s">
        <v>144</v>
      </c>
      <c r="F61" t="str">
        <f t="shared" si="0"/>
        <v>EMs2_FOV_6</v>
      </c>
      <c r="G61" t="s">
        <v>152</v>
      </c>
    </row>
    <row r="62" spans="1:7" x14ac:dyDescent="0.3">
      <c r="A62">
        <v>60</v>
      </c>
      <c r="B62" t="s">
        <v>220</v>
      </c>
      <c r="C62">
        <f>INDEX(Motion!A:A,MATCH(Points!B62,Motion!B:B,0),0)</f>
        <v>10</v>
      </c>
      <c r="D62">
        <v>7</v>
      </c>
      <c r="E62" t="s">
        <v>145</v>
      </c>
      <c r="F62" t="str">
        <f t="shared" si="0"/>
        <v>EMs2_FOV_7</v>
      </c>
      <c r="G62" t="s">
        <v>153</v>
      </c>
    </row>
    <row r="63" spans="1:7" x14ac:dyDescent="0.3">
      <c r="A63">
        <v>61</v>
      </c>
      <c r="B63" t="s">
        <v>220</v>
      </c>
      <c r="C63">
        <f>INDEX(Motion!A:A,MATCH(Points!B63,Motion!B:B,0),0)</f>
        <v>10</v>
      </c>
      <c r="D63">
        <v>8</v>
      </c>
      <c r="E63" t="s">
        <v>146</v>
      </c>
      <c r="F63" t="str">
        <f t="shared" si="0"/>
        <v>EMs2_FOV_8</v>
      </c>
      <c r="G63" t="s">
        <v>154</v>
      </c>
    </row>
    <row r="64" spans="1:7" x14ac:dyDescent="0.3">
      <c r="A64">
        <v>62</v>
      </c>
      <c r="B64" t="s">
        <v>25</v>
      </c>
      <c r="C64">
        <f>INDEX(Motion!A:A,MATCH(Points!B64,Motion!B:B,0),0)</f>
        <v>0</v>
      </c>
      <c r="D64">
        <v>2</v>
      </c>
      <c r="E64" t="s">
        <v>254</v>
      </c>
      <c r="F64" t="str">
        <f t="shared" si="0"/>
        <v>Ms1_Comp</v>
      </c>
      <c r="G64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32</v>
      </c>
      <c r="B1">
        <v>525231</v>
      </c>
    </row>
    <row r="2" spans="1:3" x14ac:dyDescent="0.3">
      <c r="A2" t="s">
        <v>31</v>
      </c>
      <c r="B2">
        <v>80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32</v>
      </c>
      <c r="B1">
        <v>530284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32</v>
      </c>
      <c r="B1">
        <v>530288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4.4" x14ac:dyDescent="0.3"/>
  <sheetData>
    <row r="1" spans="1:2" x14ac:dyDescent="0.3">
      <c r="A1" t="s">
        <v>32</v>
      </c>
      <c r="B1">
        <v>530282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530282</v>
      </c>
    </row>
    <row r="5" spans="1:2" x14ac:dyDescent="0.3">
      <c r="A5">
        <v>1</v>
      </c>
      <c r="B5">
        <f t="shared" ref="B5:B19" si="0">$B$1+A5*$B$2</f>
        <v>530418</v>
      </c>
    </row>
    <row r="6" spans="1:2" x14ac:dyDescent="0.3">
      <c r="A6">
        <v>2</v>
      </c>
      <c r="B6">
        <f t="shared" si="0"/>
        <v>530554</v>
      </c>
    </row>
    <row r="7" spans="1:2" x14ac:dyDescent="0.3">
      <c r="A7">
        <v>3</v>
      </c>
      <c r="B7">
        <f t="shared" si="0"/>
        <v>530690</v>
      </c>
    </row>
    <row r="8" spans="1:2" x14ac:dyDescent="0.3">
      <c r="A8">
        <v>4</v>
      </c>
      <c r="B8">
        <f t="shared" si="0"/>
        <v>530826</v>
      </c>
    </row>
    <row r="9" spans="1:2" x14ac:dyDescent="0.3">
      <c r="A9">
        <v>5</v>
      </c>
      <c r="B9">
        <f t="shared" si="0"/>
        <v>530962</v>
      </c>
    </row>
    <row r="10" spans="1:2" x14ac:dyDescent="0.3">
      <c r="A10">
        <v>6</v>
      </c>
      <c r="B10">
        <f t="shared" si="0"/>
        <v>531098</v>
      </c>
    </row>
    <row r="11" spans="1:2" x14ac:dyDescent="0.3">
      <c r="A11">
        <v>7</v>
      </c>
      <c r="B11">
        <f t="shared" si="0"/>
        <v>531234</v>
      </c>
    </row>
    <row r="12" spans="1:2" x14ac:dyDescent="0.3">
      <c r="A12">
        <v>8</v>
      </c>
      <c r="B12">
        <f t="shared" si="0"/>
        <v>531370</v>
      </c>
    </row>
    <row r="13" spans="1:2" x14ac:dyDescent="0.3">
      <c r="A13">
        <v>9</v>
      </c>
      <c r="B13">
        <f t="shared" si="0"/>
        <v>531506</v>
      </c>
    </row>
    <row r="14" spans="1:2" x14ac:dyDescent="0.3">
      <c r="A14">
        <v>10</v>
      </c>
      <c r="B14">
        <f t="shared" si="0"/>
        <v>531642</v>
      </c>
    </row>
    <row r="15" spans="1:2" x14ac:dyDescent="0.3">
      <c r="A15">
        <v>11</v>
      </c>
      <c r="B15">
        <f t="shared" si="0"/>
        <v>531778</v>
      </c>
    </row>
    <row r="16" spans="1:2" x14ac:dyDescent="0.3">
      <c r="A16">
        <v>12</v>
      </c>
      <c r="B16">
        <f t="shared" si="0"/>
        <v>531914</v>
      </c>
    </row>
    <row r="17" spans="1:2" x14ac:dyDescent="0.3">
      <c r="A17">
        <v>13</v>
      </c>
      <c r="B17">
        <f t="shared" si="0"/>
        <v>532050</v>
      </c>
    </row>
    <row r="18" spans="1:2" x14ac:dyDescent="0.3">
      <c r="A18">
        <v>14</v>
      </c>
      <c r="B18">
        <f t="shared" si="0"/>
        <v>532186</v>
      </c>
    </row>
    <row r="19" spans="1:2" x14ac:dyDescent="0.3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Output</vt:lpstr>
      <vt:lpstr>Units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2018-11-09T04:37:40Z</dcterms:modified>
</cp:coreProperties>
</file>