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1DBA19A2-CAE1-4504-B751-554B1B11C198}" xr6:coauthVersionLast="34" xr6:coauthVersionMax="34" xr10:uidLastSave="{00000000-0000-0000-0000-000000000000}"/>
  <bookViews>
    <workbookView xWindow="240" yWindow="108" windowWidth="14808" windowHeight="8016" activeTab="1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Input!$A$9:$U$121</definedName>
    <definedName name="_xlnm._FilterDatabase" localSheetId="2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0" i="2" l="1"/>
  <c r="U90" i="2"/>
  <c r="U77" i="2"/>
  <c r="U76" i="2"/>
  <c r="U75" i="2"/>
  <c r="U74" i="2"/>
  <c r="U73" i="2"/>
  <c r="U49" i="2"/>
  <c r="U48" i="2"/>
  <c r="U45" i="2"/>
  <c r="U44" i="2"/>
  <c r="U43" i="2"/>
  <c r="U42" i="2"/>
  <c r="U41" i="2"/>
  <c r="U40" i="2"/>
  <c r="U34" i="2"/>
  <c r="U33" i="2"/>
  <c r="U27" i="2"/>
  <c r="U26" i="2"/>
  <c r="U14" i="2"/>
  <c r="U13" i="2"/>
  <c r="U12" i="2"/>
  <c r="U11" i="2"/>
  <c r="R55" i="12"/>
  <c r="R54" i="12"/>
  <c r="R53" i="12"/>
  <c r="R42" i="12"/>
  <c r="R41" i="12"/>
  <c r="R40" i="12"/>
  <c r="R25" i="12"/>
  <c r="R24" i="12"/>
  <c r="R23" i="12"/>
  <c r="R22" i="12"/>
  <c r="R10" i="12"/>
  <c r="R9" i="12"/>
  <c r="L121" i="2" l="1"/>
  <c r="L120" i="2"/>
  <c r="L119" i="2"/>
  <c r="L118" i="2"/>
  <c r="L117" i="2"/>
  <c r="L116" i="2"/>
  <c r="L115" i="2"/>
  <c r="L114" i="2"/>
  <c r="L109" i="2"/>
  <c r="L108" i="2"/>
  <c r="L107" i="2"/>
  <c r="L106" i="2"/>
  <c r="L87" i="2"/>
  <c r="L86" i="2"/>
  <c r="L85" i="2"/>
  <c r="L84" i="2"/>
  <c r="K89" i="2"/>
  <c r="L89" i="2" s="1"/>
  <c r="K72" i="2"/>
  <c r="L72" i="2" s="1"/>
  <c r="K70" i="2"/>
  <c r="L70" i="2" s="1"/>
  <c r="K37" i="2"/>
  <c r="L37" i="2" s="1"/>
  <c r="K36" i="2"/>
  <c r="L36" i="2" s="1"/>
  <c r="K80" i="2"/>
  <c r="L80" i="2" s="1"/>
  <c r="K79" i="2"/>
  <c r="L79" i="2" s="1"/>
  <c r="K78" i="2"/>
  <c r="L78" i="2" s="1"/>
  <c r="K55" i="2"/>
  <c r="L55" i="2" s="1"/>
  <c r="K47" i="2"/>
  <c r="L47" i="2" s="1"/>
  <c r="K46" i="2"/>
  <c r="L46" i="2" s="1"/>
  <c r="L70" i="12"/>
  <c r="L69" i="12"/>
  <c r="L68" i="12"/>
  <c r="L67" i="12"/>
  <c r="L66" i="12"/>
  <c r="L21" i="12"/>
  <c r="L20" i="12"/>
  <c r="L19" i="12"/>
  <c r="L18" i="12"/>
  <c r="L17" i="12"/>
  <c r="L16" i="12"/>
  <c r="L15" i="12"/>
  <c r="L14" i="12"/>
  <c r="K121" i="2"/>
  <c r="K120" i="2"/>
  <c r="K119" i="2"/>
  <c r="K118" i="2"/>
  <c r="K117" i="2"/>
  <c r="K116" i="2"/>
  <c r="K115" i="2"/>
  <c r="K114" i="2"/>
  <c r="K111" i="2"/>
  <c r="L111" i="2" s="1"/>
  <c r="K110" i="2"/>
  <c r="L110" i="2" s="1"/>
  <c r="K109" i="2"/>
  <c r="K108" i="2"/>
  <c r="K107" i="2"/>
  <c r="K106" i="2"/>
  <c r="K76" i="2"/>
  <c r="L76" i="2" s="1"/>
  <c r="K99" i="2"/>
  <c r="L99" i="2" s="1"/>
  <c r="K75" i="2"/>
  <c r="L75" i="2" s="1"/>
  <c r="K88" i="2"/>
  <c r="L88" i="2" s="1"/>
  <c r="K87" i="2"/>
  <c r="K86" i="2"/>
  <c r="K85" i="2"/>
  <c r="K84" i="2"/>
  <c r="K71" i="2"/>
  <c r="L71" i="2" s="1"/>
  <c r="K83" i="2"/>
  <c r="L83" i="2" s="1"/>
  <c r="K82" i="2"/>
  <c r="L82" i="2" s="1"/>
  <c r="K45" i="2"/>
  <c r="L45" i="2" s="1"/>
  <c r="K44" i="2"/>
  <c r="L44" i="2" s="1"/>
  <c r="K43" i="2"/>
  <c r="L43" i="2" s="1"/>
  <c r="K42" i="2"/>
  <c r="L42" i="2" s="1"/>
  <c r="K77" i="2"/>
  <c r="L77" i="2" s="1"/>
  <c r="K81" i="2"/>
  <c r="L81" i="2" s="1"/>
  <c r="K41" i="2"/>
  <c r="L41" i="2" s="1"/>
  <c r="K40" i="2"/>
  <c r="L40" i="2" s="1"/>
  <c r="K34" i="2"/>
  <c r="L34" i="2" s="1"/>
  <c r="K33" i="2"/>
  <c r="L33" i="2" s="1"/>
  <c r="K27" i="2"/>
  <c r="L27" i="2" s="1"/>
  <c r="K26" i="2"/>
  <c r="L26" i="2" s="1"/>
  <c r="K74" i="2"/>
  <c r="L74" i="2" s="1"/>
  <c r="K73" i="2"/>
  <c r="L73" i="2" s="1"/>
  <c r="K49" i="2"/>
  <c r="L49" i="2" s="1"/>
  <c r="K48" i="2"/>
  <c r="L48" i="2" s="1"/>
  <c r="K18" i="2"/>
  <c r="L18" i="2" s="1"/>
  <c r="K14" i="2"/>
  <c r="L14" i="2" s="1"/>
  <c r="K13" i="2"/>
  <c r="L13" i="2" s="1"/>
  <c r="K12" i="2"/>
  <c r="L12" i="2" s="1"/>
  <c r="K11" i="2"/>
  <c r="L11" i="2" s="1"/>
  <c r="L101" i="2"/>
  <c r="L102" i="2"/>
  <c r="L103" i="2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8" i="2"/>
  <c r="L28" i="2" s="1"/>
  <c r="K29" i="2"/>
  <c r="L29" i="2" s="1"/>
  <c r="K30" i="2"/>
  <c r="L30" i="2" s="1"/>
  <c r="K31" i="2"/>
  <c r="L31" i="2" s="1"/>
  <c r="K32" i="2"/>
  <c r="L32" i="2" s="1"/>
  <c r="K35" i="2"/>
  <c r="L35" i="2" s="1"/>
  <c r="K38" i="2"/>
  <c r="L38" i="2" s="1"/>
  <c r="K39" i="2"/>
  <c r="L39" i="2" s="1"/>
  <c r="K90" i="2"/>
  <c r="L90" i="2" s="1"/>
  <c r="K100" i="2"/>
  <c r="L100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101" i="2"/>
  <c r="K102" i="2"/>
  <c r="K103" i="2"/>
  <c r="K104" i="2"/>
  <c r="L104" i="2" s="1"/>
  <c r="K105" i="2"/>
  <c r="L105" i="2" s="1"/>
  <c r="K112" i="2"/>
  <c r="L112" i="2" s="1"/>
  <c r="K113" i="2"/>
  <c r="L113" i="2" s="1"/>
  <c r="K10" i="2"/>
  <c r="K70" i="12"/>
  <c r="K69" i="12"/>
  <c r="K68" i="12"/>
  <c r="K67" i="12"/>
  <c r="K66" i="12"/>
  <c r="K54" i="12"/>
  <c r="L54" i="12" s="1"/>
  <c r="K53" i="12"/>
  <c r="L53" i="12" s="1"/>
  <c r="K42" i="12"/>
  <c r="L42" i="12" s="1"/>
  <c r="K41" i="12"/>
  <c r="L41" i="12" s="1"/>
  <c r="K40" i="12"/>
  <c r="L40" i="12" s="1"/>
  <c r="K25" i="12"/>
  <c r="L25" i="12" s="1"/>
  <c r="K24" i="12"/>
  <c r="L24" i="12" s="1"/>
  <c r="K23" i="12"/>
  <c r="L23" i="12" s="1"/>
  <c r="K22" i="12"/>
  <c r="L22" i="12" s="1"/>
  <c r="K21" i="12"/>
  <c r="K20" i="12"/>
  <c r="K19" i="12"/>
  <c r="K18" i="12"/>
  <c r="K17" i="12"/>
  <c r="K16" i="12"/>
  <c r="K15" i="12"/>
  <c r="K14" i="12"/>
  <c r="K10" i="12"/>
  <c r="L10" i="12" s="1"/>
  <c r="K9" i="12"/>
  <c r="L9" i="12" s="1"/>
  <c r="K8" i="12"/>
  <c r="L45" i="12"/>
  <c r="L46" i="12"/>
  <c r="L47" i="12"/>
  <c r="L48" i="12"/>
  <c r="L49" i="12"/>
  <c r="L50" i="12"/>
  <c r="L51" i="12"/>
  <c r="L52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8" i="2"/>
  <c r="E29" i="2"/>
  <c r="E30" i="2"/>
  <c r="E31" i="2"/>
  <c r="E32" i="2"/>
  <c r="E35" i="2"/>
  <c r="E38" i="2"/>
  <c r="E39" i="2"/>
  <c r="E90" i="2"/>
  <c r="E100" i="2"/>
  <c r="E26" i="2"/>
  <c r="E36" i="2"/>
  <c r="E37" i="2"/>
  <c r="E27" i="2"/>
  <c r="E33" i="2"/>
  <c r="E34" i="2"/>
  <c r="E40" i="2"/>
  <c r="E41" i="2"/>
  <c r="E42" i="2"/>
  <c r="E43" i="2"/>
  <c r="E46" i="2"/>
  <c r="E47" i="2"/>
  <c r="E44" i="2"/>
  <c r="E45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8" i="2"/>
  <c r="E49" i="2"/>
  <c r="E73" i="2"/>
  <c r="E74" i="2"/>
  <c r="E75" i="2"/>
  <c r="E78" i="2"/>
  <c r="E79" i="2"/>
  <c r="E80" i="2"/>
  <c r="E81" i="2"/>
  <c r="E82" i="2"/>
  <c r="E83" i="2"/>
  <c r="E84" i="2"/>
  <c r="E85" i="2"/>
  <c r="E86" i="2"/>
  <c r="E87" i="2"/>
  <c r="E88" i="2"/>
  <c r="E89" i="2"/>
  <c r="E76" i="2"/>
  <c r="E91" i="2"/>
  <c r="E92" i="2"/>
  <c r="E93" i="2"/>
  <c r="E94" i="2"/>
  <c r="E95" i="2"/>
  <c r="E96" i="2"/>
  <c r="E97" i="2"/>
  <c r="E98" i="2"/>
  <c r="E99" i="2"/>
  <c r="E77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65" i="12"/>
  <c r="L65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1" i="12"/>
  <c r="L11" i="12" s="1"/>
  <c r="K12" i="12"/>
  <c r="L12" i="12" s="1"/>
  <c r="K13" i="12"/>
  <c r="L13" i="12" s="1"/>
  <c r="F15" i="2"/>
  <c r="F16" i="2"/>
  <c r="F17" i="2"/>
  <c r="F18" i="2"/>
  <c r="F19" i="2"/>
  <c r="F20" i="2"/>
  <c r="F21" i="2"/>
  <c r="F22" i="2"/>
  <c r="F23" i="2"/>
  <c r="F24" i="2"/>
  <c r="F25" i="2"/>
  <c r="F28" i="2"/>
  <c r="F29" i="2"/>
  <c r="F30" i="2"/>
  <c r="F31" i="2"/>
  <c r="F32" i="2"/>
  <c r="F35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91" i="2"/>
  <c r="F92" i="2"/>
  <c r="F93" i="2"/>
  <c r="F94" i="2"/>
  <c r="F95" i="2"/>
  <c r="F96" i="2"/>
  <c r="F97" i="2"/>
  <c r="F98" i="2"/>
  <c r="F99" i="2"/>
  <c r="F104" i="2"/>
  <c r="F105" i="2"/>
  <c r="F110" i="2"/>
  <c r="F111" i="2"/>
  <c r="F112" i="2"/>
  <c r="F113" i="2"/>
  <c r="D16" i="5"/>
  <c r="F64" i="12" l="1"/>
  <c r="G64" i="12" s="1"/>
  <c r="H64" i="12" s="1"/>
  <c r="F56" i="12"/>
  <c r="G56" i="12" s="1"/>
  <c r="H56" i="12" s="1"/>
  <c r="F37" i="12"/>
  <c r="G37" i="12" s="1"/>
  <c r="H37" i="12" s="1"/>
  <c r="F29" i="12"/>
  <c r="G29" i="12" s="1"/>
  <c r="H29" i="12" s="1"/>
  <c r="F12" i="12"/>
  <c r="G12" i="12" s="1"/>
  <c r="H12" i="12" s="1"/>
  <c r="F63" i="12"/>
  <c r="G63" i="12" s="1"/>
  <c r="H63" i="12" s="1"/>
  <c r="F36" i="12"/>
  <c r="G36" i="12" s="1"/>
  <c r="H36" i="12" s="1"/>
  <c r="F28" i="12"/>
  <c r="G28" i="12" s="1"/>
  <c r="H28" i="12" s="1"/>
  <c r="F11" i="12"/>
  <c r="G11" i="12" s="1"/>
  <c r="H11" i="12" s="1"/>
  <c r="F43" i="12"/>
  <c r="G43" i="12" s="1"/>
  <c r="H43" i="12" s="1"/>
  <c r="F62" i="12"/>
  <c r="G62" i="12" s="1"/>
  <c r="H62" i="12" s="1"/>
  <c r="F58" i="12"/>
  <c r="G58" i="12" s="1"/>
  <c r="H58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3" i="12"/>
  <c r="G13" i="12" s="1"/>
  <c r="H13" i="12" s="1"/>
  <c r="F60" i="12"/>
  <c r="G60" i="12" s="1"/>
  <c r="H60" i="12" s="1"/>
  <c r="F33" i="12"/>
  <c r="G33" i="12" s="1"/>
  <c r="H33" i="12" s="1"/>
  <c r="F44" i="12"/>
  <c r="G44" i="12" s="1"/>
  <c r="H44" i="12" s="1"/>
  <c r="F59" i="12"/>
  <c r="G59" i="12" s="1"/>
  <c r="H59" i="12" s="1"/>
  <c r="F32" i="12"/>
  <c r="G32" i="12" s="1"/>
  <c r="H32" i="12" s="1"/>
  <c r="F65" i="12"/>
  <c r="G65" i="12" s="1"/>
  <c r="H65" i="12" s="1"/>
  <c r="F61" i="12"/>
  <c r="G61" i="12" s="1"/>
  <c r="H61" i="12" s="1"/>
  <c r="F57" i="12"/>
  <c r="G57" i="12" s="1"/>
  <c r="H57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10" i="2" l="1"/>
  <c r="R11" i="12"/>
  <c r="R12" i="12"/>
  <c r="R13" i="12"/>
  <c r="R14" i="12"/>
  <c r="R15" i="12"/>
  <c r="R16" i="12"/>
  <c r="R17" i="12"/>
  <c r="R18" i="12"/>
  <c r="R19" i="12"/>
  <c r="R20" i="12"/>
  <c r="R21" i="12"/>
  <c r="R43" i="12"/>
  <c r="R44" i="12"/>
  <c r="R45" i="12"/>
  <c r="R46" i="12"/>
  <c r="R47" i="12"/>
  <c r="R48" i="12"/>
  <c r="R49" i="12"/>
  <c r="R50" i="12"/>
  <c r="R51" i="12"/>
  <c r="R52" i="12"/>
  <c r="R56" i="12"/>
  <c r="R57" i="12"/>
  <c r="R58" i="12"/>
  <c r="R59" i="12"/>
  <c r="R60" i="12"/>
  <c r="R61" i="12"/>
  <c r="R62" i="12"/>
  <c r="R63" i="12"/>
  <c r="R64" i="12"/>
  <c r="R6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66" i="12"/>
  <c r="R67" i="12"/>
  <c r="R68" i="12"/>
  <c r="R69" i="12"/>
  <c r="R70" i="12"/>
  <c r="R8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L8" i="12" l="1"/>
  <c r="L10" i="2"/>
  <c r="F90" i="2" l="1"/>
  <c r="F100" i="2"/>
  <c r="F38" i="2"/>
  <c r="F39" i="2"/>
  <c r="F76" i="2"/>
  <c r="F73" i="2"/>
  <c r="F11" i="2"/>
  <c r="F84" i="2"/>
  <c r="F48" i="2"/>
  <c r="F14" i="2"/>
  <c r="F116" i="2"/>
  <c r="F36" i="2"/>
  <c r="F13" i="2"/>
  <c r="F108" i="2"/>
  <c r="F27" i="2"/>
  <c r="F40" i="2"/>
  <c r="F88" i="2"/>
  <c r="F42" i="2"/>
  <c r="F86" i="2"/>
  <c r="F72" i="2"/>
  <c r="F87" i="2"/>
  <c r="F85" i="2"/>
  <c r="F78" i="2"/>
  <c r="F103" i="2"/>
  <c r="F75" i="2"/>
  <c r="F55" i="2"/>
  <c r="F102" i="2"/>
  <c r="F80" i="2"/>
  <c r="F49" i="2"/>
  <c r="F26" i="2"/>
  <c r="F83" i="2"/>
  <c r="F46" i="2"/>
  <c r="F109" i="2"/>
  <c r="F37" i="2"/>
  <c r="F115" i="2"/>
  <c r="F118" i="2"/>
  <c r="F43" i="2"/>
  <c r="F106" i="2"/>
  <c r="F89" i="2"/>
  <c r="F47" i="2"/>
  <c r="F117" i="2"/>
  <c r="F79" i="2"/>
  <c r="F71" i="2"/>
  <c r="F77" i="2"/>
  <c r="F81" i="2"/>
  <c r="F12" i="2"/>
  <c r="F119" i="2"/>
  <c r="F41" i="2"/>
  <c r="F107" i="2"/>
  <c r="F120" i="2"/>
  <c r="F34" i="2"/>
  <c r="F114" i="2"/>
  <c r="F70" i="2"/>
  <c r="F33" i="2"/>
  <c r="F121" i="2"/>
  <c r="F44" i="2"/>
  <c r="F82" i="2"/>
  <c r="F74" i="2"/>
  <c r="F45" i="2"/>
  <c r="F10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F55" i="12" s="1"/>
  <c r="G55" i="12" s="1"/>
  <c r="H55" i="12" s="1"/>
  <c r="G68" i="12" l="1"/>
  <c r="G53" i="12"/>
  <c r="G25" i="12"/>
  <c r="G21" i="12"/>
  <c r="G17" i="12"/>
  <c r="G10" i="12"/>
  <c r="G67" i="12"/>
  <c r="G42" i="12"/>
  <c r="G24" i="12"/>
  <c r="G20" i="12"/>
  <c r="G16" i="12"/>
  <c r="G9" i="12"/>
  <c r="G70" i="12"/>
  <c r="G66" i="12"/>
  <c r="G41" i="12"/>
  <c r="G23" i="12"/>
  <c r="G19" i="12"/>
  <c r="G15" i="12"/>
  <c r="G69" i="12"/>
  <c r="G54" i="12"/>
  <c r="G40" i="12"/>
  <c r="G22" i="12"/>
  <c r="G18" i="12"/>
  <c r="G14" i="12"/>
  <c r="G8" i="12"/>
  <c r="J2" i="2"/>
  <c r="G14" i="2"/>
  <c r="H14" i="2" s="1"/>
  <c r="I14" i="2" s="1"/>
  <c r="G37" i="2"/>
  <c r="H37" i="2" s="1"/>
  <c r="I37" i="2" s="1"/>
  <c r="G26" i="2"/>
  <c r="H26" i="2" s="1"/>
  <c r="I26" i="2" s="1"/>
  <c r="G46" i="2"/>
  <c r="H46" i="2" s="1"/>
  <c r="I46" i="2" s="1"/>
  <c r="G58" i="2"/>
  <c r="H58" i="2" s="1"/>
  <c r="I58" i="2" s="1"/>
  <c r="G62" i="2"/>
  <c r="H62" i="2" s="1"/>
  <c r="I62" i="2" s="1"/>
  <c r="G66" i="2"/>
  <c r="H66" i="2" s="1"/>
  <c r="I66" i="2" s="1"/>
  <c r="G95" i="2"/>
  <c r="H95" i="2" s="1"/>
  <c r="I95" i="2" s="1"/>
  <c r="G19" i="2"/>
  <c r="H19" i="2" s="1"/>
  <c r="I19" i="2" s="1"/>
  <c r="G116" i="2"/>
  <c r="H116" i="2" s="1"/>
  <c r="I116" i="2" s="1"/>
  <c r="G80" i="2"/>
  <c r="H80" i="2" s="1"/>
  <c r="I80" i="2" s="1"/>
  <c r="G98" i="2"/>
  <c r="H98" i="2" s="1"/>
  <c r="I98" i="2" s="1"/>
  <c r="G61" i="2"/>
  <c r="H61" i="2" s="1"/>
  <c r="I61" i="2" s="1"/>
  <c r="G32" i="2"/>
  <c r="H32" i="2" s="1"/>
  <c r="I32" i="2" s="1"/>
  <c r="G102" i="2"/>
  <c r="H102" i="2" s="1"/>
  <c r="I102" i="2" s="1"/>
  <c r="G111" i="2"/>
  <c r="H111" i="2" s="1"/>
  <c r="I111" i="2" s="1"/>
  <c r="G91" i="2"/>
  <c r="H91" i="2" s="1"/>
  <c r="I91" i="2" s="1"/>
  <c r="G18" i="2"/>
  <c r="H18" i="2" s="1"/>
  <c r="I18" i="2" s="1"/>
  <c r="G36" i="2"/>
  <c r="H36" i="2" s="1"/>
  <c r="I36" i="2" s="1"/>
  <c r="G97" i="2"/>
  <c r="H97" i="2" s="1"/>
  <c r="I97" i="2" s="1"/>
  <c r="G60" i="2"/>
  <c r="H60" i="2" s="1"/>
  <c r="I60" i="2" s="1"/>
  <c r="G31" i="2"/>
  <c r="H31" i="2" s="1"/>
  <c r="I31" i="2" s="1"/>
  <c r="G101" i="2"/>
  <c r="H101" i="2" s="1"/>
  <c r="I101" i="2" s="1"/>
  <c r="G81" i="2"/>
  <c r="H81" i="2" s="1"/>
  <c r="I81" i="2" s="1"/>
  <c r="G118" i="2"/>
  <c r="H118" i="2" s="1"/>
  <c r="I118" i="2" s="1"/>
  <c r="G78" i="2"/>
  <c r="H78" i="2" s="1"/>
  <c r="I78" i="2" s="1"/>
  <c r="G96" i="2"/>
  <c r="H96" i="2" s="1"/>
  <c r="I96" i="2" s="1"/>
  <c r="G59" i="2"/>
  <c r="H59" i="2" s="1"/>
  <c r="I59" i="2" s="1"/>
  <c r="G30" i="2"/>
  <c r="H30" i="2" s="1"/>
  <c r="I30" i="2" s="1"/>
  <c r="G55" i="2"/>
  <c r="H55" i="2" s="1"/>
  <c r="I55" i="2" s="1"/>
  <c r="G115" i="2"/>
  <c r="H115" i="2" s="1"/>
  <c r="I115" i="2" s="1"/>
  <c r="G73" i="2"/>
  <c r="H73" i="2" s="1"/>
  <c r="I73" i="2" s="1"/>
  <c r="G43" i="2"/>
  <c r="H43" i="2" s="1"/>
  <c r="I43" i="2" s="1"/>
  <c r="G71" i="2"/>
  <c r="H71" i="2" s="1"/>
  <c r="I71" i="2" s="1"/>
  <c r="G53" i="2"/>
  <c r="H53" i="2" s="1"/>
  <c r="I53" i="2" s="1"/>
  <c r="G27" i="2"/>
  <c r="H27" i="2" s="1"/>
  <c r="I27" i="2" s="1"/>
  <c r="G41" i="2"/>
  <c r="H41" i="2" s="1"/>
  <c r="I41" i="2" s="1"/>
  <c r="G88" i="2"/>
  <c r="H88" i="2" s="1"/>
  <c r="I88" i="2" s="1"/>
  <c r="G94" i="2"/>
  <c r="H94" i="2" s="1"/>
  <c r="I94" i="2" s="1"/>
  <c r="G57" i="2"/>
  <c r="H57" i="2" s="1"/>
  <c r="I57" i="2" s="1"/>
  <c r="G28" i="2"/>
  <c r="H28" i="2" s="1"/>
  <c r="I28" i="2" s="1"/>
  <c r="G45" i="2"/>
  <c r="H45" i="2" s="1"/>
  <c r="I45" i="2" s="1"/>
  <c r="G117" i="2"/>
  <c r="H117" i="2" s="1"/>
  <c r="I117" i="2" s="1"/>
  <c r="G35" i="2"/>
  <c r="H35" i="2" s="1"/>
  <c r="I35" i="2" s="1"/>
  <c r="G85" i="2"/>
  <c r="H85" i="2" s="1"/>
  <c r="I85" i="2" s="1"/>
  <c r="G74" i="2"/>
  <c r="H74" i="2" s="1"/>
  <c r="I74" i="2" s="1"/>
  <c r="G93" i="2"/>
  <c r="H93" i="2" s="1"/>
  <c r="I93" i="2" s="1"/>
  <c r="G56" i="2"/>
  <c r="H56" i="2" s="1"/>
  <c r="I56" i="2" s="1"/>
  <c r="G25" i="2"/>
  <c r="H25" i="2" s="1"/>
  <c r="I25" i="2" s="1"/>
  <c r="G13" i="2"/>
  <c r="H13" i="2" s="1"/>
  <c r="I13" i="2" s="1"/>
  <c r="G87" i="2"/>
  <c r="H87" i="2" s="1"/>
  <c r="I87" i="2" s="1"/>
  <c r="G11" i="2"/>
  <c r="H11" i="2" s="1"/>
  <c r="I11" i="2" s="1"/>
  <c r="G82" i="2"/>
  <c r="H82" i="2" s="1"/>
  <c r="I82" i="2" s="1"/>
  <c r="G92" i="2"/>
  <c r="H92" i="2" s="1"/>
  <c r="I92" i="2" s="1"/>
  <c r="G54" i="2"/>
  <c r="H54" i="2" s="1"/>
  <c r="I54" i="2" s="1"/>
  <c r="G24" i="2"/>
  <c r="H24" i="2" s="1"/>
  <c r="I24" i="2" s="1"/>
  <c r="G84" i="2"/>
  <c r="H84" i="2" s="1"/>
  <c r="I84" i="2" s="1"/>
  <c r="G119" i="2"/>
  <c r="H119" i="2" s="1"/>
  <c r="I119" i="2" s="1"/>
  <c r="G33" i="2"/>
  <c r="H33" i="2" s="1"/>
  <c r="I33" i="2" s="1"/>
  <c r="G79" i="2"/>
  <c r="H79" i="2" s="1"/>
  <c r="I79" i="2" s="1"/>
  <c r="G106" i="2"/>
  <c r="H106" i="2" s="1"/>
  <c r="I106" i="2" s="1"/>
  <c r="G103" i="2"/>
  <c r="H103" i="2" s="1"/>
  <c r="I103" i="2" s="1"/>
  <c r="G64" i="2"/>
  <c r="H64" i="2" s="1"/>
  <c r="I64" i="2" s="1"/>
  <c r="G16" i="2"/>
  <c r="H16" i="2" s="1"/>
  <c r="I16" i="2" s="1"/>
  <c r="G114" i="2"/>
  <c r="H114" i="2" s="1"/>
  <c r="I114" i="2" s="1"/>
  <c r="G112" i="2"/>
  <c r="H112" i="2" s="1"/>
  <c r="I112" i="2" s="1"/>
  <c r="G38" i="2"/>
  <c r="H38" i="2" s="1"/>
  <c r="I38" i="2" s="1"/>
  <c r="G109" i="2"/>
  <c r="H109" i="2" s="1"/>
  <c r="I109" i="2" s="1"/>
  <c r="G99" i="2"/>
  <c r="H99" i="2" s="1"/>
  <c r="I99" i="2" s="1"/>
  <c r="G100" i="2"/>
  <c r="H100" i="2" s="1"/>
  <c r="I100" i="2" s="1"/>
  <c r="G77" i="2"/>
  <c r="H77" i="2" s="1"/>
  <c r="I77" i="2" s="1"/>
  <c r="G72" i="2"/>
  <c r="H72" i="2" s="1"/>
  <c r="I72" i="2" s="1"/>
  <c r="G76" i="2"/>
  <c r="H76" i="2" s="1"/>
  <c r="I76" i="2" s="1"/>
  <c r="G69" i="2"/>
  <c r="H69" i="2" s="1"/>
  <c r="I69" i="2" s="1"/>
  <c r="G52" i="2"/>
  <c r="H52" i="2" s="1"/>
  <c r="I52" i="2" s="1"/>
  <c r="G22" i="2"/>
  <c r="H22" i="2" s="1"/>
  <c r="I22" i="2" s="1"/>
  <c r="G86" i="2"/>
  <c r="H86" i="2" s="1"/>
  <c r="I86" i="2" s="1"/>
  <c r="G121" i="2"/>
  <c r="H121" i="2" s="1"/>
  <c r="I121" i="2" s="1"/>
  <c r="G23" i="2"/>
  <c r="H23" i="2" s="1"/>
  <c r="I23" i="2" s="1"/>
  <c r="G110" i="2"/>
  <c r="H110" i="2" s="1"/>
  <c r="I110" i="2" s="1"/>
  <c r="G34" i="2"/>
  <c r="H34" i="2" s="1"/>
  <c r="I34" i="2" s="1"/>
  <c r="G68" i="2"/>
  <c r="H68" i="2" s="1"/>
  <c r="I68" i="2" s="1"/>
  <c r="G51" i="2"/>
  <c r="H51" i="2" s="1"/>
  <c r="I51" i="2" s="1"/>
  <c r="G21" i="2"/>
  <c r="H21" i="2" s="1"/>
  <c r="I21" i="2" s="1"/>
  <c r="G49" i="2"/>
  <c r="H49" i="2" s="1"/>
  <c r="I49" i="2" s="1"/>
  <c r="G108" i="2"/>
  <c r="H108" i="2" s="1"/>
  <c r="I108" i="2" s="1"/>
  <c r="G70" i="2"/>
  <c r="H70" i="2" s="1"/>
  <c r="I70" i="2" s="1"/>
  <c r="G75" i="2"/>
  <c r="H75" i="2" s="1"/>
  <c r="I75" i="2" s="1"/>
  <c r="G67" i="2"/>
  <c r="H67" i="2" s="1"/>
  <c r="I67" i="2" s="1"/>
  <c r="G50" i="2"/>
  <c r="H50" i="2" s="1"/>
  <c r="I50" i="2" s="1"/>
  <c r="G20" i="2"/>
  <c r="H20" i="2" s="1"/>
  <c r="I20" i="2" s="1"/>
  <c r="G89" i="2"/>
  <c r="H89" i="2" s="1"/>
  <c r="I89" i="2" s="1"/>
  <c r="G12" i="2"/>
  <c r="H12" i="2" s="1"/>
  <c r="I12" i="2" s="1"/>
  <c r="G40" i="2"/>
  <c r="H40" i="2" s="1"/>
  <c r="I40" i="2" s="1"/>
  <c r="G83" i="2"/>
  <c r="H83" i="2" s="1"/>
  <c r="I83" i="2" s="1"/>
  <c r="G29" i="2"/>
  <c r="H29" i="2" s="1"/>
  <c r="I29" i="2" s="1"/>
  <c r="G44" i="2"/>
  <c r="H44" i="2" s="1"/>
  <c r="I44" i="2" s="1"/>
  <c r="G104" i="2"/>
  <c r="H104" i="2" s="1"/>
  <c r="I104" i="2" s="1"/>
  <c r="G65" i="2"/>
  <c r="H65" i="2" s="1"/>
  <c r="I65" i="2" s="1"/>
  <c r="G90" i="2"/>
  <c r="H90" i="2" s="1"/>
  <c r="I90" i="2" s="1"/>
  <c r="G17" i="2"/>
  <c r="H17" i="2" s="1"/>
  <c r="I17" i="2" s="1"/>
  <c r="G107" i="2"/>
  <c r="H107" i="2" s="1"/>
  <c r="I107" i="2" s="1"/>
  <c r="G105" i="2"/>
  <c r="H105" i="2" s="1"/>
  <c r="I105" i="2" s="1"/>
  <c r="G120" i="2"/>
  <c r="H120" i="2" s="1"/>
  <c r="I120" i="2" s="1"/>
  <c r="G113" i="2"/>
  <c r="H113" i="2" s="1"/>
  <c r="I113" i="2" s="1"/>
  <c r="G39" i="2"/>
  <c r="H39" i="2" s="1"/>
  <c r="I39" i="2" s="1"/>
  <c r="G47" i="2"/>
  <c r="H47" i="2" s="1"/>
  <c r="I47" i="2" s="1"/>
  <c r="G42" i="2"/>
  <c r="H42" i="2" s="1"/>
  <c r="I42" i="2" s="1"/>
  <c r="G63" i="2"/>
  <c r="H63" i="2" s="1"/>
  <c r="I63" i="2" s="1"/>
  <c r="G15" i="2"/>
  <c r="H15" i="2" s="1"/>
  <c r="I15" i="2" s="1"/>
  <c r="G48" i="2"/>
  <c r="H48" i="2" s="1"/>
  <c r="I48" i="2" s="1"/>
  <c r="G10" i="2"/>
  <c r="H10" i="2" s="1"/>
  <c r="F14" i="12"/>
  <c r="F70" i="12"/>
  <c r="F18" i="12"/>
  <c r="F66" i="12"/>
  <c r="H66" i="12" s="1"/>
  <c r="I66" i="12" s="1"/>
  <c r="F51" i="12"/>
  <c r="G51" i="12" s="1"/>
  <c r="H51" i="12" s="1"/>
  <c r="I51" i="12" s="1"/>
  <c r="F16" i="12"/>
  <c r="F17" i="12"/>
  <c r="H17" i="12" s="1"/>
  <c r="I17" i="12" s="1"/>
  <c r="F19" i="12"/>
  <c r="H19" i="12" s="1"/>
  <c r="I19" i="12" s="1"/>
  <c r="F48" i="12"/>
  <c r="G48" i="12" s="1"/>
  <c r="H48" i="12" s="1"/>
  <c r="I48" i="12" s="1"/>
  <c r="F49" i="12"/>
  <c r="G49" i="12" s="1"/>
  <c r="H49" i="12" s="1"/>
  <c r="I49" i="12" s="1"/>
  <c r="F69" i="12"/>
  <c r="F68" i="12"/>
  <c r="H68" i="12" s="1"/>
  <c r="I68" i="12" s="1"/>
  <c r="F45" i="12"/>
  <c r="G45" i="12" s="1"/>
  <c r="H45" i="12" s="1"/>
  <c r="I45" i="12" s="1"/>
  <c r="F15" i="12"/>
  <c r="F20" i="12"/>
  <c r="F21" i="12"/>
  <c r="F46" i="12"/>
  <c r="G46" i="12" s="1"/>
  <c r="H46" i="12" s="1"/>
  <c r="F67" i="12"/>
  <c r="F50" i="12"/>
  <c r="G50" i="12" s="1"/>
  <c r="H50" i="12" s="1"/>
  <c r="F47" i="12"/>
  <c r="G47" i="12" s="1"/>
  <c r="H47" i="12" s="1"/>
  <c r="I47" i="12" s="1"/>
  <c r="F52" i="12"/>
  <c r="G52" i="12" s="1"/>
  <c r="H52" i="12" s="1"/>
  <c r="I52" i="12" s="1"/>
  <c r="F40" i="12"/>
  <c r="H40" i="12" s="1"/>
  <c r="I40" i="12" s="1"/>
  <c r="F25" i="12"/>
  <c r="F23" i="12"/>
  <c r="F22" i="12"/>
  <c r="H22" i="12" s="1"/>
  <c r="I22" i="12" s="1"/>
  <c r="F41" i="12"/>
  <c r="F24" i="12"/>
  <c r="H24" i="12" s="1"/>
  <c r="I24" i="12" s="1"/>
  <c r="F53" i="12"/>
  <c r="H53" i="12" s="1"/>
  <c r="I53" i="12" s="1"/>
  <c r="F54" i="12"/>
  <c r="F9" i="12"/>
  <c r="H9" i="12" s="1"/>
  <c r="I9" i="12" s="1"/>
  <c r="F10" i="12"/>
  <c r="F42" i="12"/>
  <c r="K2" i="12"/>
  <c r="B5" i="12" s="1"/>
  <c r="F8" i="12"/>
  <c r="H8" i="12" s="1"/>
  <c r="I8" i="12" s="1"/>
  <c r="I32" i="12"/>
  <c r="I59" i="12"/>
  <c r="I46" i="12"/>
  <c r="I50" i="12"/>
  <c r="I44" i="12"/>
  <c r="I60" i="12"/>
  <c r="I39" i="12"/>
  <c r="I30" i="12"/>
  <c r="I56" i="12"/>
  <c r="I64" i="12"/>
  <c r="I58" i="12"/>
  <c r="I31" i="12"/>
  <c r="I37" i="12"/>
  <c r="I27" i="12"/>
  <c r="I43" i="12"/>
  <c r="I57" i="12"/>
  <c r="I36" i="12"/>
  <c r="I11" i="12"/>
  <c r="I35" i="12"/>
  <c r="I62" i="12"/>
  <c r="I13" i="12"/>
  <c r="I38" i="12"/>
  <c r="I28" i="12"/>
  <c r="I63" i="12"/>
  <c r="I34" i="12"/>
  <c r="I29" i="12"/>
  <c r="I26" i="12"/>
  <c r="I61" i="12"/>
  <c r="I55" i="12"/>
  <c r="I12" i="12"/>
  <c r="I65" i="12"/>
  <c r="I33" i="12"/>
  <c r="H41" i="12" l="1"/>
  <c r="I41" i="12" s="1"/>
  <c r="H67" i="12"/>
  <c r="I67" i="12" s="1"/>
  <c r="H15" i="12"/>
  <c r="I15" i="12" s="1"/>
  <c r="H16" i="12"/>
  <c r="I16" i="12" s="1"/>
  <c r="H70" i="12"/>
  <c r="I70" i="12" s="1"/>
  <c r="H10" i="12"/>
  <c r="I10" i="12" s="1"/>
  <c r="H25" i="12"/>
  <c r="I25" i="12" s="1"/>
  <c r="H20" i="12"/>
  <c r="I20" i="12" s="1"/>
  <c r="H69" i="12"/>
  <c r="I69" i="12" s="1"/>
  <c r="H18" i="12"/>
  <c r="I18" i="12" s="1"/>
  <c r="H54" i="12"/>
  <c r="I54" i="12" s="1"/>
  <c r="H14" i="12"/>
  <c r="I14" i="12" s="1"/>
  <c r="H42" i="12"/>
  <c r="I42" i="12" s="1"/>
  <c r="H23" i="12"/>
  <c r="I23" i="12" s="1"/>
  <c r="H21" i="12"/>
  <c r="I21" i="12" s="1"/>
  <c r="I10" i="2"/>
</calcChain>
</file>

<file path=xl/sharedStrings.xml><?xml version="1.0" encoding="utf-8"?>
<sst xmlns="http://schemas.openxmlformats.org/spreadsheetml/2006/main" count="694" uniqueCount="314">
  <si>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</si>
  <si>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</si>
  <si>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</si>
  <si>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</si>
  <si>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</si>
  <si>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</si>
  <si>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</si>
  <si>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</si>
  <si>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</si>
  <si>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</si>
  <si>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</si>
  <si>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</si>
  <si>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</si>
  <si>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</si>
  <si>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</si>
  <si>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</si>
  <si>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</si>
  <si>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</si>
  <si>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</si>
  <si>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</si>
  <si>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</si>
  <si>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</si>
  <si>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</si>
  <si>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</si>
  <si>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</si>
  <si>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</si>
  <si>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</si>
  <si>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</si>
  <si>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</si>
  <si>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</si>
  <si>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</si>
  <si>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</si>
  <si>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</si>
  <si>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</si>
  <si>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</si>
  <si>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</si>
  <si>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</si>
  <si>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</si>
  <si>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</si>
  <si>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</si>
  <si>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</si>
  <si>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</si>
  <si>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</si>
  <si>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</si>
  <si>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</si>
  <si>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</si>
  <si>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</si>
  <si>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</si>
  <si>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</si>
  <si>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</si>
  <si>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</si>
  <si>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</si>
  <si>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</si>
  <si>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</si>
  <si>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</si>
  <si>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</si>
  <si>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</si>
  <si>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</si>
  <si>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</si>
  <si>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</si>
  <si>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</si>
  <si>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</si>
  <si>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</si>
  <si>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</si>
  <si>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</si>
  <si>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</si>
  <si>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</si>
  <si>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</si>
  <si>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</si>
  <si>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</si>
  <si>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</si>
  <si>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</si>
  <si>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</si>
  <si>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</si>
  <si>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</si>
  <si>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</si>
  <si>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</si>
  <si>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</si>
  <si>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</si>
  <si>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</si>
  <si>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</si>
  <si>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</si>
  <si>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</si>
  <si>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</si>
  <si>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</si>
  <si>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</si>
  <si>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</si>
  <si>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</si>
  <si>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</si>
  <si>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</si>
  <si>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</si>
  <si>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</si>
  <si>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</si>
  <si>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</si>
  <si>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</si>
  <si>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</si>
  <si>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</si>
  <si>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</si>
  <si>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</si>
  <si>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</si>
  <si>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</si>
  <si>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</si>
  <si>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</si>
  <si>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</si>
  <si>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</si>
  <si>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</si>
  <si>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</si>
  <si>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</si>
  <si>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</si>
  <si>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</si>
  <si>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</si>
  <si>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</si>
  <si>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</si>
  <si>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</si>
  <si>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</si>
  <si>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</si>
  <si>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</si>
  <si>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</si>
  <si>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</si>
  <si>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</si>
  <si>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</si>
  <si>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</si>
  <si>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</si>
  <si>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</si>
  <si>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</si>
  <si>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</si>
  <si>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</si>
  <si>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</si>
  <si>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</si>
  <si>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</si>
  <si>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</si>
  <si>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</si>
  <si>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</si>
  <si>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</si>
  <si>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</si>
  <si>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</si>
  <si>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</si>
  <si>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</si>
  <si>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</si>
  <si>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</si>
  <si>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</si>
  <si>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</si>
  <si>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</si>
  <si>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</si>
  <si>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</si>
  <si>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</si>
  <si>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</si>
  <si>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</si>
  <si>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</si>
  <si>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</si>
  <si>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</si>
  <si>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</si>
  <si>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</si>
  <si>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</si>
  <si>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</si>
  <si>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</si>
  <si>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</si>
  <si>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</si>
  <si>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</si>
  <si>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</si>
  <si>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</si>
  <si>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</si>
  <si>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</si>
  <si>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</si>
  <si>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</si>
  <si>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</si>
  <si>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</si>
  <si>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</si>
  <si>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</si>
  <si>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</si>
  <si>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</si>
  <si>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</si>
  <si>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</si>
  <si>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</si>
  <si>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</si>
  <si>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</si>
  <si>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</si>
  <si>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</si>
  <si>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</si>
  <si>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</si>
  <si>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</si>
  <si>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</si>
  <si>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</si>
  <si>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</si>
  <si>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</si>
  <si>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</si>
  <si>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</si>
  <si>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</si>
  <si>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</si>
  <si>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</si>
  <si>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</si>
  <si>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</si>
  <si>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</si>
  <si>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</si>
  <si>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</si>
  <si>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</si>
  <si>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</si>
  <si>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</si>
  <si>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</si>
  <si>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</si>
  <si>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</si>
  <si>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</si>
  <si>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</si>
  <si>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</si>
  <si>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</si>
  <si>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</si>
  <si>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</si>
  <si>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</si>
  <si>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</si>
  <si>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</si>
  <si>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</si>
  <si>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</si>
  <si>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</si>
  <si>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</si>
  <si>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</si>
  <si>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</si>
  <si>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</si>
  <si>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</si>
  <si>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</si>
  <si>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</si>
  <si>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</si>
  <si>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</si>
  <si>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</si>
  <si>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</si>
  <si>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</si>
  <si>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</si>
  <si>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</si>
  <si>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</si>
  <si>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</si>
  <si>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</si>
  <si>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</si>
  <si>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</si>
  <si>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</si>
  <si>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</si>
  <si>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</si>
  <si>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</si>
  <si>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</si>
  <si>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</si>
  <si>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</si>
  <si>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</si>
  <si>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</si>
  <si>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</si>
  <si>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</si>
  <si>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</si>
  <si>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</si>
  <si>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</si>
  <si>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</si>
  <si>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</si>
  <si>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</si>
  <si>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</si>
  <si>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</si>
  <si>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</si>
  <si>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</si>
  <si>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</si>
  <si>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</si>
  <si>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</si>
  <si>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</si>
  <si>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</si>
  <si>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</si>
  <si>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</si>
  <si>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</si>
  <si>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</si>
  <si>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</si>
  <si>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</si>
  <si>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</si>
  <si>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</si>
  <si>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</si>
  <si>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</si>
  <si>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</si>
  <si>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</si>
  <si>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</si>
  <si>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</si>
  <si>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</si>
  <si>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</si>
  <si>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</si>
  <si>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</si>
  <si>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</si>
  <si>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</si>
  <si>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</si>
  <si>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</si>
  <si>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</si>
  <si>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</si>
  <si>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</si>
  <si>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</si>
  <si>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</si>
  <si>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</si>
  <si>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</si>
  <si>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</si>
  <si>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</si>
  <si>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</si>
  <si>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</si>
  <si>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</si>
  <si>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</si>
  <si>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</si>
  <si>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</si>
  <si>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</si>
  <si>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</si>
  <si>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</si>
  <si>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</si>
  <si>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</si>
  <si>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</si>
  <si>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</si>
  <si>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</si>
  <si>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</si>
  <si>
    <t>CyB3</t>
  </si>
  <si>
    <t>CyB3a</t>
  </si>
  <si>
    <t>CyB3b</t>
  </si>
  <si>
    <t>SpB3</t>
  </si>
  <si>
    <t>SpB4</t>
  </si>
  <si>
    <t>氣缸B3(動</t>
  </si>
  <si>
    <t>氣缸B3(原</t>
  </si>
  <si>
    <t>近接有無A</t>
  </si>
  <si>
    <t>近接有無B</t>
  </si>
  <si>
    <t>結束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</si>
</sst>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1"/>
  <sheetViews>
    <sheetView topLeftCell="F8" zoomScaleNormal="100" workbookViewId="0">
      <selection activeCell="U10" sqref="U10:U100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303</v>
      </c>
    </row>
    <row r="2" spans="1:21" x14ac:dyDescent="0.3">
      <c r="A2" t="s">
        <v>0</v>
      </c>
      <c r="B2">
        <v>1</v>
      </c>
      <c r="J2">
        <f>K10-B6</f>
        <v>1759</v>
      </c>
    </row>
    <row r="3" spans="1:21" x14ac:dyDescent="0.3">
      <c r="A3" t="s">
        <v>44</v>
      </c>
      <c r="B3">
        <v>521360</v>
      </c>
      <c r="H3">
        <f>QUOTIENT(F10,65535)</f>
        <v>0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3">
      <c r="A7" t="s">
        <v>243</v>
      </c>
      <c r="B7">
        <f>MIN(B3:B4)</f>
        <v>521360</v>
      </c>
    </row>
    <row r="8" spans="1:21" x14ac:dyDescent="0.3">
      <c r="A8" t="s">
        <v>113</v>
      </c>
      <c r="B8">
        <f>COUNTIF(S:S,"*")</f>
        <v>25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244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154</v>
      </c>
    </row>
    <row r="10" spans="1:21" hidden="1" x14ac:dyDescent="0.3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>
        <f>IF(L10&lt;&gt;"",FLOOR((L10-MIN(L:L))/2,1),"")</f>
        <v>879</v>
      </c>
      <c r="G10" s="1">
        <f>IF(MOD(L10-$B$6,2)=1,8+M10,M10)</f>
        <v>8</v>
      </c>
      <c r="H10" t="str">
        <f>DEC2HEX(E10*HEX2DEC(1000000) +G10*HEX2DEC(10000) +F10)</f>
        <v>108036F</v>
      </c>
      <c r="I10">
        <f>HEX2DEC(H10)</f>
        <v>17302383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245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hidden="1" x14ac:dyDescent="0.3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>
        <f>IF(L11&lt;&gt;"",FLOOR((L11-MIN(L:L))/2,1),"")</f>
        <v>913</v>
      </c>
      <c r="G11" s="1">
        <f>IF(MOD(L11-$B$6,2)=1,8+M11,M11)</f>
        <v>8</v>
      </c>
      <c r="H11" t="str">
        <f>DEC2HEX(E11*HEX2DEC(1000000) +G11*HEX2DEC(10000) +F11)</f>
        <v>1080391</v>
      </c>
      <c r="I11">
        <f>HEX2DEC(H11)</f>
        <v>17302417</v>
      </c>
      <c r="K11">
        <f>IF(Q11&lt;&gt;"",Q11*116+$B$3,IF(R11&lt;&gt;"",R11*116+$B$3,IF(T11&lt;&gt;"",T11*68+$B$5,"")))</f>
        <v>523163</v>
      </c>
      <c r="L11">
        <f>IF(J11&lt;&gt;"",J11,K11)</f>
        <v>523163</v>
      </c>
      <c r="O11" t="s">
        <v>246</v>
      </c>
      <c r="S11" t="s">
        <v>38</v>
      </c>
      <c r="T11">
        <v>1</v>
      </c>
      <c r="U11" t="str">
        <f t="shared" ref="U11:U14" si="0">IF(S11="*",D11&amp;" : INT := "&amp;(T11+1)&amp;";")</f>
        <v>H2Green : INT := 2;</v>
      </c>
    </row>
    <row r="12" spans="1:21" hidden="1" x14ac:dyDescent="0.3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>
        <f>IF(L12&lt;&gt;"",FLOOR((L12-MIN(L:L))/2,1),"")</f>
        <v>947</v>
      </c>
      <c r="G12" s="1">
        <f>IF(MOD(L12-$B$6,2)=1,8+M12,M12)</f>
        <v>8</v>
      </c>
      <c r="H12" t="str">
        <f>DEC2HEX(E12*HEX2DEC(1000000) +G12*HEX2DEC(10000) +F12)</f>
        <v>10803B3</v>
      </c>
      <c r="I12">
        <f>HEX2DEC(H12)</f>
        <v>17302451</v>
      </c>
      <c r="K12">
        <f>IF(Q12&lt;&gt;"",Q12*116+$B$3,IF(R12&lt;&gt;"",R12*116+$B$3,IF(T12&lt;&gt;"",T12*68+$B$5,"")))</f>
        <v>523231</v>
      </c>
      <c r="L12">
        <f>IF(J12&lt;&gt;"",J12,K12)</f>
        <v>523231</v>
      </c>
      <c r="O12" t="s">
        <v>247</v>
      </c>
      <c r="S12" t="s">
        <v>38</v>
      </c>
      <c r="T12">
        <v>2</v>
      </c>
      <c r="U12" t="str">
        <f t="shared" si="0"/>
        <v>H3Orange : INT := 3;</v>
      </c>
    </row>
    <row r="13" spans="1:21" hidden="1" x14ac:dyDescent="0.3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>
        <f>IF(L13&lt;&gt;"",FLOOR((L13-MIN(L:L))/2,1),"")</f>
        <v>981</v>
      </c>
      <c r="G13" s="1">
        <f>IF(MOD(L13-$B$6,2)=1,8+M13,M13)</f>
        <v>8</v>
      </c>
      <c r="H13" t="str">
        <f>DEC2HEX(E13*HEX2DEC(1000000) +G13*HEX2DEC(10000) +F13)</f>
        <v>10803D5</v>
      </c>
      <c r="I13">
        <f>HEX2DEC(H13)</f>
        <v>17302485</v>
      </c>
      <c r="K13">
        <f>IF(Q13&lt;&gt;"",Q13*116+$B$3,IF(R13&lt;&gt;"",R13*116+$B$3,IF(T13&lt;&gt;"",T13*68+$B$5,"")))</f>
        <v>523299</v>
      </c>
      <c r="L13">
        <f>IF(J13&lt;&gt;"",J13,K13)</f>
        <v>523299</v>
      </c>
      <c r="O13" t="s">
        <v>248</v>
      </c>
      <c r="S13" t="s">
        <v>38</v>
      </c>
      <c r="T13">
        <v>3</v>
      </c>
      <c r="U13" t="str">
        <f t="shared" si="0"/>
        <v>H4White : INT := 4;</v>
      </c>
    </row>
    <row r="14" spans="1:21" hidden="1" x14ac:dyDescent="0.3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>
        <f>IF(L14&lt;&gt;"",FLOOR((L14-MIN(L:L))/2,1),"")</f>
        <v>1015</v>
      </c>
      <c r="G14" s="1">
        <f>IF(MOD(L14-$B$6,2)=1,8+M14,M14)</f>
        <v>8</v>
      </c>
      <c r="H14" t="str">
        <f>DEC2HEX(E14*HEX2DEC(1000000) +G14*HEX2DEC(10000) +F14)</f>
        <v>10803F7</v>
      </c>
      <c r="I14">
        <f>HEX2DEC(H14)</f>
        <v>17302519</v>
      </c>
      <c r="K14">
        <f>IF(Q14&lt;&gt;"",Q14*116+$B$3,IF(R14&lt;&gt;"",R14*116+$B$3,IF(T14&lt;&gt;"",T14*68+$B$5,"")))</f>
        <v>523367</v>
      </c>
      <c r="L14">
        <f>IF(J14&lt;&gt;"",J14,K14)</f>
        <v>523367</v>
      </c>
      <c r="O14" t="s">
        <v>249</v>
      </c>
      <c r="S14" t="s">
        <v>38</v>
      </c>
      <c r="T14">
        <v>4</v>
      </c>
      <c r="U14" t="str">
        <f t="shared" si="0"/>
        <v>Air : INT := 5;</v>
      </c>
    </row>
    <row r="15" spans="1:21" hidden="1" x14ac:dyDescent="0.3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>IF(L15&lt;&gt;"",FLOOR((L15-MIN(L:L))/2,1),"")</f>
        <v/>
      </c>
      <c r="G15" s="1" t="e">
        <f>IF(MOD(L15-$B$6,2)=1,8+M15,M15)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>IF(Q15&lt;&gt;"",Q15*116+$B$3,IF(R15&lt;&gt;"",R15*116+$B$3,IF(T15&lt;&gt;"",T15*68+$B$5,"")))</f>
        <v/>
      </c>
      <c r="L15" t="str">
        <f>IF(J15&lt;&gt;"",J15,K15)</f>
        <v/>
      </c>
    </row>
    <row r="16" spans="1:21" hidden="1" x14ac:dyDescent="0.3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>IF(L16&lt;&gt;"",FLOOR((L16-MIN(L:L))/2,1),"")</f>
        <v/>
      </c>
      <c r="G16" s="1" t="e">
        <f>IF(MOD(L16-$B$6,2)=1,8+M16,M16)</f>
        <v>#VALUE!</v>
      </c>
      <c r="H16" t="e">
        <f>DEC2HEX(E16*HEX2DEC(1000000) +G16*HEX2DEC(10000) +F16)</f>
        <v>#VALUE!</v>
      </c>
      <c r="I16" t="e">
        <f>HEX2DEC(H16)</f>
        <v>#VALUE!</v>
      </c>
      <c r="K16" t="str">
        <f>IF(Q16&lt;&gt;"",Q16*116+$B$3,IF(R16&lt;&gt;"",R16*116+$B$3,IF(T16&lt;&gt;"",T16*68+$B$5,"")))</f>
        <v/>
      </c>
      <c r="L16" t="str">
        <f>IF(J16&lt;&gt;"",J16,K16)</f>
        <v/>
      </c>
    </row>
    <row r="17" spans="1:21" hidden="1" x14ac:dyDescent="0.3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>IF(L17&lt;&gt;"",FLOOR((L17-MIN(L:L))/2,1),"")</f>
        <v/>
      </c>
      <c r="G17" s="1" t="e">
        <f>IF(MOD(L17-$B$6,2)=1,8+M17,M17)</f>
        <v>#VALUE!</v>
      </c>
      <c r="H17" t="e">
        <f>DEC2HEX(E17*HEX2DEC(1000000) +G17*HEX2DEC(10000) +F17)</f>
        <v>#VALUE!</v>
      </c>
      <c r="I17" t="e">
        <f>HEX2DEC(H17)</f>
        <v>#VALUE!</v>
      </c>
      <c r="K17" t="str">
        <f>IF(Q17&lt;&gt;"",Q17*116+$B$3,IF(R17&lt;&gt;"",R17*116+$B$3,IF(T17&lt;&gt;"",T17*68+$B$5,"")))</f>
        <v/>
      </c>
      <c r="L17" t="str">
        <f>IF(J17&lt;&gt;"",J17,K17)</f>
        <v/>
      </c>
    </row>
    <row r="18" spans="1:21" hidden="1" x14ac:dyDescent="0.3">
      <c r="A18">
        <v>8</v>
      </c>
      <c r="B18" s="2" t="s">
        <v>8</v>
      </c>
      <c r="C18">
        <v>9</v>
      </c>
      <c r="D18" s="1" t="s">
        <v>71</v>
      </c>
      <c r="E18" s="1">
        <f>IF(P18="",$B$2,$B$2)</f>
        <v>1</v>
      </c>
      <c r="F18" s="1" t="str">
        <f>IF(L18&lt;&gt;"",FLOOR((L18-MIN(L:L))/2,1),"")</f>
        <v/>
      </c>
      <c r="G18" s="1" t="e">
        <f>IF(MOD(L18-$B$6,2)=1,8+M18,M18)</f>
        <v>#VALUE!</v>
      </c>
      <c r="H18" t="e">
        <f>DEC2HEX(E18*HEX2DEC(1000000) +G18*HEX2DEC(10000) +F18)</f>
        <v>#VALUE!</v>
      </c>
      <c r="I18" t="e">
        <f>HEX2DEC(H18)</f>
        <v>#VALUE!</v>
      </c>
      <c r="K18" t="str">
        <f>IF(Q18&lt;&gt;"",Q18*116+$B$3,IF(R18&lt;&gt;"",R18*116+$B$3,IF(T18&lt;&gt;"",T18*68+$B$5,"")))</f>
        <v/>
      </c>
      <c r="L18" t="str">
        <f>IF(J18&lt;&gt;"",J18,K18)</f>
        <v/>
      </c>
    </row>
    <row r="19" spans="1:21" hidden="1" x14ac:dyDescent="0.3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>IF(L19&lt;&gt;"",FLOOR((L19-MIN(L:L))/2,1),"")</f>
        <v/>
      </c>
      <c r="G19" s="1" t="e">
        <f>IF(MOD(L19-$B$6,2)=1,8+M19,M19)</f>
        <v>#VALUE!</v>
      </c>
      <c r="H19" t="e">
        <f>DEC2HEX(E19*HEX2DEC(1000000) +G19*HEX2DEC(10000) +F19)</f>
        <v>#VALUE!</v>
      </c>
      <c r="I19" t="e">
        <f>HEX2DEC(H19)</f>
        <v>#VALUE!</v>
      </c>
      <c r="K19" t="str">
        <f>IF(Q19&lt;&gt;"",Q19*116+$B$3,IF(R19&lt;&gt;"",R19*116+$B$3,IF(T19&lt;&gt;"",T19*68+$B$5,"")))</f>
        <v/>
      </c>
      <c r="L19" t="str">
        <f>IF(J19&lt;&gt;"",J19,K19)</f>
        <v/>
      </c>
    </row>
    <row r="20" spans="1:21" hidden="1" x14ac:dyDescent="0.3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>IF(L20&lt;&gt;"",FLOOR((L20-MIN(L:L))/2,1),"")</f>
        <v/>
      </c>
      <c r="G20" s="1" t="e">
        <f>IF(MOD(L20-$B$6,2)=1,8+M20,M20)</f>
        <v>#VALUE!</v>
      </c>
      <c r="H20" t="e">
        <f>DEC2HEX(E20*HEX2DEC(1000000) +G20*HEX2DEC(10000) +F20)</f>
        <v>#VALUE!</v>
      </c>
      <c r="I20" t="e">
        <f>HEX2DEC(H20)</f>
        <v>#VALUE!</v>
      </c>
      <c r="K20" t="str">
        <f>IF(Q20&lt;&gt;"",Q20*116+$B$3,IF(R20&lt;&gt;"",R20*116+$B$3,IF(T20&lt;&gt;"",T20*68+$B$5,"")))</f>
        <v/>
      </c>
      <c r="L20" t="str">
        <f>IF(J20&lt;&gt;"",J20,K20)</f>
        <v/>
      </c>
    </row>
    <row r="21" spans="1:21" hidden="1" x14ac:dyDescent="0.3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>IF(L21&lt;&gt;"",FLOOR((L21-MIN(L:L))/2,1),"")</f>
        <v/>
      </c>
      <c r="G21" s="1" t="e">
        <f>IF(MOD(L21-$B$6,2)=1,8+M21,M21)</f>
        <v>#VALUE!</v>
      </c>
      <c r="H21" t="e">
        <f>DEC2HEX(E21*HEX2DEC(1000000) +G21*HEX2DEC(10000) +F21)</f>
        <v>#VALUE!</v>
      </c>
      <c r="I21" t="e">
        <f>HEX2DEC(H21)</f>
        <v>#VALUE!</v>
      </c>
      <c r="K21" t="str">
        <f>IF(Q21&lt;&gt;"",Q21*116+$B$3,IF(R21&lt;&gt;"",R21*116+$B$3,IF(T21&lt;&gt;"",T21*68+$B$5,"")))</f>
        <v/>
      </c>
      <c r="L21" t="str">
        <f>IF(J21&lt;&gt;"",J21,K21)</f>
        <v/>
      </c>
    </row>
    <row r="22" spans="1:21" hidden="1" x14ac:dyDescent="0.3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>IF(L22&lt;&gt;"",FLOOR((L22-MIN(L:L))/2,1),"")</f>
        <v/>
      </c>
      <c r="G22" s="1" t="e">
        <f>IF(MOD(L22-$B$6,2)=1,8+M22,M22)</f>
        <v>#VALUE!</v>
      </c>
      <c r="H22" t="e">
        <f>DEC2HEX(E22*HEX2DEC(1000000) +G22*HEX2DEC(10000) +F22)</f>
        <v>#VALUE!</v>
      </c>
      <c r="I22" t="e">
        <f>HEX2DEC(H22)</f>
        <v>#VALUE!</v>
      </c>
      <c r="K22" t="str">
        <f>IF(Q22&lt;&gt;"",Q22*116+$B$3,IF(R22&lt;&gt;"",R22*116+$B$3,IF(T22&lt;&gt;"",T22*68+$B$5,"")))</f>
        <v/>
      </c>
      <c r="L22" t="str">
        <f>IF(J22&lt;&gt;"",J22,K22)</f>
        <v/>
      </c>
    </row>
    <row r="23" spans="1:21" hidden="1" x14ac:dyDescent="0.3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>IF(L23&lt;&gt;"",FLOOR((L23-MIN(L:L))/2,1),"")</f>
        <v/>
      </c>
      <c r="G23" s="1" t="e">
        <f>IF(MOD(L23-$B$6,2)=1,8+M23,M23)</f>
        <v>#VALUE!</v>
      </c>
      <c r="H23" t="e">
        <f>DEC2HEX(E23*HEX2DEC(1000000) +G23*HEX2DEC(10000) +F23)</f>
        <v>#VALUE!</v>
      </c>
      <c r="I23" t="e">
        <f>HEX2DEC(H23)</f>
        <v>#VALUE!</v>
      </c>
      <c r="K23" t="str">
        <f>IF(Q23&lt;&gt;"",Q23*116+$B$3,IF(R23&lt;&gt;"",R23*116+$B$3,IF(T23&lt;&gt;"",T23*68+$B$5,"")))</f>
        <v/>
      </c>
      <c r="L23" t="str">
        <f>IF(J23&lt;&gt;"",J23,K23)</f>
        <v/>
      </c>
    </row>
    <row r="24" spans="1:21" hidden="1" x14ac:dyDescent="0.3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>IF(L24&lt;&gt;"",FLOOR((L24-MIN(L:L))/2,1),"")</f>
        <v/>
      </c>
      <c r="G24" s="1" t="e">
        <f>IF(MOD(L24-$B$6,2)=1,8+M24,M24)</f>
        <v>#VALUE!</v>
      </c>
      <c r="H24" t="e">
        <f>DEC2HEX(E24*HEX2DEC(1000000) +G24*HEX2DEC(10000) +F24)</f>
        <v>#VALUE!</v>
      </c>
      <c r="I24" t="e">
        <f>HEX2DEC(H24)</f>
        <v>#VALUE!</v>
      </c>
      <c r="K24" t="str">
        <f>IF(Q24&lt;&gt;"",Q24*116+$B$3,IF(R24&lt;&gt;"",R24*116+$B$3,IF(T24&lt;&gt;"",T24*68+$B$5,"")))</f>
        <v/>
      </c>
      <c r="L24" t="str">
        <f>IF(J24&lt;&gt;"",J24,K24)</f>
        <v/>
      </c>
      <c r="M24">
        <v>0</v>
      </c>
    </row>
    <row r="25" spans="1:21" hidden="1" x14ac:dyDescent="0.3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>IF(L25&lt;&gt;"",FLOOR((L25-MIN(L:L))/2,1),"")</f>
        <v/>
      </c>
      <c r="G25" s="1" t="e">
        <f>IF(MOD(L25-$B$6,2)=1,8+M25,M25)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>IF(Q25&lt;&gt;"",Q25*116+$B$3,IF(R25&lt;&gt;"",R25*116+$B$3,IF(T25&lt;&gt;"",T25*68+$B$5,"")))</f>
        <v/>
      </c>
      <c r="L25" t="str">
        <f>IF(J25&lt;&gt;"",J25,K25)</f>
        <v/>
      </c>
    </row>
    <row r="26" spans="1:21" hidden="1" x14ac:dyDescent="0.3">
      <c r="A26">
        <v>32</v>
      </c>
      <c r="B26" s="6" t="s">
        <v>9</v>
      </c>
      <c r="C26">
        <v>1</v>
      </c>
      <c r="D26" s="1" t="s">
        <v>72</v>
      </c>
      <c r="E26" s="1">
        <f>IF(P26="",$B$2,$B$2)</f>
        <v>1</v>
      </c>
      <c r="F26" s="1">
        <f>IF(L26&lt;&gt;"",FLOOR((L26-MIN(L:L))/2,1),"")</f>
        <v>1049</v>
      </c>
      <c r="G26" s="1">
        <f>IF(MOD(L26-$B$6,2)=1,8+M26,M26)</f>
        <v>8</v>
      </c>
      <c r="H26" t="str">
        <f>DEC2HEX(E26*HEX2DEC(1000000) +G26*HEX2DEC(10000) +F26)</f>
        <v>1080419</v>
      </c>
      <c r="I26">
        <f>HEX2DEC(H26)</f>
        <v>17302553</v>
      </c>
      <c r="K26">
        <f>IF(Q26&lt;&gt;"",Q26*116+$B$3,IF(R26&lt;&gt;"",R26*116+$B$3,IF(T26&lt;&gt;"",T26*68+$B$5,"")))</f>
        <v>523435</v>
      </c>
      <c r="L26">
        <f>IF(J26&lt;&gt;"",J26,K26)</f>
        <v>523435</v>
      </c>
      <c r="O26" t="s">
        <v>270</v>
      </c>
      <c r="S26" t="s">
        <v>38</v>
      </c>
      <c r="T26">
        <v>5</v>
      </c>
      <c r="U26" t="str">
        <f t="shared" ref="U26:U27" si="1">IF(S26="*",D26&amp;" : INT := "&amp;(T26+1)&amp;";")</f>
        <v>SfA01 : INT := 6;</v>
      </c>
    </row>
    <row r="27" spans="1:21" hidden="1" x14ac:dyDescent="0.3">
      <c r="A27">
        <v>33</v>
      </c>
      <c r="B27" s="6" t="s">
        <v>9</v>
      </c>
      <c r="C27">
        <v>2</v>
      </c>
      <c r="D27" s="1" t="s">
        <v>73</v>
      </c>
      <c r="E27" s="1">
        <f>IF(P27="",$B$2,$B$2)</f>
        <v>1</v>
      </c>
      <c r="F27" s="1">
        <f>IF(L27&lt;&gt;"",FLOOR((L27-MIN(L:L))/2,1),"")</f>
        <v>1083</v>
      </c>
      <c r="G27" s="1">
        <f>IF(MOD(L27-$B$6,2)=1,8+M27,M27)</f>
        <v>8</v>
      </c>
      <c r="H27" t="str">
        <f>DEC2HEX(E27*HEX2DEC(1000000) +G27*HEX2DEC(10000) +F27)</f>
        <v>108043B</v>
      </c>
      <c r="I27">
        <f>HEX2DEC(H27)</f>
        <v>17302587</v>
      </c>
      <c r="K27">
        <f>IF(Q27&lt;&gt;"",Q27*116+$B$3,IF(R27&lt;&gt;"",R27*116+$B$3,IF(T27&lt;&gt;"",T27*68+$B$5,"")))</f>
        <v>523503</v>
      </c>
      <c r="L27">
        <f>IF(J27&lt;&gt;"",J27,K27)</f>
        <v>523503</v>
      </c>
      <c r="O27" t="s">
        <v>271</v>
      </c>
      <c r="S27" t="s">
        <v>38</v>
      </c>
      <c r="T27">
        <v>6</v>
      </c>
      <c r="U27" t="str">
        <f t="shared" si="1"/>
        <v>SfA02 : INT := 7;</v>
      </c>
    </row>
    <row r="28" spans="1:21" hidden="1" x14ac:dyDescent="0.3">
      <c r="A28">
        <v>16</v>
      </c>
      <c r="B28" s="5" t="s">
        <v>86</v>
      </c>
      <c r="C28">
        <v>3</v>
      </c>
      <c r="E28" s="1">
        <f>IF(P28="",$B$2,$B$2)</f>
        <v>1</v>
      </c>
      <c r="F28" s="1" t="str">
        <f>IF(L28&lt;&gt;"",FLOOR((L28-MIN(L:L))/2,1),"")</f>
        <v/>
      </c>
      <c r="G28" s="1" t="e">
        <f>IF(MOD(L28-$B$6,2)=1,8+M28,M28)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>IF(Q28&lt;&gt;"",Q28*116+$B$3,IF(R28&lt;&gt;"",R28*116+$B$3,IF(T28&lt;&gt;"",T28*68+$B$5,"")))</f>
        <v/>
      </c>
      <c r="L28" t="str">
        <f>IF(J28&lt;&gt;"",J28,K28)</f>
        <v/>
      </c>
    </row>
    <row r="29" spans="1:21" hidden="1" x14ac:dyDescent="0.3">
      <c r="A29">
        <v>17</v>
      </c>
      <c r="B29" s="5" t="s">
        <v>86</v>
      </c>
      <c r="C29">
        <v>4</v>
      </c>
      <c r="E29" s="1">
        <f>IF(P29="",$B$2,$B$2)</f>
        <v>1</v>
      </c>
      <c r="F29" s="1" t="str">
        <f>IF(L29&lt;&gt;"",FLOOR((L29-MIN(L:L))/2,1),"")</f>
        <v/>
      </c>
      <c r="G29" s="1" t="e">
        <f>IF(MOD(L29-$B$6,2)=1,8+M29,M29)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IF(Q29&lt;&gt;"",Q29*116+$B$3,IF(R29&lt;&gt;"",R29*116+$B$3,IF(T29&lt;&gt;"",T29*68+$B$5,"")))</f>
        <v/>
      </c>
      <c r="L29" t="str">
        <f>IF(J29&lt;&gt;"",J29,K29)</f>
        <v/>
      </c>
    </row>
    <row r="30" spans="1:21" hidden="1" x14ac:dyDescent="0.3">
      <c r="A30">
        <v>18</v>
      </c>
      <c r="B30" s="5" t="s">
        <v>86</v>
      </c>
      <c r="C30">
        <v>5</v>
      </c>
      <c r="E30" s="1">
        <f>IF(P30="",$B$2,$B$2)</f>
        <v>1</v>
      </c>
      <c r="F30" s="1" t="str">
        <f>IF(L30&lt;&gt;"",FLOOR((L30-MIN(L:L))/2,1),"")</f>
        <v/>
      </c>
      <c r="G30" s="1" t="e">
        <f>IF(MOD(L30-$B$6,2)=1,8+M30,M30)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IF(Q30&lt;&gt;"",Q30*116+$B$3,IF(R30&lt;&gt;"",R30*116+$B$3,IF(T30&lt;&gt;"",T30*68+$B$5,"")))</f>
        <v/>
      </c>
      <c r="L30" t="str">
        <f>IF(J30&lt;&gt;"",J30,K30)</f>
        <v/>
      </c>
    </row>
    <row r="31" spans="1:21" hidden="1" x14ac:dyDescent="0.3">
      <c r="A31">
        <v>19</v>
      </c>
      <c r="B31" s="5" t="s">
        <v>86</v>
      </c>
      <c r="C31">
        <v>6</v>
      </c>
      <c r="E31" s="1">
        <f>IF(P31="",$B$2,$B$2)</f>
        <v>1</v>
      </c>
      <c r="F31" s="1" t="str">
        <f>IF(L31&lt;&gt;"",FLOOR((L31-MIN(L:L))/2,1),"")</f>
        <v/>
      </c>
      <c r="G31" s="1" t="e">
        <f>IF(MOD(L31-$B$6,2)=1,8+M31,M31)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IF(Q31&lt;&gt;"",Q31*116+$B$3,IF(R31&lt;&gt;"",R31*116+$B$3,IF(T31&lt;&gt;"",T31*68+$B$5,"")))</f>
        <v/>
      </c>
      <c r="L31" t="str">
        <f>IF(J31&lt;&gt;"",J31,K31)</f>
        <v/>
      </c>
    </row>
    <row r="32" spans="1:21" hidden="1" x14ac:dyDescent="0.3">
      <c r="A32">
        <v>20</v>
      </c>
      <c r="B32" s="5" t="s">
        <v>86</v>
      </c>
      <c r="C32">
        <v>7</v>
      </c>
      <c r="E32" s="1">
        <f>IF(P32="",$B$2,$B$2)</f>
        <v>1</v>
      </c>
      <c r="F32" s="1" t="str">
        <f>IF(L32&lt;&gt;"",FLOOR((L32-MIN(L:L))/2,1),"")</f>
        <v/>
      </c>
      <c r="G32" s="1" t="e">
        <f>IF(MOD(L32-$B$6,2)=1,8+M32,M32)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IF(Q32&lt;&gt;"",Q32*116+$B$3,IF(R32&lt;&gt;"",R32*116+$B$3,IF(T32&lt;&gt;"",T32*68+$B$5,"")))</f>
        <v/>
      </c>
      <c r="L32" t="str">
        <f>IF(J32&lt;&gt;"",J32,K32)</f>
        <v/>
      </c>
    </row>
    <row r="33" spans="1:21" hidden="1" x14ac:dyDescent="0.3">
      <c r="A33">
        <v>34</v>
      </c>
      <c r="B33" s="6" t="s">
        <v>9</v>
      </c>
      <c r="C33">
        <v>3</v>
      </c>
      <c r="D33" s="1" t="s">
        <v>74</v>
      </c>
      <c r="E33" s="1">
        <f>IF(P33="",$B$2,$B$2)</f>
        <v>1</v>
      </c>
      <c r="F33" s="1">
        <f>IF(L33&lt;&gt;"",FLOOR((L33-MIN(L:L))/2,1),"")</f>
        <v>1117</v>
      </c>
      <c r="G33" s="1">
        <f>IF(MOD(L33-$B$6,2)=1,8+M33,M33)</f>
        <v>8</v>
      </c>
      <c r="H33" t="str">
        <f>DEC2HEX(E33*HEX2DEC(1000000) +G33*HEX2DEC(10000) +F33)</f>
        <v>108045D</v>
      </c>
      <c r="I33">
        <f>HEX2DEC(H33)</f>
        <v>17302621</v>
      </c>
      <c r="K33">
        <f>IF(Q33&lt;&gt;"",Q33*116+$B$3,IF(R33&lt;&gt;"",R33*116+$B$3,IF(T33&lt;&gt;"",T33*68+$B$5,"")))</f>
        <v>523571</v>
      </c>
      <c r="L33">
        <f>IF(J33&lt;&gt;"",J33,K33)</f>
        <v>523571</v>
      </c>
      <c r="O33" t="s">
        <v>272</v>
      </c>
      <c r="S33" t="s">
        <v>38</v>
      </c>
      <c r="T33">
        <v>7</v>
      </c>
      <c r="U33" t="str">
        <f t="shared" ref="U33:U34" si="2">IF(S33="*",D33&amp;" : INT := "&amp;(T33+1)&amp;";")</f>
        <v>SfA03 : INT := 8;</v>
      </c>
    </row>
    <row r="34" spans="1:21" hidden="1" x14ac:dyDescent="0.3">
      <c r="A34">
        <v>35</v>
      </c>
      <c r="B34" s="6" t="s">
        <v>9</v>
      </c>
      <c r="C34">
        <v>9</v>
      </c>
      <c r="D34" s="1" t="s">
        <v>75</v>
      </c>
      <c r="E34" s="1">
        <f>IF(P34="",$B$2,$B$2)</f>
        <v>1</v>
      </c>
      <c r="F34" s="1">
        <f>IF(L34&lt;&gt;"",FLOOR((L34-MIN(L:L))/2,1),"")</f>
        <v>1151</v>
      </c>
      <c r="G34" s="1">
        <f>IF(MOD(L34-$B$6,2)=1,8+M34,M34)</f>
        <v>8</v>
      </c>
      <c r="H34" t="str">
        <f>DEC2HEX(E34*HEX2DEC(1000000) +G34*HEX2DEC(10000) +F34)</f>
        <v>108047F</v>
      </c>
      <c r="I34">
        <f>HEX2DEC(H34)</f>
        <v>17302655</v>
      </c>
      <c r="K34">
        <f>IF(Q34&lt;&gt;"",Q34*116+$B$3,IF(R34&lt;&gt;"",R34*116+$B$3,IF(T34&lt;&gt;"",T34*68+$B$5,"")))</f>
        <v>523639</v>
      </c>
      <c r="L34">
        <f>IF(J34&lt;&gt;"",J34,K34)</f>
        <v>523639</v>
      </c>
      <c r="O34" t="s">
        <v>273</v>
      </c>
      <c r="S34" t="s">
        <v>38</v>
      </c>
      <c r="T34">
        <v>8</v>
      </c>
      <c r="U34" t="str">
        <f t="shared" si="2"/>
        <v>SpA01 : INT := 9;</v>
      </c>
    </row>
    <row r="35" spans="1:21" hidden="1" x14ac:dyDescent="0.3">
      <c r="A35">
        <v>21</v>
      </c>
      <c r="B35" s="5" t="s">
        <v>86</v>
      </c>
      <c r="C35">
        <v>10</v>
      </c>
      <c r="E35" s="1">
        <f>IF(P35="",$B$2,$B$2)</f>
        <v>1</v>
      </c>
      <c r="F35" s="1" t="str">
        <f>IF(L35&lt;&gt;"",FLOOR((L35-MIN(L:L))/2,1),"")</f>
        <v/>
      </c>
      <c r="G35" s="1" t="e">
        <f>IF(MOD(L35-$B$6,2)=1,8+M35,M35)</f>
        <v>#VALUE!</v>
      </c>
      <c r="H35" t="e">
        <f>DEC2HEX(E35*HEX2DEC(1000000) +G35*HEX2DEC(10000) +F35)</f>
        <v>#VALUE!</v>
      </c>
      <c r="I35" t="e">
        <f>HEX2DEC(H35)</f>
        <v>#VALUE!</v>
      </c>
      <c r="K35" t="str">
        <f>IF(Q35&lt;&gt;"",Q35*116+$B$3,IF(R35&lt;&gt;"",R35*116+$B$3,IF(T35&lt;&gt;"",T35*68+$B$5,"")))</f>
        <v/>
      </c>
      <c r="L35" t="str">
        <f>IF(J35&lt;&gt;"",J35,K35)</f>
        <v/>
      </c>
    </row>
    <row r="36" spans="1:21" x14ac:dyDescent="0.3">
      <c r="A36">
        <v>27</v>
      </c>
      <c r="B36" s="5" t="s">
        <v>86</v>
      </c>
      <c r="C36">
        <v>11</v>
      </c>
      <c r="D36" s="1" t="s">
        <v>91</v>
      </c>
      <c r="E36" s="1">
        <f>IF(P36="",$B$2,$B$2)</f>
        <v>1</v>
      </c>
      <c r="F36" s="1">
        <f>IF(L36&lt;&gt;"",FLOOR((L36-MIN(L:L))/2,1),"")</f>
        <v>362</v>
      </c>
      <c r="G36" s="1">
        <f>IF(MOD(L36-$B$6,2)=1,8+M36,M36)</f>
        <v>0</v>
      </c>
      <c r="H36" t="str">
        <f>DEC2HEX(E36*HEX2DEC(1000000) +G36*HEX2DEC(10000) +F36)</f>
        <v>100016A</v>
      </c>
      <c r="I36">
        <f>HEX2DEC(H36)</f>
        <v>16777578</v>
      </c>
      <c r="K36">
        <f>IF(Q36&lt;&gt;"",Q36*116+$B$3,IF(R36&lt;&gt;"",R36*116+$B$4,IF(T36&lt;&gt;"",T36*68+$B$5,"")))</f>
        <v>522060</v>
      </c>
      <c r="L36">
        <f>IF(J36&lt;&gt;"",J36,K36)</f>
        <v>522060</v>
      </c>
      <c r="O36" t="s">
        <v>252</v>
      </c>
      <c r="P36" t="s">
        <v>38</v>
      </c>
      <c r="R36">
        <v>6</v>
      </c>
    </row>
    <row r="37" spans="1:21" x14ac:dyDescent="0.3">
      <c r="A37">
        <v>28</v>
      </c>
      <c r="B37" s="5" t="s">
        <v>86</v>
      </c>
      <c r="C37">
        <v>12</v>
      </c>
      <c r="D37" s="1" t="s">
        <v>92</v>
      </c>
      <c r="E37" s="1">
        <f>IF(P37="",$B$2,$B$2)</f>
        <v>1</v>
      </c>
      <c r="F37" s="1">
        <f>IF(L37&lt;&gt;"",FLOOR((L37-MIN(L:L))/2,1),"")</f>
        <v>420</v>
      </c>
      <c r="G37" s="1">
        <f>IF(MOD(L37-$B$6,2)=1,8+M37,M37)</f>
        <v>0</v>
      </c>
      <c r="H37" t="str">
        <f>DEC2HEX(E37*HEX2DEC(1000000) +G37*HEX2DEC(10000) +F37)</f>
        <v>10001A4</v>
      </c>
      <c r="I37">
        <f>HEX2DEC(H37)</f>
        <v>16777636</v>
      </c>
      <c r="K37">
        <f>IF(Q37&lt;&gt;"",Q37*116+$B$3,IF(R37&lt;&gt;"",R37*116+$B$4,IF(T37&lt;&gt;"",T37*68+$B$5,"")))</f>
        <v>522176</v>
      </c>
      <c r="L37">
        <f>IF(J37&lt;&gt;"",J37,K37)</f>
        <v>522176</v>
      </c>
      <c r="O37" t="s">
        <v>253</v>
      </c>
      <c r="P37" t="s">
        <v>38</v>
      </c>
      <c r="R37">
        <v>7</v>
      </c>
    </row>
    <row r="38" spans="1:21" x14ac:dyDescent="0.3">
      <c r="A38">
        <v>22</v>
      </c>
      <c r="B38" s="5" t="s">
        <v>86</v>
      </c>
      <c r="C38">
        <v>13</v>
      </c>
      <c r="D38" s="1" t="s">
        <v>305</v>
      </c>
      <c r="E38" s="1">
        <f>IF(P38="",$B$2,$B$2)</f>
        <v>1</v>
      </c>
      <c r="F38" s="1">
        <f>IF(L38&lt;&gt;"",FLOOR((L38-MIN(L:L))/2,1),"")</f>
        <v>708</v>
      </c>
      <c r="G38" s="1">
        <f>IF(MOD(L38-$B$6,2)=1,8+M38,M38)</f>
        <v>0</v>
      </c>
      <c r="H38" t="str">
        <f>DEC2HEX(E38*HEX2DEC(1000000) +G38*HEX2DEC(10000) +F38)</f>
        <v>10002C4</v>
      </c>
      <c r="I38">
        <f>HEX2DEC(H38)</f>
        <v>16777924</v>
      </c>
      <c r="K38">
        <f>IF(Q38&lt;&gt;"",Q38*116+$B$3,IF(R38&lt;&gt;"",R38*116+$B$3,IF(T38&lt;&gt;"",T38*68+$B$5,"")))</f>
        <v>522752</v>
      </c>
      <c r="L38">
        <f>IF(J38&lt;&gt;"",J38,K38)</f>
        <v>522752</v>
      </c>
      <c r="O38" t="s">
        <v>310</v>
      </c>
      <c r="P38" t="s">
        <v>38</v>
      </c>
      <c r="Q38">
        <v>12</v>
      </c>
    </row>
    <row r="39" spans="1:21" x14ac:dyDescent="0.3">
      <c r="A39">
        <v>23</v>
      </c>
      <c r="B39" s="5" t="s">
        <v>86</v>
      </c>
      <c r="C39">
        <v>14</v>
      </c>
      <c r="D39" s="1" t="s">
        <v>306</v>
      </c>
      <c r="E39" s="1">
        <f>IF(P39="",$B$2,$B$2)</f>
        <v>1</v>
      </c>
      <c r="F39" s="1">
        <f>IF(L39&lt;&gt;"",FLOOR((L39-MIN(L:L))/2,1),"")</f>
        <v>708</v>
      </c>
      <c r="G39" s="1">
        <f>IF(MOD(L39-$B$6,2)=1,8+M39,M39)</f>
        <v>0</v>
      </c>
      <c r="H39" t="str">
        <f>DEC2HEX(E39*HEX2DEC(1000000) +G39*HEX2DEC(10000) +F39)</f>
        <v>10002C4</v>
      </c>
      <c r="I39">
        <f>HEX2DEC(H39)</f>
        <v>16777924</v>
      </c>
      <c r="K39">
        <f>IF(Q39&lt;&gt;"",Q39*116+$B$3,IF(R39&lt;&gt;"",R39*116+$B$3,IF(T39&lt;&gt;"",T39*68+$B$5,"")))</f>
        <v>522752</v>
      </c>
      <c r="L39">
        <f>IF(J39&lt;&gt;"",J39,K39)</f>
        <v>522752</v>
      </c>
      <c r="O39" t="s">
        <v>309</v>
      </c>
      <c r="P39" t="s">
        <v>38</v>
      </c>
      <c r="R39">
        <v>12</v>
      </c>
    </row>
    <row r="40" spans="1:21" hidden="1" x14ac:dyDescent="0.3">
      <c r="A40">
        <v>38</v>
      </c>
      <c r="B40" s="6" t="s">
        <v>9</v>
      </c>
      <c r="C40">
        <v>10</v>
      </c>
      <c r="D40" s="1" t="s">
        <v>76</v>
      </c>
      <c r="E40" s="1">
        <f>IF(P40="",$B$2,$B$2)</f>
        <v>1</v>
      </c>
      <c r="F40" s="1">
        <f>IF(L40&lt;&gt;"",FLOOR((L40-MIN(L:L))/2,1),"")</f>
        <v>1185</v>
      </c>
      <c r="G40" s="1">
        <f>IF(MOD(L40-$B$6,2)=1,8+M40,M40)</f>
        <v>8</v>
      </c>
      <c r="H40" t="str">
        <f>DEC2HEX(E40*HEX2DEC(1000000) +G40*HEX2DEC(10000) +F40)</f>
        <v>10804A1</v>
      </c>
      <c r="I40">
        <f>HEX2DEC(H40)</f>
        <v>17302689</v>
      </c>
      <c r="K40">
        <f>IF(Q40&lt;&gt;"",Q40*116+$B$3,IF(R40&lt;&gt;"",R40*116+$B$3,IF(T40&lt;&gt;"",T40*68+$B$5,"")))</f>
        <v>523707</v>
      </c>
      <c r="L40">
        <f>IF(J40&lt;&gt;"",J40,K40)</f>
        <v>523707</v>
      </c>
      <c r="O40" t="s">
        <v>274</v>
      </c>
      <c r="S40" t="s">
        <v>38</v>
      </c>
      <c r="T40">
        <v>9</v>
      </c>
      <c r="U40" t="str">
        <f t="shared" ref="U40:U45" si="3">IF(S40="*",D40&amp;" : INT := "&amp;(T40+1)&amp;";")</f>
        <v>SpA02 : INT := 10;</v>
      </c>
    </row>
    <row r="41" spans="1:21" hidden="1" x14ac:dyDescent="0.3">
      <c r="A41">
        <v>39</v>
      </c>
      <c r="B41" s="6" t="s">
        <v>9</v>
      </c>
      <c r="C41">
        <v>11</v>
      </c>
      <c r="D41" s="1" t="s">
        <v>77</v>
      </c>
      <c r="E41" s="1">
        <f>IF(P41="",$B$2,$B$2)</f>
        <v>1</v>
      </c>
      <c r="F41" s="1">
        <f>IF(L41&lt;&gt;"",FLOOR((L41-MIN(L:L))/2,1),"")</f>
        <v>1219</v>
      </c>
      <c r="G41" s="1">
        <f>IF(MOD(L41-$B$6,2)=1,8+M41,M41)</f>
        <v>8</v>
      </c>
      <c r="H41" t="str">
        <f>DEC2HEX(E41*HEX2DEC(1000000) +G41*HEX2DEC(10000) +F41)</f>
        <v>10804C3</v>
      </c>
      <c r="I41">
        <f>HEX2DEC(H41)</f>
        <v>17302723</v>
      </c>
      <c r="K41">
        <f>IF(Q41&lt;&gt;"",Q41*116+$B$3,IF(R41&lt;&gt;"",R41*116+$B$3,IF(T41&lt;&gt;"",T41*68+$B$5,"")))</f>
        <v>523775</v>
      </c>
      <c r="L41">
        <f>IF(J41&lt;&gt;"",J41,K41)</f>
        <v>523775</v>
      </c>
      <c r="O41" t="s">
        <v>275</v>
      </c>
      <c r="S41" t="s">
        <v>38</v>
      </c>
      <c r="T41">
        <v>10</v>
      </c>
      <c r="U41" t="str">
        <f t="shared" si="3"/>
        <v>SpA03 : INT := 11;</v>
      </c>
    </row>
    <row r="42" spans="1:21" hidden="1" x14ac:dyDescent="0.3">
      <c r="A42">
        <v>64</v>
      </c>
      <c r="B42" s="10" t="s">
        <v>97</v>
      </c>
      <c r="C42">
        <v>13</v>
      </c>
      <c r="D42" s="1" t="s">
        <v>108</v>
      </c>
      <c r="E42" s="1">
        <f>IF(P42="",$B$2,$B$2)</f>
        <v>1</v>
      </c>
      <c r="F42" s="1">
        <f>IF(L42&lt;&gt;"",FLOOR((L42-MIN(L:L))/2,1),"")</f>
        <v>1253</v>
      </c>
      <c r="G42" s="1">
        <f>IF(MOD(L42-$B$6,2)=1,8+M42,M42)</f>
        <v>8</v>
      </c>
      <c r="H42" t="str">
        <f>DEC2HEX(E42*HEX2DEC(1000000) +G42*HEX2DEC(10000) +F42)</f>
        <v>10804E5</v>
      </c>
      <c r="I42">
        <f>HEX2DEC(H42)</f>
        <v>17302757</v>
      </c>
      <c r="K42">
        <f>IF(Q42&lt;&gt;"",Q42*116+$B$3,IF(R42&lt;&gt;"",R42*116+$B$3,IF(T42&lt;&gt;"",T42*68+$B$5,"")))</f>
        <v>523843</v>
      </c>
      <c r="L42">
        <f>IF(J42&lt;&gt;"",J42,K42)</f>
        <v>523843</v>
      </c>
      <c r="O42" t="s">
        <v>277</v>
      </c>
      <c r="S42" t="s">
        <v>38</v>
      </c>
      <c r="T42">
        <v>11</v>
      </c>
      <c r="U42" t="str">
        <f t="shared" si="3"/>
        <v>ASp01 : INT := 12;</v>
      </c>
    </row>
    <row r="43" spans="1:21" hidden="1" x14ac:dyDescent="0.3">
      <c r="A43">
        <v>65</v>
      </c>
      <c r="B43" s="10" t="s">
        <v>97</v>
      </c>
      <c r="C43">
        <v>14</v>
      </c>
      <c r="D43" s="1" t="s">
        <v>109</v>
      </c>
      <c r="E43" s="1">
        <f>IF(P43="",$B$2,$B$2)</f>
        <v>1</v>
      </c>
      <c r="F43" s="1">
        <f>IF(L43&lt;&gt;"",FLOOR((L43-MIN(L:L))/2,1),"")</f>
        <v>1287</v>
      </c>
      <c r="G43" s="1">
        <f>IF(MOD(L43-$B$6,2)=1,8+M43,M43)</f>
        <v>8</v>
      </c>
      <c r="H43" t="str">
        <f>DEC2HEX(E43*HEX2DEC(1000000) +G43*HEX2DEC(10000) +F43)</f>
        <v>1080507</v>
      </c>
      <c r="I43">
        <f>HEX2DEC(H43)</f>
        <v>17302791</v>
      </c>
      <c r="K43">
        <f>IF(Q43&lt;&gt;"",Q43*116+$B$3,IF(R43&lt;&gt;"",R43*116+$B$3,IF(T43&lt;&gt;"",T43*68+$B$5,"")))</f>
        <v>523911</v>
      </c>
      <c r="L43">
        <f>IF(J43&lt;&gt;"",J43,K43)</f>
        <v>523911</v>
      </c>
      <c r="O43" t="s">
        <v>278</v>
      </c>
      <c r="S43" t="s">
        <v>38</v>
      </c>
      <c r="T43">
        <v>12</v>
      </c>
      <c r="U43" t="str">
        <f t="shared" si="3"/>
        <v>ASp02 : INT := 13;</v>
      </c>
    </row>
    <row r="44" spans="1:21" hidden="1" x14ac:dyDescent="0.3">
      <c r="A44">
        <v>66</v>
      </c>
      <c r="B44" s="10" t="s">
        <v>97</v>
      </c>
      <c r="C44">
        <v>15</v>
      </c>
      <c r="D44" s="1" t="s">
        <v>110</v>
      </c>
      <c r="E44" s="1">
        <f>IF(P44="",$B$2,$B$2)</f>
        <v>1</v>
      </c>
      <c r="F44" s="1">
        <f>IF(L44&lt;&gt;"",FLOOR((L44-MIN(L:L))/2,1),"")</f>
        <v>1321</v>
      </c>
      <c r="G44" s="1">
        <f>IF(MOD(L44-$B$6,2)=1,8+M44,M44)</f>
        <v>8</v>
      </c>
      <c r="H44" t="str">
        <f>DEC2HEX(E44*HEX2DEC(1000000) +G44*HEX2DEC(10000) +F44)</f>
        <v>1080529</v>
      </c>
      <c r="I44">
        <f>HEX2DEC(H44)</f>
        <v>17302825</v>
      </c>
      <c r="K44">
        <f>IF(Q44&lt;&gt;"",Q44*116+$B$3,IF(R44&lt;&gt;"",R44*116+$B$3,IF(T44&lt;&gt;"",T44*68+$B$5,"")))</f>
        <v>523979</v>
      </c>
      <c r="L44">
        <f>IF(J44&lt;&gt;"",J44,K44)</f>
        <v>523979</v>
      </c>
      <c r="O44" t="s">
        <v>279</v>
      </c>
      <c r="S44" t="s">
        <v>38</v>
      </c>
      <c r="T44">
        <v>13</v>
      </c>
      <c r="U44" t="str">
        <f t="shared" si="3"/>
        <v>ASp03 : INT := 14;</v>
      </c>
    </row>
    <row r="45" spans="1:21" hidden="1" x14ac:dyDescent="0.3">
      <c r="A45">
        <v>67</v>
      </c>
      <c r="B45" s="10" t="s">
        <v>97</v>
      </c>
      <c r="C45">
        <v>16</v>
      </c>
      <c r="D45" s="1" t="s">
        <v>111</v>
      </c>
      <c r="E45" s="1">
        <f>IF(P45="",$B$2,$B$2)</f>
        <v>1</v>
      </c>
      <c r="F45" s="1">
        <f>IF(L45&lt;&gt;"",FLOOR((L45-MIN(L:L))/2,1),"")</f>
        <v>1355</v>
      </c>
      <c r="G45" s="1">
        <f>IF(MOD(L45-$B$6,2)=1,8+M45,M45)</f>
        <v>8</v>
      </c>
      <c r="H45" t="str">
        <f>DEC2HEX(E45*HEX2DEC(1000000) +G45*HEX2DEC(10000) +F45)</f>
        <v>108054B</v>
      </c>
      <c r="I45">
        <f>HEX2DEC(H45)</f>
        <v>17302859</v>
      </c>
      <c r="K45">
        <f>IF(Q45&lt;&gt;"",Q45*116+$B$3,IF(R45&lt;&gt;"",R45*116+$B$3,IF(T45&lt;&gt;"",T45*68+$B$5,"")))</f>
        <v>524047</v>
      </c>
      <c r="L45">
        <f>IF(J45&lt;&gt;"",J45,K45)</f>
        <v>524047</v>
      </c>
      <c r="O45" t="s">
        <v>280</v>
      </c>
      <c r="S45" t="s">
        <v>38</v>
      </c>
      <c r="T45">
        <v>14</v>
      </c>
      <c r="U45" t="str">
        <f t="shared" si="3"/>
        <v>ASp04 : INT := 15;</v>
      </c>
    </row>
    <row r="46" spans="1:21" x14ac:dyDescent="0.3">
      <c r="A46">
        <v>36</v>
      </c>
      <c r="B46" s="6" t="s">
        <v>9</v>
      </c>
      <c r="C46">
        <v>12</v>
      </c>
      <c r="D46" s="1" t="s">
        <v>78</v>
      </c>
      <c r="E46" s="1">
        <f>IF(P46="",$B$2,$B$2)</f>
        <v>1</v>
      </c>
      <c r="F46" s="1">
        <f>IF(L46&lt;&gt;"",FLOOR((L46-MIN(L:L))/2,1),"")</f>
        <v>14</v>
      </c>
      <c r="G46" s="1">
        <f>IF(MOD(L46-$B$6,2)=1,8+M46,M46)</f>
        <v>0</v>
      </c>
      <c r="H46" t="str">
        <f>DEC2HEX(E46*HEX2DEC(1000000) +G46*HEX2DEC(10000) +F46)</f>
        <v>100000E</v>
      </c>
      <c r="I46">
        <f>HEX2DEC(H46)</f>
        <v>16777230</v>
      </c>
      <c r="K46">
        <f>IF(Q46&lt;&gt;"",Q46*116+$B$3,IF(R46&lt;&gt;"",R46*116+$B$4,IF(T46&lt;&gt;"",T46*68+$B$5,"")))</f>
        <v>521364</v>
      </c>
      <c r="L46">
        <f>IF(J46&lt;&gt;"",J46,K46)</f>
        <v>521364</v>
      </c>
      <c r="O46" t="s">
        <v>254</v>
      </c>
      <c r="P46" t="s">
        <v>38</v>
      </c>
      <c r="R46">
        <v>0</v>
      </c>
    </row>
    <row r="47" spans="1:21" x14ac:dyDescent="0.3">
      <c r="A47">
        <v>37</v>
      </c>
      <c r="B47" s="6" t="s">
        <v>9</v>
      </c>
      <c r="C47">
        <v>13</v>
      </c>
      <c r="D47" s="1" t="s">
        <v>79</v>
      </c>
      <c r="E47" s="1">
        <f>IF(P47="",$B$2,$B$2)</f>
        <v>1</v>
      </c>
      <c r="F47" s="1">
        <f>IF(L47&lt;&gt;"",FLOOR((L47-MIN(L:L))/2,1),"")</f>
        <v>72</v>
      </c>
      <c r="G47" s="1">
        <f>IF(MOD(L47-$B$6,2)=1,8+M47,M47)</f>
        <v>0</v>
      </c>
      <c r="H47" t="str">
        <f>DEC2HEX(E47*HEX2DEC(1000000) +G47*HEX2DEC(10000) +F47)</f>
        <v>1000048</v>
      </c>
      <c r="I47">
        <f>HEX2DEC(H47)</f>
        <v>16777288</v>
      </c>
      <c r="K47">
        <f>IF(Q47&lt;&gt;"",Q47*116+$B$3,IF(R47&lt;&gt;"",R47*116+$B$4,IF(T47&lt;&gt;"",T47*68+$B$5,"")))</f>
        <v>521480</v>
      </c>
      <c r="L47">
        <f>IF(J47&lt;&gt;"",J47,K47)</f>
        <v>521480</v>
      </c>
      <c r="O47" t="s">
        <v>255</v>
      </c>
      <c r="P47" t="s">
        <v>38</v>
      </c>
      <c r="R47">
        <v>1</v>
      </c>
    </row>
    <row r="48" spans="1:21" hidden="1" x14ac:dyDescent="0.3">
      <c r="A48">
        <v>26</v>
      </c>
      <c r="B48" s="5" t="s">
        <v>86</v>
      </c>
      <c r="C48">
        <v>1</v>
      </c>
      <c r="D48" s="1" t="s">
        <v>87</v>
      </c>
      <c r="E48" s="1">
        <f>IF(P48="",$B$2,$B$2)</f>
        <v>1</v>
      </c>
      <c r="F48" s="1">
        <f>IF(L48&lt;&gt;"",FLOOR((L48-MIN(L:L))/2,1),"")</f>
        <v>1389</v>
      </c>
      <c r="G48" s="1">
        <f>IF(MOD(L48-$B$6,2)=1,8+M48,M48)</f>
        <v>8</v>
      </c>
      <c r="H48" t="str">
        <f>DEC2HEX(E48*HEX2DEC(1000000) +G48*HEX2DEC(10000) +F48)</f>
        <v>108056D</v>
      </c>
      <c r="I48">
        <f>HEX2DEC(H48)</f>
        <v>17302893</v>
      </c>
      <c r="K48">
        <f>IF(Q48&lt;&gt;"",Q48*116+$B$3,IF(R48&lt;&gt;"",R48*116+$B$3,IF(T48&lt;&gt;"",T48*68+$B$5,"")))</f>
        <v>524115</v>
      </c>
      <c r="L48">
        <f>IF(J48&lt;&gt;"",J48,K48)</f>
        <v>524115</v>
      </c>
      <c r="O48" t="s">
        <v>250</v>
      </c>
      <c r="S48" t="s">
        <v>38</v>
      </c>
      <c r="T48">
        <v>15</v>
      </c>
      <c r="U48" t="str">
        <f t="shared" ref="U48:U49" si="4">IF(S48="*",D48&amp;" : INT := "&amp;(T48+1)&amp;";")</f>
        <v>SfB1 : INT := 16;</v>
      </c>
    </row>
    <row r="49" spans="1:21" hidden="1" x14ac:dyDescent="0.3">
      <c r="A49">
        <v>29</v>
      </c>
      <c r="B49" s="5" t="s">
        <v>86</v>
      </c>
      <c r="C49">
        <v>2</v>
      </c>
      <c r="D49" s="1" t="s">
        <v>88</v>
      </c>
      <c r="E49" s="1">
        <f>IF(P49="",$B$2,$B$2)</f>
        <v>1</v>
      </c>
      <c r="F49" s="1">
        <f>IF(L49&lt;&gt;"",FLOOR((L49-MIN(L:L))/2,1),"")</f>
        <v>1423</v>
      </c>
      <c r="G49" s="1">
        <f>IF(MOD(L49-$B$6,2)=1,8+M49,M49)</f>
        <v>8</v>
      </c>
      <c r="H49" t="str">
        <f>DEC2HEX(E49*HEX2DEC(1000000) +G49*HEX2DEC(10000) +F49)</f>
        <v>108058F</v>
      </c>
      <c r="I49">
        <f>HEX2DEC(H49)</f>
        <v>17302927</v>
      </c>
      <c r="K49">
        <f>IF(Q49&lt;&gt;"",Q49*116+$B$3,IF(R49&lt;&gt;"",R49*116+$B$3,IF(T49&lt;&gt;"",T49*68+$B$5,"")))</f>
        <v>524183</v>
      </c>
      <c r="L49">
        <f>IF(J49&lt;&gt;"",J49,K49)</f>
        <v>524183</v>
      </c>
      <c r="O49" t="s">
        <v>251</v>
      </c>
      <c r="S49" t="s">
        <v>38</v>
      </c>
      <c r="T49">
        <v>16</v>
      </c>
      <c r="U49" t="str">
        <f t="shared" si="4"/>
        <v>SfB2 : INT := 17;</v>
      </c>
    </row>
    <row r="50" spans="1:21" hidden="1" x14ac:dyDescent="0.3">
      <c r="A50">
        <v>40</v>
      </c>
      <c r="B50" s="6" t="s">
        <v>9</v>
      </c>
      <c r="C50">
        <v>4</v>
      </c>
      <c r="E50" s="1">
        <f>IF(P50="",$B$2,$B$2)</f>
        <v>1</v>
      </c>
      <c r="F50" s="1" t="str">
        <f>IF(L50&lt;&gt;"",FLOOR((L50-MIN(L:L))/2,1),"")</f>
        <v/>
      </c>
      <c r="G50" s="1" t="e">
        <f>IF(MOD(L50-$B$6,2)=1,8+M50,M50)</f>
        <v>#VALUE!</v>
      </c>
      <c r="H50" t="e">
        <f>DEC2HEX(E50*HEX2DEC(1000000) +G50*HEX2DEC(10000) +F50)</f>
        <v>#VALUE!</v>
      </c>
      <c r="I50" t="e">
        <f>HEX2DEC(H50)</f>
        <v>#VALUE!</v>
      </c>
      <c r="K50" t="str">
        <f>IF(Q50&lt;&gt;"",Q50*116+$B$3,IF(R50&lt;&gt;"",R50*116+$B$3,IF(T50&lt;&gt;"",T50*68+$B$5,"")))</f>
        <v/>
      </c>
      <c r="L50" t="str">
        <f>IF(J50&lt;&gt;"",J50,K50)</f>
        <v/>
      </c>
    </row>
    <row r="51" spans="1:21" hidden="1" x14ac:dyDescent="0.3">
      <c r="A51">
        <v>41</v>
      </c>
      <c r="B51" s="6" t="s">
        <v>9</v>
      </c>
      <c r="C51">
        <v>5</v>
      </c>
      <c r="E51" s="1">
        <f>IF(P51="",$B$2,$B$2)</f>
        <v>1</v>
      </c>
      <c r="F51" s="1" t="str">
        <f>IF(L51&lt;&gt;"",FLOOR((L51-MIN(L:L))/2,1),"")</f>
        <v/>
      </c>
      <c r="G51" s="1" t="e">
        <f>IF(MOD(L51-$B$6,2)=1,8+M51,M51)</f>
        <v>#VALUE!</v>
      </c>
      <c r="H51" t="e">
        <f>DEC2HEX(E51*HEX2DEC(1000000) +G51*HEX2DEC(10000) +F51)</f>
        <v>#VALUE!</v>
      </c>
      <c r="I51" t="e">
        <f>HEX2DEC(H51)</f>
        <v>#VALUE!</v>
      </c>
      <c r="K51" t="str">
        <f>IF(Q51&lt;&gt;"",Q51*116+$B$3,IF(R51&lt;&gt;"",R51*116+$B$3,IF(T51&lt;&gt;"",T51*68+$B$5,"")))</f>
        <v/>
      </c>
      <c r="L51" t="str">
        <f>IF(J51&lt;&gt;"",J51,K51)</f>
        <v/>
      </c>
    </row>
    <row r="52" spans="1:21" hidden="1" x14ac:dyDescent="0.3">
      <c r="A52">
        <v>42</v>
      </c>
      <c r="B52" s="6" t="s">
        <v>9</v>
      </c>
      <c r="C52">
        <v>6</v>
      </c>
      <c r="E52" s="1">
        <f>IF(P52="",$B$2,$B$2)</f>
        <v>1</v>
      </c>
      <c r="F52" s="1" t="str">
        <f>IF(L52&lt;&gt;"",FLOOR((L52-MIN(L:L))/2,1),"")</f>
        <v/>
      </c>
      <c r="G52" s="1" t="e">
        <f>IF(MOD(L52-$B$6,2)=1,8+M52,M52)</f>
        <v>#VALUE!</v>
      </c>
      <c r="H52" t="e">
        <f>DEC2HEX(E52*HEX2DEC(1000000) +G52*HEX2DEC(10000) +F52)</f>
        <v>#VALUE!</v>
      </c>
      <c r="I52" t="e">
        <f>HEX2DEC(H52)</f>
        <v>#VALUE!</v>
      </c>
      <c r="K52" t="str">
        <f>IF(Q52&lt;&gt;"",Q52*116+$B$3,IF(R52&lt;&gt;"",R52*116+$B$3,IF(T52&lt;&gt;"",T52*68+$B$5,"")))</f>
        <v/>
      </c>
      <c r="L52" t="str">
        <f>IF(J52&lt;&gt;"",J52,K52)</f>
        <v/>
      </c>
    </row>
    <row r="53" spans="1:21" hidden="1" x14ac:dyDescent="0.3">
      <c r="A53">
        <v>43</v>
      </c>
      <c r="B53" s="6" t="s">
        <v>9</v>
      </c>
      <c r="C53">
        <v>7</v>
      </c>
      <c r="E53" s="1">
        <f>IF(P53="",$B$2,$B$2)</f>
        <v>1</v>
      </c>
      <c r="F53" s="1" t="str">
        <f>IF(L53&lt;&gt;"",FLOOR((L53-MIN(L:L))/2,1),"")</f>
        <v/>
      </c>
      <c r="G53" s="1" t="e">
        <f>IF(MOD(L53-$B$6,2)=1,8+M53,M53)</f>
        <v>#VALUE!</v>
      </c>
      <c r="H53" t="e">
        <f>DEC2HEX(E53*HEX2DEC(1000000) +G53*HEX2DEC(10000) +F53)</f>
        <v>#VALUE!</v>
      </c>
      <c r="I53" t="e">
        <f>HEX2DEC(H53)</f>
        <v>#VALUE!</v>
      </c>
      <c r="K53" t="str">
        <f>IF(Q53&lt;&gt;"",Q53*116+$B$3,IF(R53&lt;&gt;"",R53*116+$B$3,IF(T53&lt;&gt;"",T53*68+$B$5,"")))</f>
        <v/>
      </c>
      <c r="L53" t="str">
        <f>IF(J53&lt;&gt;"",J53,K53)</f>
        <v/>
      </c>
    </row>
    <row r="54" spans="1:21" hidden="1" x14ac:dyDescent="0.3">
      <c r="A54">
        <v>44</v>
      </c>
      <c r="B54" s="6" t="s">
        <v>9</v>
      </c>
      <c r="C54">
        <v>8</v>
      </c>
      <c r="E54" s="1">
        <f>IF(P54="",$B$2,$B$2)</f>
        <v>1</v>
      </c>
      <c r="F54" s="1" t="str">
        <f>IF(L54&lt;&gt;"",FLOOR((L54-MIN(L:L))/2,1),"")</f>
        <v/>
      </c>
      <c r="G54" s="1" t="e">
        <f>IF(MOD(L54-$B$6,2)=1,8+M54,M54)</f>
        <v>#VALUE!</v>
      </c>
      <c r="H54" t="e">
        <f>DEC2HEX(E54*HEX2DEC(1000000) +G54*HEX2DEC(10000) +F54)</f>
        <v>#VALUE!</v>
      </c>
      <c r="I54" t="e">
        <f>HEX2DEC(H54)</f>
        <v>#VALUE!</v>
      </c>
      <c r="K54" t="str">
        <f>IF(Q54&lt;&gt;"",Q54*116+$B$3,IF(R54&lt;&gt;"",R54*116+$B$3,IF(T54&lt;&gt;"",T54*68+$B$5,"")))</f>
        <v/>
      </c>
      <c r="L54" t="str">
        <f>IF(J54&lt;&gt;"",J54,K54)</f>
        <v/>
      </c>
    </row>
    <row r="55" spans="1:21" x14ac:dyDescent="0.3">
      <c r="A55">
        <v>45</v>
      </c>
      <c r="B55" s="6" t="s">
        <v>9</v>
      </c>
      <c r="C55">
        <v>14</v>
      </c>
      <c r="D55" s="1" t="s">
        <v>80</v>
      </c>
      <c r="E55" s="1">
        <f>IF(P55="",$B$2,$B$2)</f>
        <v>1</v>
      </c>
      <c r="F55" s="1">
        <f>IF(L55&lt;&gt;"",FLOOR((L55-MIN(L:L))/2,1),"")</f>
        <v>130</v>
      </c>
      <c r="G55" s="1">
        <f>IF(MOD(L55-$B$6,2)=1,8+M55,M55)</f>
        <v>0</v>
      </c>
      <c r="H55" t="str">
        <f>DEC2HEX(E55*HEX2DEC(1000000) +G55*HEX2DEC(10000) +F55)</f>
        <v>1000082</v>
      </c>
      <c r="I55">
        <f>HEX2DEC(H55)</f>
        <v>16777346</v>
      </c>
      <c r="K55">
        <f>IF(Q55&lt;&gt;"",Q55*116+$B$3,IF(R55&lt;&gt;"",R55*116+$B$4,IF(T55&lt;&gt;"",T55*68+$B$5,"")))</f>
        <v>521596</v>
      </c>
      <c r="L55">
        <f>IF(J55&lt;&gt;"",J55,K55)</f>
        <v>521596</v>
      </c>
      <c r="O55" t="s">
        <v>256</v>
      </c>
      <c r="P55" t="s">
        <v>38</v>
      </c>
      <c r="R55">
        <v>2</v>
      </c>
    </row>
    <row r="56" spans="1:21" hidden="1" x14ac:dyDescent="0.3">
      <c r="A56">
        <v>46</v>
      </c>
      <c r="B56" s="6" t="s">
        <v>9</v>
      </c>
      <c r="C56">
        <v>15</v>
      </c>
      <c r="E56" s="1">
        <f>IF(P56="",$B$2,$B$2)</f>
        <v>1</v>
      </c>
      <c r="F56" s="1" t="str">
        <f>IF(L56&lt;&gt;"",FLOOR((L56-MIN(L:L))/2,1),"")</f>
        <v/>
      </c>
      <c r="G56" s="1" t="e">
        <f>IF(MOD(L56-$B$6,2)=1,8+M56,M56)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IF(Q56&lt;&gt;"",Q56*116+$B$3,IF(R56&lt;&gt;"",R56*116+$B$3,IF(T56&lt;&gt;"",T56*68+$B$5,"")))</f>
        <v/>
      </c>
      <c r="L56" t="str">
        <f>IF(J56&lt;&gt;"",J56,K56)</f>
        <v/>
      </c>
    </row>
    <row r="57" spans="1:21" hidden="1" x14ac:dyDescent="0.3">
      <c r="A57">
        <v>47</v>
      </c>
      <c r="B57" s="6" t="s">
        <v>9</v>
      </c>
      <c r="C57">
        <v>16</v>
      </c>
      <c r="E57" s="1">
        <f>IF(P57="",$B$2,$B$2)</f>
        <v>1</v>
      </c>
      <c r="F57" s="1" t="str">
        <f>IF(L57&lt;&gt;"",FLOOR((L57-MIN(L:L))/2,1),"")</f>
        <v/>
      </c>
      <c r="G57" s="1" t="e">
        <f>IF(MOD(L57-$B$6,2)=1,8+M57,M57)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IF(Q57&lt;&gt;"",Q57*116+$B$3,IF(R57&lt;&gt;"",R57*116+$B$3,IF(T57&lt;&gt;"",T57*68+$B$5,"")))</f>
        <v/>
      </c>
      <c r="L57" t="str">
        <f>IF(J57&lt;&gt;"",J57,K57)</f>
        <v/>
      </c>
    </row>
    <row r="58" spans="1:21" hidden="1" x14ac:dyDescent="0.3">
      <c r="A58">
        <v>48</v>
      </c>
      <c r="B58" s="12" t="s">
        <v>122</v>
      </c>
      <c r="C58">
        <v>5</v>
      </c>
      <c r="E58" s="1">
        <f>IF(P58="",$B$2,$B$2)</f>
        <v>1</v>
      </c>
      <c r="F58" s="1" t="str">
        <f>IF(L58&lt;&gt;"",FLOOR((L58-MIN(L:L))/2,1),"")</f>
        <v/>
      </c>
      <c r="G58" s="1" t="e">
        <f>IF(MOD(L58-$B$6,2)=1,8+M58,M58)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IF(Q58&lt;&gt;"",Q58*116+$B$3,IF(R58&lt;&gt;"",R58*116+$B$3,IF(T58&lt;&gt;"",T58*68+$B$5,"")))</f>
        <v/>
      </c>
      <c r="L58" t="str">
        <f>IF(J58&lt;&gt;"",J58,K58)</f>
        <v/>
      </c>
    </row>
    <row r="59" spans="1:21" hidden="1" x14ac:dyDescent="0.3">
      <c r="A59">
        <v>49</v>
      </c>
      <c r="B59" s="12" t="s">
        <v>122</v>
      </c>
      <c r="C59">
        <v>6</v>
      </c>
      <c r="E59" s="1">
        <f>IF(P59="",$B$2,$B$2)</f>
        <v>1</v>
      </c>
      <c r="F59" s="1" t="str">
        <f>IF(L59&lt;&gt;"",FLOOR((L59-MIN(L:L))/2,1),"")</f>
        <v/>
      </c>
      <c r="G59" s="1" t="e">
        <f>IF(MOD(L59-$B$6,2)=1,8+M59,M59)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IF(Q59&lt;&gt;"",Q59*116+$B$3,IF(R59&lt;&gt;"",R59*116+$B$3,IF(T59&lt;&gt;"",T59*68+$B$5,"")))</f>
        <v/>
      </c>
      <c r="L59" t="str">
        <f>IF(J59&lt;&gt;"",J59,K59)</f>
        <v/>
      </c>
    </row>
    <row r="60" spans="1:21" hidden="1" x14ac:dyDescent="0.3">
      <c r="A60">
        <v>50</v>
      </c>
      <c r="B60" s="12" t="s">
        <v>122</v>
      </c>
      <c r="C60">
        <v>7</v>
      </c>
      <c r="E60" s="1">
        <f>IF(P60="",$B$2,$B$2)</f>
        <v>1</v>
      </c>
      <c r="F60" s="1" t="str">
        <f>IF(L60&lt;&gt;"",FLOOR((L60-MIN(L:L))/2,1),"")</f>
        <v/>
      </c>
      <c r="G60" s="1" t="e">
        <f>IF(MOD(L60-$B$6,2)=1,8+M60,M60)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IF(Q60&lt;&gt;"",Q60*116+$B$3,IF(R60&lt;&gt;"",R60*116+$B$3,IF(T60&lt;&gt;"",T60*68+$B$5,"")))</f>
        <v/>
      </c>
      <c r="L60" t="str">
        <f>IF(J60&lt;&gt;"",J60,K60)</f>
        <v/>
      </c>
    </row>
    <row r="61" spans="1:21" hidden="1" x14ac:dyDescent="0.3">
      <c r="A61">
        <v>51</v>
      </c>
      <c r="B61" s="12" t="s">
        <v>122</v>
      </c>
      <c r="C61">
        <v>8</v>
      </c>
      <c r="E61" s="1">
        <f>IF(P61="",$B$2,$B$2)</f>
        <v>1</v>
      </c>
      <c r="F61" s="1" t="str">
        <f>IF(L61&lt;&gt;"",FLOOR((L61-MIN(L:L))/2,1),"")</f>
        <v/>
      </c>
      <c r="G61" s="1" t="e">
        <f>IF(MOD(L61-$B$6,2)=1,8+M61,M61)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IF(Q61&lt;&gt;"",Q61*116+$B$3,IF(R61&lt;&gt;"",R61*116+$B$3,IF(T61&lt;&gt;"",T61*68+$B$5,"")))</f>
        <v/>
      </c>
      <c r="L61" t="str">
        <f>IF(J61&lt;&gt;"",J61,K61)</f>
        <v/>
      </c>
    </row>
    <row r="62" spans="1:21" hidden="1" x14ac:dyDescent="0.3">
      <c r="A62">
        <v>52</v>
      </c>
      <c r="B62" s="12" t="s">
        <v>122</v>
      </c>
      <c r="C62">
        <v>9</v>
      </c>
      <c r="E62" s="1">
        <f>IF(P62="",$B$2,$B$2)</f>
        <v>1</v>
      </c>
      <c r="F62" s="1" t="str">
        <f>IF(L62&lt;&gt;"",FLOOR((L62-MIN(L:L))/2,1),"")</f>
        <v/>
      </c>
      <c r="G62" s="1" t="e">
        <f>IF(MOD(L62-$B$6,2)=1,8+M62,M62)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IF(Q62&lt;&gt;"",Q62*116+$B$3,IF(R62&lt;&gt;"",R62*116+$B$3,IF(T62&lt;&gt;"",T62*68+$B$5,"")))</f>
        <v/>
      </c>
      <c r="L62" t="str">
        <f>IF(J62&lt;&gt;"",J62,K62)</f>
        <v/>
      </c>
    </row>
    <row r="63" spans="1:21" hidden="1" x14ac:dyDescent="0.3">
      <c r="A63">
        <v>53</v>
      </c>
      <c r="B63" s="12" t="s">
        <v>122</v>
      </c>
      <c r="C63">
        <v>10</v>
      </c>
      <c r="E63" s="1">
        <f>IF(P63="",$B$2,$B$2)</f>
        <v>1</v>
      </c>
      <c r="F63" s="1" t="str">
        <f>IF(L63&lt;&gt;"",FLOOR((L63-MIN(L:L))/2,1),"")</f>
        <v/>
      </c>
      <c r="G63" s="1" t="e">
        <f>IF(MOD(L63-$B$6,2)=1,8+M63,M63)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IF(Q63&lt;&gt;"",Q63*116+$B$3,IF(R63&lt;&gt;"",R63*116+$B$3,IF(T63&lt;&gt;"",T63*68+$B$5,"")))</f>
        <v/>
      </c>
      <c r="L63" t="str">
        <f>IF(J63&lt;&gt;"",J63,K63)</f>
        <v/>
      </c>
    </row>
    <row r="64" spans="1:21" hidden="1" x14ac:dyDescent="0.3">
      <c r="A64">
        <v>54</v>
      </c>
      <c r="B64" s="12" t="s">
        <v>122</v>
      </c>
      <c r="C64">
        <v>11</v>
      </c>
      <c r="E64" s="1">
        <f>IF(P64="",$B$2,$B$2)</f>
        <v>1</v>
      </c>
      <c r="F64" s="1" t="str">
        <f>IF(L64&lt;&gt;"",FLOOR((L64-MIN(L:L))/2,1),"")</f>
        <v/>
      </c>
      <c r="G64" s="1" t="e">
        <f>IF(MOD(L64-$B$6,2)=1,8+M64,M64)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IF(Q64&lt;&gt;"",Q64*116+$B$3,IF(R64&lt;&gt;"",R64*116+$B$3,IF(T64&lt;&gt;"",T64*68+$B$5,"")))</f>
        <v/>
      </c>
      <c r="L64" t="str">
        <f>IF(J64&lt;&gt;"",J64,K64)</f>
        <v/>
      </c>
    </row>
    <row r="65" spans="1:21" hidden="1" x14ac:dyDescent="0.3">
      <c r="A65">
        <v>55</v>
      </c>
      <c r="B65" s="12" t="s">
        <v>122</v>
      </c>
      <c r="C65">
        <v>12</v>
      </c>
      <c r="E65" s="1">
        <f>IF(P65="",$B$2,$B$2)</f>
        <v>1</v>
      </c>
      <c r="F65" s="1" t="str">
        <f>IF(L65&lt;&gt;"",FLOOR((L65-MIN(L:L))/2,1),"")</f>
        <v/>
      </c>
      <c r="G65" s="1" t="e">
        <f>IF(MOD(L65-$B$6,2)=1,8+M65,M65)</f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>IF(Q65&lt;&gt;"",Q65*116+$B$3,IF(R65&lt;&gt;"",R65*116+$B$3,IF(T65&lt;&gt;"",T65*68+$B$5,"")))</f>
        <v/>
      </c>
      <c r="L65" t="str">
        <f>IF(J65&lt;&gt;"",J65,K65)</f>
        <v/>
      </c>
    </row>
    <row r="66" spans="1:21" hidden="1" x14ac:dyDescent="0.3">
      <c r="A66">
        <v>56</v>
      </c>
      <c r="B66" s="12" t="s">
        <v>122</v>
      </c>
      <c r="C66">
        <v>13</v>
      </c>
      <c r="E66" s="1">
        <f>IF(P66="",$B$2,$B$2)</f>
        <v>1</v>
      </c>
      <c r="F66" s="1" t="str">
        <f>IF(L66&lt;&gt;"",FLOOR((L66-MIN(L:L))/2,1),"")</f>
        <v/>
      </c>
      <c r="G66" s="1" t="e">
        <f>IF(MOD(L66-$B$6,2)=1,8+M66,M66)</f>
        <v>#VALUE!</v>
      </c>
      <c r="H66" t="e">
        <f>DEC2HEX(E66*HEX2DEC(1000000) +G66*HEX2DEC(10000) +F66)</f>
        <v>#VALUE!</v>
      </c>
      <c r="I66" t="e">
        <f>HEX2DEC(H66)</f>
        <v>#VALUE!</v>
      </c>
      <c r="K66" t="str">
        <f>IF(Q66&lt;&gt;"",Q66*116+$B$3,IF(R66&lt;&gt;"",R66*116+$B$3,IF(T66&lt;&gt;"",T66*68+$B$5,"")))</f>
        <v/>
      </c>
      <c r="L66" t="str">
        <f>IF(J66&lt;&gt;"",J66,K66)</f>
        <v/>
      </c>
    </row>
    <row r="67" spans="1:21" hidden="1" x14ac:dyDescent="0.3">
      <c r="A67">
        <v>57</v>
      </c>
      <c r="B67" s="12" t="s">
        <v>122</v>
      </c>
      <c r="C67">
        <v>14</v>
      </c>
      <c r="E67" s="1">
        <f>IF(P67="",$B$2,$B$2)</f>
        <v>1</v>
      </c>
      <c r="F67" s="1" t="str">
        <f>IF(L67&lt;&gt;"",FLOOR((L67-MIN(L:L))/2,1),"")</f>
        <v/>
      </c>
      <c r="G67" s="1" t="e">
        <f>IF(MOD(L67-$B$6,2)=1,8+M67,M67)</f>
        <v>#VALUE!</v>
      </c>
      <c r="H67" t="e">
        <f>DEC2HEX(E67*HEX2DEC(1000000) +G67*HEX2DEC(10000) +F67)</f>
        <v>#VALUE!</v>
      </c>
      <c r="I67" t="e">
        <f>HEX2DEC(H67)</f>
        <v>#VALUE!</v>
      </c>
      <c r="K67" t="str">
        <f>IF(Q67&lt;&gt;"",Q67*116+$B$3,IF(R67&lt;&gt;"",R67*116+$B$3,IF(T67&lt;&gt;"",T67*68+$B$5,"")))</f>
        <v/>
      </c>
      <c r="L67" t="str">
        <f>IF(J67&lt;&gt;"",J67,K67)</f>
        <v/>
      </c>
    </row>
    <row r="68" spans="1:21" hidden="1" x14ac:dyDescent="0.3">
      <c r="A68">
        <v>58</v>
      </c>
      <c r="B68" s="12" t="s">
        <v>122</v>
      </c>
      <c r="C68">
        <v>15</v>
      </c>
      <c r="E68" s="1">
        <f>IF(P68="",$B$2,$B$2)</f>
        <v>1</v>
      </c>
      <c r="F68" s="1" t="str">
        <f>IF(L68&lt;&gt;"",FLOOR((L68-MIN(L:L))/2,1),"")</f>
        <v/>
      </c>
      <c r="G68" s="1" t="e">
        <f>IF(MOD(L68-$B$6,2)=1,8+M68,M68)</f>
        <v>#VALUE!</v>
      </c>
      <c r="H68" t="e">
        <f>DEC2HEX(E68*HEX2DEC(1000000) +G68*HEX2DEC(10000) +F68)</f>
        <v>#VALUE!</v>
      </c>
      <c r="I68" t="e">
        <f>HEX2DEC(H68)</f>
        <v>#VALUE!</v>
      </c>
      <c r="K68" t="str">
        <f>IF(Q68&lt;&gt;"",Q68*116+$B$3,IF(R68&lt;&gt;"",R68*116+$B$3,IF(T68&lt;&gt;"",T68*68+$B$5,"")))</f>
        <v/>
      </c>
      <c r="L68" t="str">
        <f>IF(J68&lt;&gt;"",J68,K68)</f>
        <v/>
      </c>
    </row>
    <row r="69" spans="1:21" hidden="1" x14ac:dyDescent="0.3">
      <c r="A69">
        <v>59</v>
      </c>
      <c r="B69" s="12" t="s">
        <v>122</v>
      </c>
      <c r="C69">
        <v>16</v>
      </c>
      <c r="E69" s="1">
        <f>IF(P69="",$B$2,$B$2)</f>
        <v>1</v>
      </c>
      <c r="F69" s="1" t="str">
        <f>IF(L69&lt;&gt;"",FLOOR((L69-MIN(L:L))/2,1),"")</f>
        <v/>
      </c>
      <c r="G69" s="1" t="e">
        <f>IF(MOD(L69-$B$6,2)=1,8+M69,M69)</f>
        <v>#VALUE!</v>
      </c>
      <c r="H69" t="e">
        <f>DEC2HEX(E69*HEX2DEC(1000000) +G69*HEX2DEC(10000) +F69)</f>
        <v>#VALUE!</v>
      </c>
      <c r="I69" t="e">
        <f>HEX2DEC(H69)</f>
        <v>#VALUE!</v>
      </c>
      <c r="K69" t="str">
        <f>IF(Q69&lt;&gt;"",Q69*116+$B$3,IF(R69&lt;&gt;"",R69*116+$B$3,IF(T69&lt;&gt;"",T69*68+$B$5,"")))</f>
        <v/>
      </c>
      <c r="L69" t="str">
        <f>IF(J69&lt;&gt;"",J69,K69)</f>
        <v/>
      </c>
    </row>
    <row r="70" spans="1:21" x14ac:dyDescent="0.3">
      <c r="A70">
        <v>60</v>
      </c>
      <c r="B70" s="12" t="s">
        <v>122</v>
      </c>
      <c r="C70">
        <v>2</v>
      </c>
      <c r="D70" s="1" t="s">
        <v>124</v>
      </c>
      <c r="E70" s="1">
        <f>IF(P70="",$B$2,$B$2)</f>
        <v>1</v>
      </c>
      <c r="F70" s="1">
        <f>IF(L70&lt;&gt;"",FLOOR((L70-MIN(L:L))/2,1),"")</f>
        <v>478</v>
      </c>
      <c r="G70" s="1">
        <f>IF(MOD(L70-$B$6,2)=1,8+M70,M70)</f>
        <v>0</v>
      </c>
      <c r="H70" t="str">
        <f>DEC2HEX(E70*HEX2DEC(1000000) +G70*HEX2DEC(10000) +F70)</f>
        <v>10001DE</v>
      </c>
      <c r="I70">
        <f>HEX2DEC(H70)</f>
        <v>16777694</v>
      </c>
      <c r="K70">
        <f>IF(Q70&lt;&gt;"",Q70*116+$B$3,IF(R70&lt;&gt;"",R70*116+$B$4,IF(T70&lt;&gt;"",T70*68+$B$5,"")))</f>
        <v>522292</v>
      </c>
      <c r="L70">
        <f>IF(J70&lt;&gt;"",J70,K70)</f>
        <v>522292</v>
      </c>
      <c r="O70" t="s">
        <v>257</v>
      </c>
      <c r="P70" t="s">
        <v>38</v>
      </c>
      <c r="R70">
        <v>8</v>
      </c>
    </row>
    <row r="71" spans="1:21" x14ac:dyDescent="0.3">
      <c r="A71">
        <v>61</v>
      </c>
      <c r="B71" s="12" t="s">
        <v>122</v>
      </c>
      <c r="C71">
        <v>3</v>
      </c>
      <c r="D71" s="1" t="s">
        <v>125</v>
      </c>
      <c r="E71" s="1">
        <f>IF(P71="",$B$2,$B$2)</f>
        <v>1</v>
      </c>
      <c r="F71" s="1">
        <f>IF(L71&lt;&gt;"",FLOOR((L71-MIN(L:L))/2,1),"")</f>
        <v>534</v>
      </c>
      <c r="G71" s="1">
        <f>IF(MOD(L71-$B$6,2)=1,8+M71,M71)</f>
        <v>0</v>
      </c>
      <c r="H71" t="str">
        <f>DEC2HEX(E71*HEX2DEC(1000000) +G71*HEX2DEC(10000) +F71)</f>
        <v>1000216</v>
      </c>
      <c r="I71">
        <f>HEX2DEC(H71)</f>
        <v>16777750</v>
      </c>
      <c r="K71">
        <f>IF(Q71&lt;&gt;"",Q71*116+$B$3,IF(R71&lt;&gt;"",R71*116+$B$3,IF(T71&lt;&gt;"",T71*68+$B$5,"")))</f>
        <v>522404</v>
      </c>
      <c r="L71">
        <f>IF(J71&lt;&gt;"",J71,K71)</f>
        <v>522404</v>
      </c>
      <c r="O71" t="s">
        <v>260</v>
      </c>
      <c r="P71" t="s">
        <v>38</v>
      </c>
      <c r="Q71">
        <v>9</v>
      </c>
    </row>
    <row r="72" spans="1:21" x14ac:dyDescent="0.3">
      <c r="A72">
        <v>62</v>
      </c>
      <c r="B72" s="12" t="s">
        <v>122</v>
      </c>
      <c r="C72">
        <v>4</v>
      </c>
      <c r="D72" s="1" t="s">
        <v>126</v>
      </c>
      <c r="E72" s="1">
        <f>IF(P72="",$B$2,$B$2)</f>
        <v>1</v>
      </c>
      <c r="F72" s="1">
        <f>IF(L72&lt;&gt;"",FLOOR((L72-MIN(L:L))/2,1),"")</f>
        <v>536</v>
      </c>
      <c r="G72" s="1">
        <f>IF(MOD(L72-$B$6,2)=1,8+M72,M72)</f>
        <v>0</v>
      </c>
      <c r="H72" t="str">
        <f>DEC2HEX(E72*HEX2DEC(1000000) +G72*HEX2DEC(10000) +F72)</f>
        <v>1000218</v>
      </c>
      <c r="I72">
        <f>HEX2DEC(H72)</f>
        <v>16777752</v>
      </c>
      <c r="K72">
        <f>IF(Q72&lt;&gt;"",Q72*116+$B$3,IF(R72&lt;&gt;"",R72*116+$B$4,IF(T72&lt;&gt;"",T72*68+$B$5,"")))</f>
        <v>522408</v>
      </c>
      <c r="L72">
        <f>IF(J72&lt;&gt;"",J72,K72)</f>
        <v>522408</v>
      </c>
      <c r="O72" t="s">
        <v>258</v>
      </c>
      <c r="P72" t="s">
        <v>38</v>
      </c>
      <c r="R72">
        <v>9</v>
      </c>
    </row>
    <row r="73" spans="1:21" hidden="1" x14ac:dyDescent="0.3">
      <c r="A73">
        <v>30</v>
      </c>
      <c r="B73" s="5" t="s">
        <v>86</v>
      </c>
      <c r="C73">
        <v>8</v>
      </c>
      <c r="D73" s="1" t="s">
        <v>89</v>
      </c>
      <c r="E73" s="1">
        <f>IF(P73="",$B$2,$B$2)</f>
        <v>1</v>
      </c>
      <c r="F73" s="1">
        <f>IF(L73&lt;&gt;"",FLOOR((L73-MIN(L:L))/2,1),"")</f>
        <v>1457</v>
      </c>
      <c r="G73" s="1">
        <f>IF(MOD(L73-$B$6,2)=1,8+M73,M73)</f>
        <v>8</v>
      </c>
      <c r="H73" t="str">
        <f>DEC2HEX(E73*HEX2DEC(1000000) +G73*HEX2DEC(10000) +F73)</f>
        <v>10805B1</v>
      </c>
      <c r="I73">
        <f>HEX2DEC(H73)</f>
        <v>17302961</v>
      </c>
      <c r="K73">
        <f>IF(Q73&lt;&gt;"",Q73*116+$B$3,IF(R73&lt;&gt;"",R73*116+$B$3,IF(T73&lt;&gt;"",T73*68+$B$5,"")))</f>
        <v>524251</v>
      </c>
      <c r="L73">
        <f>IF(J73&lt;&gt;"",J73,K73)</f>
        <v>524251</v>
      </c>
      <c r="O73" t="s">
        <v>268</v>
      </c>
      <c r="S73" t="s">
        <v>38</v>
      </c>
      <c r="T73">
        <v>17</v>
      </c>
      <c r="U73" t="str">
        <f t="shared" ref="U73:U77" si="5">IF(S73="*",D73&amp;" : INT := "&amp;(T73+1)&amp;";")</f>
        <v>SpB1 : INT := 18;</v>
      </c>
    </row>
    <row r="74" spans="1:21" hidden="1" x14ac:dyDescent="0.3">
      <c r="A74">
        <v>31</v>
      </c>
      <c r="B74" s="5" t="s">
        <v>86</v>
      </c>
      <c r="C74">
        <v>9</v>
      </c>
      <c r="D74" s="1" t="s">
        <v>90</v>
      </c>
      <c r="E74" s="1">
        <f>IF(P74="",$B$2,$B$2)</f>
        <v>1</v>
      </c>
      <c r="F74" s="1">
        <f>IF(L74&lt;&gt;"",FLOOR((L74-MIN(L:L))/2,1),"")</f>
        <v>1491</v>
      </c>
      <c r="G74" s="1">
        <f>IF(MOD(L74-$B$6,2)=1,8+M74,M74)</f>
        <v>8</v>
      </c>
      <c r="H74" t="str">
        <f>DEC2HEX(E74*HEX2DEC(1000000) +G74*HEX2DEC(10000) +F74)</f>
        <v>10805D3</v>
      </c>
      <c r="I74">
        <f>HEX2DEC(H74)</f>
        <v>17302995</v>
      </c>
      <c r="K74">
        <f>IF(Q74&lt;&gt;"",Q74*116+$B$3,IF(R74&lt;&gt;"",R74*116+$B$3,IF(T74&lt;&gt;"",T74*68+$B$5,"")))</f>
        <v>524319</v>
      </c>
      <c r="L74">
        <f>IF(J74&lt;&gt;"",J74,K74)</f>
        <v>524319</v>
      </c>
      <c r="O74" t="s">
        <v>269</v>
      </c>
      <c r="S74" t="s">
        <v>38</v>
      </c>
      <c r="T74">
        <v>18</v>
      </c>
      <c r="U74" t="str">
        <f t="shared" si="5"/>
        <v>SpB2 : INT := 19;</v>
      </c>
    </row>
    <row r="75" spans="1:21" hidden="1" x14ac:dyDescent="0.3">
      <c r="A75">
        <v>80</v>
      </c>
      <c r="B75" s="4" t="s">
        <v>82</v>
      </c>
      <c r="C75">
        <v>10</v>
      </c>
      <c r="D75" s="1" t="s">
        <v>85</v>
      </c>
      <c r="E75" s="1">
        <f>IF(P75="",$B$2,$B$2)</f>
        <v>1</v>
      </c>
      <c r="F75" s="1">
        <f>IF(L75&lt;&gt;"",FLOOR((L75-MIN(L:L))/2,1),"")</f>
        <v>1525</v>
      </c>
      <c r="G75" s="1">
        <f>IF(MOD(L75-$B$6,2)=1,8+M75,M75)</f>
        <v>8</v>
      </c>
      <c r="H75" t="str">
        <f>DEC2HEX(E75*HEX2DEC(1000000) +G75*HEX2DEC(10000) +F75)</f>
        <v>10805F5</v>
      </c>
      <c r="I75">
        <f>HEX2DEC(H75)</f>
        <v>17303029</v>
      </c>
      <c r="K75">
        <f>IF(Q75&lt;&gt;"",Q75*116+$B$3,IF(R75&lt;&gt;"",R75*116+$B$3,IF(T75&lt;&gt;"",T75*68+$B$5,"")))</f>
        <v>524387</v>
      </c>
      <c r="L75">
        <f>IF(J75&lt;&gt;"",J75,K75)</f>
        <v>524387</v>
      </c>
      <c r="O75" t="s">
        <v>284</v>
      </c>
      <c r="S75" t="s">
        <v>38</v>
      </c>
      <c r="T75">
        <v>19</v>
      </c>
      <c r="U75" t="str">
        <f t="shared" si="5"/>
        <v>H1 : INT := 20;</v>
      </c>
    </row>
    <row r="76" spans="1:21" hidden="1" x14ac:dyDescent="0.3">
      <c r="A76">
        <v>90</v>
      </c>
      <c r="B76" s="4" t="s">
        <v>82</v>
      </c>
      <c r="C76">
        <v>11</v>
      </c>
      <c r="D76" s="1" t="s">
        <v>84</v>
      </c>
      <c r="E76" s="1">
        <f>IF(P76="",$B$2,$B$2)</f>
        <v>1</v>
      </c>
      <c r="F76" s="1">
        <f>IF(L76&lt;&gt;"",FLOOR((L76-MIN(L:L))/2,1),"")</f>
        <v>1559</v>
      </c>
      <c r="G76" s="1">
        <f>IF(MOD(L76-$B$6,2)=1,8+M76,M76)</f>
        <v>8</v>
      </c>
      <c r="H76" t="str">
        <f>DEC2HEX(E76*HEX2DEC(1000000) +G76*HEX2DEC(10000) +F76)</f>
        <v>1080617</v>
      </c>
      <c r="I76">
        <f>HEX2DEC(H76)</f>
        <v>17303063</v>
      </c>
      <c r="K76">
        <f>IF(Q76&lt;&gt;"",Q76*116+$B$3,IF(R76&lt;&gt;"",R76*116+$B$3,IF(T76&lt;&gt;"",T76*68+$B$5,"")))</f>
        <v>524455</v>
      </c>
      <c r="L76">
        <f>IF(J76&lt;&gt;"",J76,K76)</f>
        <v>524455</v>
      </c>
      <c r="O76" t="s">
        <v>285</v>
      </c>
      <c r="S76" t="s">
        <v>38</v>
      </c>
      <c r="T76">
        <v>20</v>
      </c>
      <c r="U76" t="str">
        <f t="shared" si="5"/>
        <v>H2 : INT := 21;</v>
      </c>
    </row>
    <row r="77" spans="1:21" hidden="1" x14ac:dyDescent="0.3">
      <c r="A77">
        <v>63</v>
      </c>
      <c r="B77" s="12" t="s">
        <v>122</v>
      </c>
      <c r="C77">
        <v>1</v>
      </c>
      <c r="D77" s="1" t="s">
        <v>123</v>
      </c>
      <c r="E77" s="1">
        <f>IF(P77="",$B$2,$B$2)</f>
        <v>1</v>
      </c>
      <c r="F77" s="1">
        <f>IF(L77&lt;&gt;"",FLOOR((L77-MIN(L:L))/2,1),"")</f>
        <v>1627</v>
      </c>
      <c r="G77" s="1">
        <f>IF(MOD(L77-$B$6,2)=1,8+M77,M77)</f>
        <v>8</v>
      </c>
      <c r="H77" t="str">
        <f>DEC2HEX(E77*HEX2DEC(1000000) +G77*HEX2DEC(10000) +F77)</f>
        <v>108065B</v>
      </c>
      <c r="I77">
        <f>HEX2DEC(H77)</f>
        <v>17303131</v>
      </c>
      <c r="K77">
        <f>IF(Q77&lt;&gt;"",Q77*116+$B$3,IF(R77&lt;&gt;"",R77*116+$B$3,IF(T77&lt;&gt;"",T77*68+$B$5,"")))</f>
        <v>524591</v>
      </c>
      <c r="L77">
        <f>IF(J77&lt;&gt;"",J77,K77)</f>
        <v>524591</v>
      </c>
      <c r="O77" t="s">
        <v>276</v>
      </c>
      <c r="S77" t="s">
        <v>38</v>
      </c>
      <c r="T77">
        <v>22</v>
      </c>
      <c r="U77" t="str">
        <f t="shared" si="5"/>
        <v>CSp1 : INT := 23;</v>
      </c>
    </row>
    <row r="78" spans="1:21" x14ac:dyDescent="0.3">
      <c r="A78">
        <v>68</v>
      </c>
      <c r="B78" s="10" t="s">
        <v>97</v>
      </c>
      <c r="C78">
        <v>2</v>
      </c>
      <c r="D78" s="1" t="s">
        <v>101</v>
      </c>
      <c r="E78" s="1">
        <f>IF(P78="",$B$2,$B$2)</f>
        <v>1</v>
      </c>
      <c r="F78" s="1">
        <f>IF(L78&lt;&gt;"",FLOOR((L78-MIN(L:L))/2,1),"")</f>
        <v>188</v>
      </c>
      <c r="G78" s="1">
        <f>IF(MOD(L78-$B$6,2)=1,8+M78,M78)</f>
        <v>0</v>
      </c>
      <c r="H78" t="str">
        <f>DEC2HEX(E78*HEX2DEC(1000000) +G78*HEX2DEC(10000) +F78)</f>
        <v>10000BC</v>
      </c>
      <c r="I78">
        <f>HEX2DEC(H78)</f>
        <v>16777404</v>
      </c>
      <c r="K78">
        <f>IF(Q78&lt;&gt;"",Q78*116+$B$3,IF(R78&lt;&gt;"",R78*116+$B$4,IF(T78&lt;&gt;"",T78*68+$B$5,"")))</f>
        <v>521712</v>
      </c>
      <c r="L78">
        <f>IF(J78&lt;&gt;"",J78,K78)</f>
        <v>521712</v>
      </c>
      <c r="O78" t="s">
        <v>259</v>
      </c>
      <c r="P78" t="s">
        <v>38</v>
      </c>
      <c r="R78">
        <v>3</v>
      </c>
    </row>
    <row r="79" spans="1:21" x14ac:dyDescent="0.3">
      <c r="A79">
        <v>69</v>
      </c>
      <c r="B79" s="10" t="s">
        <v>97</v>
      </c>
      <c r="C79">
        <v>10</v>
      </c>
      <c r="D79" s="1" t="s">
        <v>106</v>
      </c>
      <c r="E79" s="1">
        <f>IF(P79="",$B$2,$B$2)</f>
        <v>1</v>
      </c>
      <c r="F79" s="1">
        <f>IF(L79&lt;&gt;"",FLOOR((L79-MIN(L:L))/2,1),"")</f>
        <v>246</v>
      </c>
      <c r="G79" s="1">
        <f>IF(MOD(L79-$B$6,2)=1,8+M79,M79)</f>
        <v>0</v>
      </c>
      <c r="H79" t="str">
        <f>DEC2HEX(E79*HEX2DEC(1000000) +G79*HEX2DEC(10000) +F79)</f>
        <v>10000F6</v>
      </c>
      <c r="I79">
        <f>HEX2DEC(H79)</f>
        <v>16777462</v>
      </c>
      <c r="K79">
        <f>IF(Q79&lt;&gt;"",Q79*116+$B$3,IF(R79&lt;&gt;"",R79*116+$B$4,IF(T79&lt;&gt;"",T79*68+$B$5,"")))</f>
        <v>521828</v>
      </c>
      <c r="L79">
        <f>IF(J79&lt;&gt;"",J79,K79)</f>
        <v>521828</v>
      </c>
      <c r="O79" t="s">
        <v>261</v>
      </c>
      <c r="P79" t="s">
        <v>38</v>
      </c>
      <c r="R79">
        <v>4</v>
      </c>
    </row>
    <row r="80" spans="1:21" x14ac:dyDescent="0.3">
      <c r="A80">
        <v>70</v>
      </c>
      <c r="B80" s="10" t="s">
        <v>97</v>
      </c>
      <c r="C80">
        <v>12</v>
      </c>
      <c r="D80" s="1" t="s">
        <v>107</v>
      </c>
      <c r="E80" s="1">
        <f>IF(P80="",$B$2,$B$2)</f>
        <v>1</v>
      </c>
      <c r="F80" s="1">
        <f>IF(L80&lt;&gt;"",FLOOR((L80-MIN(L:L))/2,1),"")</f>
        <v>304</v>
      </c>
      <c r="G80" s="1">
        <f>IF(MOD(L80-$B$6,2)=1,8+M80,M80)</f>
        <v>0</v>
      </c>
      <c r="H80" t="str">
        <f>DEC2HEX(E80*HEX2DEC(1000000) +G80*HEX2DEC(10000) +F80)</f>
        <v>1000130</v>
      </c>
      <c r="I80">
        <f>HEX2DEC(H80)</f>
        <v>16777520</v>
      </c>
      <c r="K80">
        <f>IF(Q80&lt;&gt;"",Q80*116+$B$3,IF(R80&lt;&gt;"",R80*116+$B$4,IF(T80&lt;&gt;"",T80*68+$B$5,"")))</f>
        <v>521944</v>
      </c>
      <c r="L80">
        <f>IF(J80&lt;&gt;"",J80,K80)</f>
        <v>521944</v>
      </c>
      <c r="O80" t="s">
        <v>262</v>
      </c>
      <c r="P80" t="s">
        <v>38</v>
      </c>
      <c r="R80">
        <v>5</v>
      </c>
    </row>
    <row r="81" spans="1:21" x14ac:dyDescent="0.3">
      <c r="A81">
        <v>71</v>
      </c>
      <c r="B81" s="10" t="s">
        <v>97</v>
      </c>
      <c r="C81">
        <v>1</v>
      </c>
      <c r="D81" s="1" t="s">
        <v>98</v>
      </c>
      <c r="E81" s="1">
        <f>IF(P81="",$B$2,$B$2)</f>
        <v>1</v>
      </c>
      <c r="F81" s="1">
        <f>IF(L81&lt;&gt;"",FLOOR((L81-MIN(L:L))/2,1),"")</f>
        <v>186</v>
      </c>
      <c r="G81" s="1">
        <f>IF(MOD(L81-$B$6,2)=1,8+M81,M81)</f>
        <v>0</v>
      </c>
      <c r="H81" t="str">
        <f>DEC2HEX(E81*HEX2DEC(1000000) +G81*HEX2DEC(10000) +F81)</f>
        <v>10000BA</v>
      </c>
      <c r="I81">
        <f>HEX2DEC(H81)</f>
        <v>16777402</v>
      </c>
      <c r="K81">
        <f>IF(Q81&lt;&gt;"",Q81*116+$B$3,IF(R81&lt;&gt;"",R81*116+$B$3,IF(T81&lt;&gt;"",T81*68+$B$5,"")))</f>
        <v>521708</v>
      </c>
      <c r="L81">
        <f>IF(J81&lt;&gt;"",J81,K81)</f>
        <v>521708</v>
      </c>
      <c r="O81" t="s">
        <v>263</v>
      </c>
      <c r="P81" t="s">
        <v>38</v>
      </c>
      <c r="Q81">
        <v>3</v>
      </c>
    </row>
    <row r="82" spans="1:21" x14ac:dyDescent="0.3">
      <c r="A82">
        <v>72</v>
      </c>
      <c r="B82" s="10" t="s">
        <v>97</v>
      </c>
      <c r="C82">
        <v>9</v>
      </c>
      <c r="D82" s="1" t="s">
        <v>99</v>
      </c>
      <c r="E82" s="1">
        <f>IF(P82="",$B$2,$B$2)</f>
        <v>1</v>
      </c>
      <c r="F82" s="1">
        <f>IF(L82&lt;&gt;"",FLOOR((L82-MIN(L:L))/2,1),"")</f>
        <v>244</v>
      </c>
      <c r="G82" s="1">
        <f>IF(MOD(L82-$B$6,2)=1,8+M82,M82)</f>
        <v>0</v>
      </c>
      <c r="H82" t="str">
        <f>DEC2HEX(E82*HEX2DEC(1000000) +G82*HEX2DEC(10000) +F82)</f>
        <v>10000F4</v>
      </c>
      <c r="I82">
        <f>HEX2DEC(H82)</f>
        <v>16777460</v>
      </c>
      <c r="K82">
        <f>IF(Q82&lt;&gt;"",Q82*116+$B$3,IF(R82&lt;&gt;"",R82*116+$B$3,IF(T82&lt;&gt;"",T82*68+$B$5,"")))</f>
        <v>521824</v>
      </c>
      <c r="L82">
        <f>IF(J82&lt;&gt;"",J82,K82)</f>
        <v>521824</v>
      </c>
      <c r="O82" t="s">
        <v>264</v>
      </c>
      <c r="P82" t="s">
        <v>38</v>
      </c>
      <c r="Q82">
        <v>4</v>
      </c>
    </row>
    <row r="83" spans="1:21" x14ac:dyDescent="0.3">
      <c r="A83">
        <v>73</v>
      </c>
      <c r="B83" s="10" t="s">
        <v>97</v>
      </c>
      <c r="C83">
        <v>11</v>
      </c>
      <c r="D83" s="1" t="s">
        <v>100</v>
      </c>
      <c r="E83" s="1">
        <f>IF(P83="",$B$2,$B$2)</f>
        <v>1</v>
      </c>
      <c r="F83" s="1">
        <f>IF(L83&lt;&gt;"",FLOOR((L83-MIN(L:L))/2,1),"")</f>
        <v>302</v>
      </c>
      <c r="G83" s="1">
        <f>IF(MOD(L83-$B$6,2)=1,8+M83,M83)</f>
        <v>0</v>
      </c>
      <c r="H83" t="str">
        <f>DEC2HEX(E83*HEX2DEC(1000000) +G83*HEX2DEC(10000) +F83)</f>
        <v>100012E</v>
      </c>
      <c r="I83">
        <f>HEX2DEC(H83)</f>
        <v>16777518</v>
      </c>
      <c r="K83">
        <f>IF(Q83&lt;&gt;"",Q83*116+$B$3,IF(R83&lt;&gt;"",R83*116+$B$3,IF(T83&lt;&gt;"",T83*68+$B$5,"")))</f>
        <v>521940</v>
      </c>
      <c r="L83">
        <f>IF(J83&lt;&gt;"",J83,K83)</f>
        <v>521940</v>
      </c>
      <c r="O83" t="s">
        <v>265</v>
      </c>
      <c r="P83" t="s">
        <v>38</v>
      </c>
      <c r="Q83">
        <v>5</v>
      </c>
    </row>
    <row r="84" spans="1:21" hidden="1" x14ac:dyDescent="0.3">
      <c r="A84">
        <v>74</v>
      </c>
      <c r="B84" s="10" t="s">
        <v>97</v>
      </c>
      <c r="C84">
        <v>5</v>
      </c>
      <c r="D84" s="1" t="s">
        <v>102</v>
      </c>
      <c r="E84" s="1">
        <f>IF(P84="",$B$2,$B$2)</f>
        <v>1</v>
      </c>
      <c r="F84" s="1">
        <f>IF(L84&lt;&gt;"",FLOOR((L84-MIN(L:L))/2,1),"")</f>
        <v>1</v>
      </c>
      <c r="G84" s="1">
        <f>IF(MOD(L84-$B$6,2)=1,8+M84,M84)</f>
        <v>12</v>
      </c>
      <c r="H84" t="str">
        <f>DEC2HEX(E84*HEX2DEC(1000000) +G84*HEX2DEC(10000) +F84)</f>
        <v>10C0001</v>
      </c>
      <c r="I84">
        <f>HEX2DEC(H84)</f>
        <v>17563649</v>
      </c>
      <c r="J84">
        <v>521339</v>
      </c>
      <c r="K84" t="str">
        <f>IF(Q84&lt;&gt;"",Q84*116+$B$3,IF(R84&lt;&gt;"",R84*116+$B$3,IF(T84&lt;&gt;"",T84*68+$B$5,"")))</f>
        <v/>
      </c>
      <c r="L84">
        <f>IF(J84&lt;&gt;"",J84,K84)</f>
        <v>521339</v>
      </c>
      <c r="M84">
        <v>4</v>
      </c>
      <c r="O84" t="s">
        <v>283</v>
      </c>
    </row>
    <row r="85" spans="1:21" hidden="1" x14ac:dyDescent="0.3">
      <c r="A85">
        <v>75</v>
      </c>
      <c r="B85" s="10" t="s">
        <v>97</v>
      </c>
      <c r="C85">
        <v>6</v>
      </c>
      <c r="D85" s="1" t="s">
        <v>103</v>
      </c>
      <c r="E85" s="1">
        <f>IF(P85="",$B$2,$B$2)</f>
        <v>1</v>
      </c>
      <c r="F85" s="1">
        <f>IF(L85&lt;&gt;"",FLOOR((L85-MIN(L:L))/2,1),"")</f>
        <v>1</v>
      </c>
      <c r="G85" s="1">
        <f>IF(MOD(L85-$B$6,2)=1,8+M85,M85)</f>
        <v>13</v>
      </c>
      <c r="H85" t="str">
        <f>DEC2HEX(E85*HEX2DEC(1000000) +G85*HEX2DEC(10000) +F85)</f>
        <v>10D0001</v>
      </c>
      <c r="I85">
        <f>HEX2DEC(H85)</f>
        <v>17629185</v>
      </c>
      <c r="J85">
        <v>521339</v>
      </c>
      <c r="K85" t="str">
        <f>IF(Q85&lt;&gt;"",Q85*116+$B$3,IF(R85&lt;&gt;"",R85*116+$B$3,IF(T85&lt;&gt;"",T85*68+$B$5,"")))</f>
        <v/>
      </c>
      <c r="L85">
        <f>IF(J85&lt;&gt;"",J85,K85)</f>
        <v>521339</v>
      </c>
      <c r="M85">
        <v>5</v>
      </c>
      <c r="O85" t="s">
        <v>281</v>
      </c>
    </row>
    <row r="86" spans="1:21" hidden="1" x14ac:dyDescent="0.3">
      <c r="A86">
        <v>76</v>
      </c>
      <c r="B86" s="10" t="s">
        <v>97</v>
      </c>
      <c r="C86">
        <v>7</v>
      </c>
      <c r="D86" s="1" t="s">
        <v>104</v>
      </c>
      <c r="E86" s="1">
        <f>IF(P86="",$B$2,$B$2)</f>
        <v>1</v>
      </c>
      <c r="F86" s="1">
        <f>IF(L86&lt;&gt;"",FLOOR((L86-MIN(L:L))/2,1),"")</f>
        <v>1</v>
      </c>
      <c r="G86" s="1">
        <f>IF(MOD(L86-$B$6,2)=1,8+M86,M86)</f>
        <v>14</v>
      </c>
      <c r="H86" t="str">
        <f>DEC2HEX(E86*HEX2DEC(1000000) +G86*HEX2DEC(10000) +F86)</f>
        <v>10E0001</v>
      </c>
      <c r="I86">
        <f>HEX2DEC(H86)</f>
        <v>17694721</v>
      </c>
      <c r="J86">
        <v>521339</v>
      </c>
      <c r="K86" t="str">
        <f>IF(Q86&lt;&gt;"",Q86*116+$B$3,IF(R86&lt;&gt;"",R86*116+$B$3,IF(T86&lt;&gt;"",T86*68+$B$5,"")))</f>
        <v/>
      </c>
      <c r="L86">
        <f>IF(J86&lt;&gt;"",J86,K86)</f>
        <v>521339</v>
      </c>
      <c r="M86">
        <v>6</v>
      </c>
      <c r="O86" t="s">
        <v>282</v>
      </c>
    </row>
    <row r="87" spans="1:21" hidden="1" x14ac:dyDescent="0.3">
      <c r="A87">
        <v>77</v>
      </c>
      <c r="B87" s="10" t="s">
        <v>97</v>
      </c>
      <c r="C87">
        <v>8</v>
      </c>
      <c r="D87" s="1" t="s">
        <v>105</v>
      </c>
      <c r="E87" s="1">
        <f>IF(P87="",$B$2,$B$2)</f>
        <v>1</v>
      </c>
      <c r="F87" s="1">
        <f>IF(L87&lt;&gt;"",FLOOR((L87-MIN(L:L))/2,1),"")</f>
        <v>1</v>
      </c>
      <c r="G87" s="1">
        <f>IF(MOD(L87-$B$6,2)=1,8+M87,M87)</f>
        <v>15</v>
      </c>
      <c r="H87" t="str">
        <f>DEC2HEX(E87*HEX2DEC(1000000) +G87*HEX2DEC(10000) +F87)</f>
        <v>10F0001</v>
      </c>
      <c r="I87">
        <f>HEX2DEC(H87)</f>
        <v>17760257</v>
      </c>
      <c r="J87">
        <v>521339</v>
      </c>
      <c r="K87" t="str">
        <f>IF(Q87&lt;&gt;"",Q87*116+$B$3,IF(R87&lt;&gt;"",R87*116+$B$3,IF(T87&lt;&gt;"",T87*68+$B$5,"")))</f>
        <v/>
      </c>
      <c r="L87">
        <f>IF(J87&lt;&gt;"",J87,K87)</f>
        <v>521339</v>
      </c>
      <c r="M87">
        <v>7</v>
      </c>
    </row>
    <row r="88" spans="1:21" x14ac:dyDescent="0.3">
      <c r="A88">
        <v>78</v>
      </c>
      <c r="B88" s="10" t="s">
        <v>97</v>
      </c>
      <c r="C88">
        <v>3</v>
      </c>
      <c r="D88" s="1" t="s">
        <v>155</v>
      </c>
      <c r="E88" s="1">
        <f>IF(P88="",$B$2,$B$2)</f>
        <v>1</v>
      </c>
      <c r="F88" s="1">
        <f>IF(L88&lt;&gt;"",FLOOR((L88-MIN(L:L))/2,1),"")</f>
        <v>592</v>
      </c>
      <c r="G88" s="1">
        <f>IF(MOD(L88-$B$6,2)=1,8+M88,M88)</f>
        <v>0</v>
      </c>
      <c r="H88" t="str">
        <f>DEC2HEX(E88*HEX2DEC(1000000) +G88*HEX2DEC(10000) +F88)</f>
        <v>1000250</v>
      </c>
      <c r="I88">
        <f>HEX2DEC(H88)</f>
        <v>16777808</v>
      </c>
      <c r="K88">
        <f>IF(Q88&lt;&gt;"",Q88*116+$B$3,IF(R88&lt;&gt;"",R88*116+$B$3,IF(T88&lt;&gt;"",T88*68+$B$5,"")))</f>
        <v>522520</v>
      </c>
      <c r="L88">
        <f>IF(J88&lt;&gt;"",J88,K88)</f>
        <v>522520</v>
      </c>
      <c r="O88" t="s">
        <v>266</v>
      </c>
      <c r="P88" t="s">
        <v>38</v>
      </c>
      <c r="Q88">
        <v>10</v>
      </c>
    </row>
    <row r="89" spans="1:21" x14ac:dyDescent="0.3">
      <c r="A89">
        <v>79</v>
      </c>
      <c r="B89" s="10" t="s">
        <v>97</v>
      </c>
      <c r="C89">
        <v>4</v>
      </c>
      <c r="D89" s="1" t="s">
        <v>156</v>
      </c>
      <c r="E89" s="1">
        <f>IF(P89="",$B$2,$B$2)</f>
        <v>1</v>
      </c>
      <c r="F89" s="1">
        <f>IF(L89&lt;&gt;"",FLOOR((L89-MIN(L:L))/2,1),"")</f>
        <v>594</v>
      </c>
      <c r="G89" s="1">
        <f>IF(MOD(L89-$B$6,2)=1,8+M89,M89)</f>
        <v>0</v>
      </c>
      <c r="H89" t="str">
        <f>DEC2HEX(E89*HEX2DEC(1000000) +G89*HEX2DEC(10000) +F89)</f>
        <v>1000252</v>
      </c>
      <c r="I89">
        <f>HEX2DEC(H89)</f>
        <v>16777810</v>
      </c>
      <c r="K89">
        <f>IF(Q89&lt;&gt;"",Q89*116+$B$3,IF(R89&lt;&gt;"",R89*116+$B$4,IF(T89&lt;&gt;"",T89*68+$B$5,"")))</f>
        <v>522524</v>
      </c>
      <c r="L89">
        <f>IF(J89&lt;&gt;"",J89,K89)</f>
        <v>522524</v>
      </c>
      <c r="O89" t="s">
        <v>267</v>
      </c>
      <c r="P89" t="s">
        <v>38</v>
      </c>
      <c r="R89">
        <v>10</v>
      </c>
    </row>
    <row r="90" spans="1:21" hidden="1" x14ac:dyDescent="0.3">
      <c r="A90">
        <v>24</v>
      </c>
      <c r="B90" s="5" t="s">
        <v>86</v>
      </c>
      <c r="C90">
        <v>15</v>
      </c>
      <c r="D90" s="1" t="s">
        <v>307</v>
      </c>
      <c r="E90" s="1">
        <f>IF(P90="",$B$2,$B$2)</f>
        <v>1</v>
      </c>
      <c r="F90" s="1">
        <f>IF(L90&lt;&gt;"",FLOOR((L90-MIN(L:L))/2,1),"")</f>
        <v>1661</v>
      </c>
      <c r="G90" s="1">
        <f>IF(MOD(L90-$B$6,2)=1,8+M90,M90)</f>
        <v>8</v>
      </c>
      <c r="H90" t="str">
        <f>DEC2HEX(E90*HEX2DEC(1000000) +G90*HEX2DEC(10000) +F90)</f>
        <v>108067D</v>
      </c>
      <c r="I90">
        <f>HEX2DEC(H90)</f>
        <v>17303165</v>
      </c>
      <c r="K90">
        <f>IF(Q90&lt;&gt;"",Q90*116+$B$3,IF(R90&lt;&gt;"",R90*116+$B$3,IF(T90&lt;&gt;"",T90*68+$B$5,"")))</f>
        <v>524659</v>
      </c>
      <c r="L90">
        <f>IF(J90&lt;&gt;"",J90,K90)</f>
        <v>524659</v>
      </c>
      <c r="O90" t="s">
        <v>311</v>
      </c>
      <c r="S90" t="s">
        <v>38</v>
      </c>
      <c r="T90">
        <v>23</v>
      </c>
      <c r="U90" t="str">
        <f>IF(S90="*",D90&amp;" : INT := "&amp;(T90+1)&amp;";")</f>
        <v>SpB3 : INT := 24;</v>
      </c>
    </row>
    <row r="91" spans="1:21" hidden="1" x14ac:dyDescent="0.3">
      <c r="A91">
        <v>81</v>
      </c>
      <c r="B91" s="4" t="s">
        <v>82</v>
      </c>
      <c r="C91">
        <v>1</v>
      </c>
      <c r="E91" s="1">
        <f>IF(P91="",$B$2,$B$2)</f>
        <v>1</v>
      </c>
      <c r="F91" s="1" t="str">
        <f>IF(L91&lt;&gt;"",FLOOR((L91-MIN(L:L))/2,1),"")</f>
        <v/>
      </c>
      <c r="G91" s="1" t="e">
        <f>IF(MOD(L91-$B$6,2)=1,8+M91,M91)</f>
        <v>#VALUE!</v>
      </c>
      <c r="H91" t="e">
        <f>DEC2HEX(E91*HEX2DEC(1000000) +G91*HEX2DEC(10000) +F91)</f>
        <v>#VALUE!</v>
      </c>
      <c r="I91" t="e">
        <f>HEX2DEC(H91)</f>
        <v>#VALUE!</v>
      </c>
      <c r="K91" t="str">
        <f>IF(Q91&lt;&gt;"",Q91*116+$B$3,IF(R91&lt;&gt;"",R91*116+$B$3,IF(T91&lt;&gt;"",T91*68+$B$5,"")))</f>
        <v/>
      </c>
      <c r="L91" t="str">
        <f>IF(J91&lt;&gt;"",J91,K91)</f>
        <v/>
      </c>
    </row>
    <row r="92" spans="1:21" hidden="1" x14ac:dyDescent="0.3">
      <c r="A92">
        <v>82</v>
      </c>
      <c r="B92" s="4" t="s">
        <v>82</v>
      </c>
      <c r="C92">
        <v>2</v>
      </c>
      <c r="E92" s="1">
        <f>IF(P92="",$B$2,$B$2)</f>
        <v>1</v>
      </c>
      <c r="F92" s="1" t="str">
        <f>IF(L92&lt;&gt;"",FLOOR((L92-MIN(L:L))/2,1),"")</f>
        <v/>
      </c>
      <c r="G92" s="1" t="e">
        <f>IF(MOD(L92-$B$6,2)=1,8+M92,M92)</f>
        <v>#VALUE!</v>
      </c>
      <c r="H92" t="e">
        <f>DEC2HEX(E92*HEX2DEC(1000000) +G92*HEX2DEC(10000) +F92)</f>
        <v>#VALUE!</v>
      </c>
      <c r="I92" t="e">
        <f>HEX2DEC(H92)</f>
        <v>#VALUE!</v>
      </c>
      <c r="K92" t="str">
        <f>IF(Q92&lt;&gt;"",Q92*116+$B$3,IF(R92&lt;&gt;"",R92*116+$B$3,IF(T92&lt;&gt;"",T92*68+$B$5,"")))</f>
        <v/>
      </c>
      <c r="L92" t="str">
        <f>IF(J92&lt;&gt;"",J92,K92)</f>
        <v/>
      </c>
    </row>
    <row r="93" spans="1:21" hidden="1" x14ac:dyDescent="0.3">
      <c r="A93">
        <v>83</v>
      </c>
      <c r="B93" s="4" t="s">
        <v>82</v>
      </c>
      <c r="C93">
        <v>3</v>
      </c>
      <c r="E93" s="1">
        <f>IF(P93="",$B$2,$B$2)</f>
        <v>1</v>
      </c>
      <c r="F93" s="1" t="str">
        <f>IF(L93&lt;&gt;"",FLOOR((L93-MIN(L:L))/2,1),"")</f>
        <v/>
      </c>
      <c r="G93" s="1" t="e">
        <f>IF(MOD(L93-$B$6,2)=1,8+M93,M93)</f>
        <v>#VALUE!</v>
      </c>
      <c r="H93" t="e">
        <f>DEC2HEX(E93*HEX2DEC(1000000) +G93*HEX2DEC(10000) +F93)</f>
        <v>#VALUE!</v>
      </c>
      <c r="I93" t="e">
        <f>HEX2DEC(H93)</f>
        <v>#VALUE!</v>
      </c>
      <c r="K93" t="str">
        <f>IF(Q93&lt;&gt;"",Q93*116+$B$3,IF(R93&lt;&gt;"",R93*116+$B$3,IF(T93&lt;&gt;"",T93*68+$B$5,"")))</f>
        <v/>
      </c>
      <c r="L93" t="str">
        <f>IF(J93&lt;&gt;"",J93,K93)</f>
        <v/>
      </c>
    </row>
    <row r="94" spans="1:21" hidden="1" x14ac:dyDescent="0.3">
      <c r="A94">
        <v>84</v>
      </c>
      <c r="B94" s="4" t="s">
        <v>82</v>
      </c>
      <c r="C94">
        <v>4</v>
      </c>
      <c r="E94" s="1">
        <f>IF(P94="",$B$2,$B$2)</f>
        <v>1</v>
      </c>
      <c r="F94" s="1" t="str">
        <f>IF(L94&lt;&gt;"",FLOOR((L94-MIN(L:L))/2,1),"")</f>
        <v/>
      </c>
      <c r="G94" s="1" t="e">
        <f>IF(MOD(L94-$B$6,2)=1,8+M94,M94)</f>
        <v>#VALUE!</v>
      </c>
      <c r="H94" t="e">
        <f>DEC2HEX(E94*HEX2DEC(1000000) +G94*HEX2DEC(10000) +F94)</f>
        <v>#VALUE!</v>
      </c>
      <c r="I94" t="e">
        <f>HEX2DEC(H94)</f>
        <v>#VALUE!</v>
      </c>
      <c r="K94" t="str">
        <f>IF(Q94&lt;&gt;"",Q94*116+$B$3,IF(R94&lt;&gt;"",R94*116+$B$3,IF(T94&lt;&gt;"",T94*68+$B$5,"")))</f>
        <v/>
      </c>
      <c r="L94" t="str">
        <f>IF(J94&lt;&gt;"",J94,K94)</f>
        <v/>
      </c>
    </row>
    <row r="95" spans="1:21" hidden="1" x14ac:dyDescent="0.3">
      <c r="A95">
        <v>85</v>
      </c>
      <c r="B95" s="4" t="s">
        <v>82</v>
      </c>
      <c r="C95">
        <v>5</v>
      </c>
      <c r="E95" s="1">
        <f>IF(P95="",$B$2,$B$2)</f>
        <v>1</v>
      </c>
      <c r="F95" s="1" t="str">
        <f>IF(L95&lt;&gt;"",FLOOR((L95-MIN(L:L))/2,1),"")</f>
        <v/>
      </c>
      <c r="G95" s="1" t="e">
        <f>IF(MOD(L95-$B$6,2)=1,8+M95,M95)</f>
        <v>#VALUE!</v>
      </c>
      <c r="H95" t="e">
        <f>DEC2HEX(E95*HEX2DEC(1000000) +G95*HEX2DEC(10000) +F95)</f>
        <v>#VALUE!</v>
      </c>
      <c r="I95" t="e">
        <f>HEX2DEC(H95)</f>
        <v>#VALUE!</v>
      </c>
      <c r="K95" t="str">
        <f>IF(Q95&lt;&gt;"",Q95*116+$B$3,IF(R95&lt;&gt;"",R95*116+$B$3,IF(T95&lt;&gt;"",T95*68+$B$5,"")))</f>
        <v/>
      </c>
      <c r="L95" t="str">
        <f>IF(J95&lt;&gt;"",J95,K95)</f>
        <v/>
      </c>
    </row>
    <row r="96" spans="1:21" hidden="1" x14ac:dyDescent="0.3">
      <c r="A96">
        <v>86</v>
      </c>
      <c r="B96" s="4" t="s">
        <v>82</v>
      </c>
      <c r="C96">
        <v>6</v>
      </c>
      <c r="E96" s="1">
        <f>IF(P96="",$B$2,$B$2)</f>
        <v>1</v>
      </c>
      <c r="F96" s="1" t="str">
        <f>IF(L96&lt;&gt;"",FLOOR((L96-MIN(L:L))/2,1),"")</f>
        <v/>
      </c>
      <c r="G96" s="1" t="e">
        <f>IF(MOD(L96-$B$6,2)=1,8+M96,M96)</f>
        <v>#VALUE!</v>
      </c>
      <c r="H96" t="e">
        <f>DEC2HEX(E96*HEX2DEC(1000000) +G96*HEX2DEC(10000) +F96)</f>
        <v>#VALUE!</v>
      </c>
      <c r="I96" t="e">
        <f>HEX2DEC(H96)</f>
        <v>#VALUE!</v>
      </c>
      <c r="K96" t="str">
        <f>IF(Q96&lt;&gt;"",Q96*116+$B$3,IF(R96&lt;&gt;"",R96*116+$B$3,IF(T96&lt;&gt;"",T96*68+$B$5,"")))</f>
        <v/>
      </c>
      <c r="L96" t="str">
        <f>IF(J96&lt;&gt;"",J96,K96)</f>
        <v/>
      </c>
    </row>
    <row r="97" spans="1:21" hidden="1" x14ac:dyDescent="0.3">
      <c r="A97">
        <v>87</v>
      </c>
      <c r="B97" s="4" t="s">
        <v>82</v>
      </c>
      <c r="C97">
        <v>7</v>
      </c>
      <c r="E97" s="1">
        <f>IF(P97="",$B$2,$B$2)</f>
        <v>1</v>
      </c>
      <c r="F97" s="1" t="str">
        <f>IF(L97&lt;&gt;"",FLOOR((L97-MIN(L:L))/2,1),"")</f>
        <v/>
      </c>
      <c r="G97" s="1" t="e">
        <f>IF(MOD(L97-$B$6,2)=1,8+M97,M97)</f>
        <v>#VALUE!</v>
      </c>
      <c r="H97" t="e">
        <f>DEC2HEX(E97*HEX2DEC(1000000) +G97*HEX2DEC(10000) +F97)</f>
        <v>#VALUE!</v>
      </c>
      <c r="I97" t="e">
        <f>HEX2DEC(H97)</f>
        <v>#VALUE!</v>
      </c>
      <c r="K97" t="str">
        <f>IF(Q97&lt;&gt;"",Q97*116+$B$3,IF(R97&lt;&gt;"",R97*116+$B$3,IF(T97&lt;&gt;"",T97*68+$B$5,"")))</f>
        <v/>
      </c>
      <c r="L97" t="str">
        <f>IF(J97&lt;&gt;"",J97,K97)</f>
        <v/>
      </c>
    </row>
    <row r="98" spans="1:21" hidden="1" x14ac:dyDescent="0.3">
      <c r="A98">
        <v>88</v>
      </c>
      <c r="B98" s="4" t="s">
        <v>82</v>
      </c>
      <c r="C98">
        <v>8</v>
      </c>
      <c r="E98" s="1">
        <f>IF(P98="",$B$2,$B$2)</f>
        <v>1</v>
      </c>
      <c r="F98" s="1" t="str">
        <f>IF(L98&lt;&gt;"",FLOOR((L98-MIN(L:L))/2,1),"")</f>
        <v/>
      </c>
      <c r="G98" s="1" t="e">
        <f>IF(MOD(L98-$B$6,2)=1,8+M98,M98)</f>
        <v>#VALUE!</v>
      </c>
      <c r="H98" t="e">
        <f>DEC2HEX(E98*HEX2DEC(1000000) +G98*HEX2DEC(10000) +F98)</f>
        <v>#VALUE!</v>
      </c>
      <c r="I98" t="e">
        <f>HEX2DEC(H98)</f>
        <v>#VALUE!</v>
      </c>
      <c r="K98" t="str">
        <f>IF(Q98&lt;&gt;"",Q98*116+$B$3,IF(R98&lt;&gt;"",R98*116+$B$3,IF(T98&lt;&gt;"",T98*68+$B$5,"")))</f>
        <v/>
      </c>
      <c r="L98" t="str">
        <f>IF(J98&lt;&gt;"",J98,K98)</f>
        <v/>
      </c>
    </row>
    <row r="99" spans="1:21" hidden="1" x14ac:dyDescent="0.3">
      <c r="A99">
        <v>89</v>
      </c>
      <c r="B99" s="4" t="s">
        <v>82</v>
      </c>
      <c r="C99">
        <v>9</v>
      </c>
      <c r="D99" s="1" t="s">
        <v>83</v>
      </c>
      <c r="E99" s="1">
        <f>IF(P99="",$B$2,$B$2)</f>
        <v>1</v>
      </c>
      <c r="F99" s="1" t="str">
        <f>IF(L99&lt;&gt;"",FLOOR((L99-MIN(L:L))/2,1),"")</f>
        <v/>
      </c>
      <c r="G99" s="1" t="e">
        <f>IF(MOD(L99-$B$6,2)=1,8+M99,M99)</f>
        <v>#VALUE!</v>
      </c>
      <c r="H99" t="e">
        <f>DEC2HEX(E99*HEX2DEC(1000000) +G99*HEX2DEC(10000) +F99)</f>
        <v>#VALUE!</v>
      </c>
      <c r="I99" t="e">
        <f>HEX2DEC(H99)</f>
        <v>#VALUE!</v>
      </c>
      <c r="K99" t="str">
        <f>IF(Q99&lt;&gt;"",Q99*116+$B$3,IF(R99&lt;&gt;"",R99*116+$B$3,IF(T99&lt;&gt;"",T99*68+$B$5,"")))</f>
        <v/>
      </c>
      <c r="L99" t="str">
        <f>IF(J99&lt;&gt;"",J99,K99)</f>
        <v/>
      </c>
      <c r="M99">
        <v>4</v>
      </c>
    </row>
    <row r="100" spans="1:21" hidden="1" x14ac:dyDescent="0.3">
      <c r="A100">
        <v>25</v>
      </c>
      <c r="B100" s="5" t="s">
        <v>86</v>
      </c>
      <c r="C100">
        <v>16</v>
      </c>
      <c r="D100" s="1" t="s">
        <v>308</v>
      </c>
      <c r="E100" s="1">
        <f>IF(P100="",$B$2,$B$2)</f>
        <v>1</v>
      </c>
      <c r="F100" s="1">
        <f>IF(L100&lt;&gt;"",FLOOR((L100-MIN(L:L))/2,1),"")</f>
        <v>1593</v>
      </c>
      <c r="G100" s="1">
        <f>IF(MOD(L100-$B$6,2)=1,8+M100,M100)</f>
        <v>8</v>
      </c>
      <c r="H100" t="str">
        <f>DEC2HEX(E100*HEX2DEC(1000000) +G100*HEX2DEC(10000) +F100)</f>
        <v>1080639</v>
      </c>
      <c r="I100">
        <f>HEX2DEC(H100)</f>
        <v>17303097</v>
      </c>
      <c r="K100">
        <f>IF(Q100&lt;&gt;"",Q100*116+$B$3,IF(R100&lt;&gt;"",R100*116+$B$3,IF(T100&lt;&gt;"",T100*68+$B$5,"")))</f>
        <v>524523</v>
      </c>
      <c r="L100">
        <f>IF(J100&lt;&gt;"",J100,K100)</f>
        <v>524523</v>
      </c>
      <c r="O100" t="s">
        <v>312</v>
      </c>
      <c r="S100" t="s">
        <v>38</v>
      </c>
      <c r="T100">
        <v>21</v>
      </c>
      <c r="U100" t="str">
        <f>IF(S100="*",D100&amp;" : INT := "&amp;(T100+1)&amp;";")</f>
        <v>SpB4 : INT := 22;</v>
      </c>
    </row>
    <row r="101" spans="1:21" hidden="1" x14ac:dyDescent="0.3">
      <c r="A101">
        <v>91</v>
      </c>
      <c r="B101" s="4" t="s">
        <v>82</v>
      </c>
      <c r="C101">
        <v>12</v>
      </c>
      <c r="E101" s="1">
        <f t="shared" ref="E74:E105" si="6">IF(P101="",$B$2,$B$2)</f>
        <v>1</v>
      </c>
      <c r="F101" s="1">
        <f t="shared" ref="F74:F105" si="7">IF(L101&lt;&gt;"",FLOOR((L101-MIN(L:L))/2,1),"")</f>
        <v>428</v>
      </c>
      <c r="G101" s="1">
        <f t="shared" ref="G74:G105" si="8">IF(MOD(L101-$B$6,2)=1,8+M101,M101)</f>
        <v>7</v>
      </c>
      <c r="H101" t="str">
        <f t="shared" ref="H74:H105" si="9">DEC2HEX(E101*HEX2DEC(1000000) +G101*HEX2DEC(10000) +F101)</f>
        <v>10701AC</v>
      </c>
      <c r="I101">
        <f t="shared" ref="I91:I105" si="10">HEX2DEC(H101)</f>
        <v>17236396</v>
      </c>
      <c r="J101">
        <v>522192</v>
      </c>
      <c r="K101" t="str">
        <f t="shared" ref="K90:K121" si="11">IF(Q101&lt;&gt;"",Q101*116+$B$3,IF(R101&lt;&gt;"",R101*116+$B$3,IF(T101&lt;&gt;"",T101*68+$B$5,"")))</f>
        <v/>
      </c>
      <c r="L101">
        <f t="shared" ref="L74:L105" si="12">IF(J101&lt;&gt;"",J101,K101)</f>
        <v>522192</v>
      </c>
      <c r="M101">
        <v>7</v>
      </c>
    </row>
    <row r="102" spans="1:21" hidden="1" x14ac:dyDescent="0.3">
      <c r="A102">
        <v>92</v>
      </c>
      <c r="B102" s="4" t="s">
        <v>82</v>
      </c>
      <c r="C102">
        <v>13</v>
      </c>
      <c r="E102" s="1">
        <f t="shared" si="6"/>
        <v>1</v>
      </c>
      <c r="F102" s="1">
        <f t="shared" si="7"/>
        <v>428</v>
      </c>
      <c r="G102" s="1">
        <f t="shared" si="8"/>
        <v>8</v>
      </c>
      <c r="H102" t="str">
        <f t="shared" si="9"/>
        <v>10801AC</v>
      </c>
      <c r="I102">
        <f t="shared" si="10"/>
        <v>17301932</v>
      </c>
      <c r="J102">
        <v>522193</v>
      </c>
      <c r="K102" t="str">
        <f t="shared" si="11"/>
        <v/>
      </c>
      <c r="L102">
        <f t="shared" si="12"/>
        <v>522193</v>
      </c>
      <c r="M102">
        <v>0</v>
      </c>
    </row>
    <row r="103" spans="1:21" hidden="1" x14ac:dyDescent="0.3">
      <c r="A103">
        <v>93</v>
      </c>
      <c r="B103" s="4" t="s">
        <v>82</v>
      </c>
      <c r="C103">
        <v>14</v>
      </c>
      <c r="E103" s="1">
        <f t="shared" si="6"/>
        <v>1</v>
      </c>
      <c r="F103" s="1">
        <f t="shared" si="7"/>
        <v>428</v>
      </c>
      <c r="G103" s="1">
        <f t="shared" si="8"/>
        <v>9</v>
      </c>
      <c r="H103" t="str">
        <f t="shared" si="9"/>
        <v>10901AC</v>
      </c>
      <c r="I103">
        <f t="shared" si="10"/>
        <v>17367468</v>
      </c>
      <c r="J103">
        <v>522193</v>
      </c>
      <c r="K103" t="str">
        <f t="shared" si="11"/>
        <v/>
      </c>
      <c r="L103">
        <f t="shared" si="12"/>
        <v>522193</v>
      </c>
      <c r="M103">
        <v>1</v>
      </c>
    </row>
    <row r="104" spans="1:21" hidden="1" x14ac:dyDescent="0.3">
      <c r="A104">
        <v>94</v>
      </c>
      <c r="B104" s="4" t="s">
        <v>82</v>
      </c>
      <c r="C104">
        <v>15</v>
      </c>
      <c r="E104" s="1">
        <f t="shared" si="6"/>
        <v>1</v>
      </c>
      <c r="F104" s="1" t="str">
        <f t="shared" si="7"/>
        <v/>
      </c>
      <c r="G104" s="1" t="e">
        <f t="shared" si="8"/>
        <v>#VALUE!</v>
      </c>
      <c r="H104" t="e">
        <f t="shared" si="9"/>
        <v>#VALUE!</v>
      </c>
      <c r="I104" t="e">
        <f t="shared" si="10"/>
        <v>#VALUE!</v>
      </c>
      <c r="K104" t="str">
        <f t="shared" si="11"/>
        <v/>
      </c>
      <c r="L104" t="str">
        <f t="shared" si="12"/>
        <v/>
      </c>
    </row>
    <row r="105" spans="1:21" hidden="1" x14ac:dyDescent="0.3">
      <c r="A105">
        <v>95</v>
      </c>
      <c r="B105" s="4" t="s">
        <v>82</v>
      </c>
      <c r="C105">
        <v>16</v>
      </c>
      <c r="E105" s="1">
        <f t="shared" si="6"/>
        <v>1</v>
      </c>
      <c r="F105" s="1" t="str">
        <f t="shared" si="7"/>
        <v/>
      </c>
      <c r="G105" s="1" t="e">
        <f t="shared" si="8"/>
        <v>#VALUE!</v>
      </c>
      <c r="H105" t="e">
        <f t="shared" si="9"/>
        <v>#VALUE!</v>
      </c>
      <c r="I105" t="e">
        <f t="shared" si="10"/>
        <v>#VALUE!</v>
      </c>
      <c r="K105" t="str">
        <f t="shared" si="11"/>
        <v/>
      </c>
      <c r="L105" t="str">
        <f t="shared" si="12"/>
        <v/>
      </c>
    </row>
    <row r="106" spans="1:21" hidden="1" x14ac:dyDescent="0.3">
      <c r="A106">
        <v>96</v>
      </c>
      <c r="B106" s="3" t="s">
        <v>81</v>
      </c>
      <c r="C106">
        <v>1</v>
      </c>
      <c r="D106" s="1" t="s">
        <v>53</v>
      </c>
      <c r="E106" s="1">
        <f t="shared" ref="E106:E121" si="13">IF(P106="",$B$2,$B$2)</f>
        <v>1</v>
      </c>
      <c r="F106" s="1">
        <f t="shared" ref="F106:F121" si="14">IF(L106&lt;&gt;"",FLOOR((L106-MIN(L:L))/2,1),"")</f>
        <v>0</v>
      </c>
      <c r="G106" s="1">
        <f t="shared" ref="G106:G121" si="15">IF(MOD(L106-$B$6,2)=1,8+M106,M106)</f>
        <v>7</v>
      </c>
      <c r="H106" t="str">
        <f t="shared" ref="H106:H137" si="16">DEC2HEX(E106*HEX2DEC(1000000) +G106*HEX2DEC(10000) +F106)</f>
        <v>1070000</v>
      </c>
      <c r="I106">
        <f t="shared" ref="I106:I109" si="17">HEX2DEC(H106)</f>
        <v>17235968</v>
      </c>
      <c r="J106">
        <v>521336</v>
      </c>
      <c r="K106" t="str">
        <f t="shared" si="11"/>
        <v/>
      </c>
      <c r="L106">
        <f t="shared" ref="L106:L137" si="18">IF(J106&lt;&gt;"",J106,K106)</f>
        <v>521336</v>
      </c>
      <c r="M106">
        <v>7</v>
      </c>
      <c r="O106" t="s">
        <v>286</v>
      </c>
    </row>
    <row r="107" spans="1:21" hidden="1" x14ac:dyDescent="0.3">
      <c r="A107">
        <v>97</v>
      </c>
      <c r="B107" s="3" t="s">
        <v>81</v>
      </c>
      <c r="C107">
        <v>2</v>
      </c>
      <c r="D107" s="1" t="s">
        <v>54</v>
      </c>
      <c r="E107" s="1">
        <f t="shared" si="13"/>
        <v>1</v>
      </c>
      <c r="F107" s="1">
        <f t="shared" si="14"/>
        <v>0</v>
      </c>
      <c r="G107" s="1">
        <f t="shared" si="15"/>
        <v>8</v>
      </c>
      <c r="H107" t="str">
        <f t="shared" si="16"/>
        <v>1080000</v>
      </c>
      <c r="I107">
        <f t="shared" si="17"/>
        <v>17301504</v>
      </c>
      <c r="J107">
        <v>521337</v>
      </c>
      <c r="K107" t="str">
        <f t="shared" si="11"/>
        <v/>
      </c>
      <c r="L107">
        <f t="shared" si="18"/>
        <v>521337</v>
      </c>
      <c r="M107">
        <v>0</v>
      </c>
      <c r="O107" t="s">
        <v>287</v>
      </c>
    </row>
    <row r="108" spans="1:21" hidden="1" x14ac:dyDescent="0.3">
      <c r="A108">
        <v>98</v>
      </c>
      <c r="B108" s="3" t="s">
        <v>81</v>
      </c>
      <c r="C108">
        <v>3</v>
      </c>
      <c r="D108" s="1" t="s">
        <v>48</v>
      </c>
      <c r="E108" s="1">
        <f t="shared" si="13"/>
        <v>1</v>
      </c>
      <c r="F108" s="1">
        <f t="shared" si="14"/>
        <v>0</v>
      </c>
      <c r="G108" s="1">
        <f t="shared" si="15"/>
        <v>3</v>
      </c>
      <c r="H108" t="str">
        <f t="shared" si="16"/>
        <v>1030000</v>
      </c>
      <c r="I108">
        <f t="shared" si="17"/>
        <v>16973824</v>
      </c>
      <c r="J108">
        <v>521336</v>
      </c>
      <c r="K108" t="str">
        <f t="shared" si="11"/>
        <v/>
      </c>
      <c r="L108">
        <f t="shared" si="18"/>
        <v>521336</v>
      </c>
      <c r="M108">
        <v>3</v>
      </c>
    </row>
    <row r="109" spans="1:21" hidden="1" x14ac:dyDescent="0.3">
      <c r="A109">
        <v>99</v>
      </c>
      <c r="B109" s="3" t="s">
        <v>81</v>
      </c>
      <c r="C109">
        <v>4</v>
      </c>
      <c r="D109" s="1" t="s">
        <v>49</v>
      </c>
      <c r="E109" s="1">
        <f t="shared" si="13"/>
        <v>1</v>
      </c>
      <c r="F109" s="1">
        <f t="shared" si="14"/>
        <v>0</v>
      </c>
      <c r="G109" s="1">
        <f t="shared" si="15"/>
        <v>4</v>
      </c>
      <c r="H109" t="str">
        <f t="shared" si="16"/>
        <v>1040000</v>
      </c>
      <c r="I109">
        <f t="shared" si="17"/>
        <v>17039360</v>
      </c>
      <c r="J109">
        <v>521336</v>
      </c>
      <c r="K109" t="str">
        <f t="shared" si="11"/>
        <v/>
      </c>
      <c r="L109">
        <f t="shared" si="18"/>
        <v>521336</v>
      </c>
      <c r="M109">
        <v>4</v>
      </c>
    </row>
    <row r="110" spans="1:21" hidden="1" x14ac:dyDescent="0.3">
      <c r="A110">
        <v>100</v>
      </c>
      <c r="B110" s="8" t="s">
        <v>93</v>
      </c>
      <c r="C110">
        <v>1</v>
      </c>
      <c r="D110" s="1" t="s">
        <v>94</v>
      </c>
      <c r="E110" s="1">
        <f t="shared" si="13"/>
        <v>1</v>
      </c>
      <c r="F110" s="1" t="str">
        <f t="shared" si="14"/>
        <v/>
      </c>
      <c r="G110" s="1" t="e">
        <f t="shared" si="15"/>
        <v>#VALUE!</v>
      </c>
      <c r="H110" t="e">
        <f t="shared" si="16"/>
        <v>#VALUE!</v>
      </c>
      <c r="I110" t="e">
        <f>HEX2DEC(H110)</f>
        <v>#VALUE!</v>
      </c>
      <c r="K110" t="str">
        <f t="shared" si="11"/>
        <v/>
      </c>
      <c r="L110" t="str">
        <f t="shared" si="18"/>
        <v/>
      </c>
    </row>
    <row r="111" spans="1:21" hidden="1" x14ac:dyDescent="0.3">
      <c r="A111">
        <v>101</v>
      </c>
      <c r="B111" s="8" t="s">
        <v>93</v>
      </c>
      <c r="C111">
        <v>2</v>
      </c>
      <c r="D111" s="1" t="s">
        <v>95</v>
      </c>
      <c r="E111" s="1">
        <f t="shared" si="13"/>
        <v>1</v>
      </c>
      <c r="F111" s="1" t="str">
        <f t="shared" si="14"/>
        <v/>
      </c>
      <c r="G111" s="1" t="e">
        <f t="shared" si="15"/>
        <v>#VALUE!</v>
      </c>
      <c r="H111" t="e">
        <f t="shared" si="16"/>
        <v>#VALUE!</v>
      </c>
      <c r="I111" t="e">
        <f>HEX2DEC(H111)</f>
        <v>#VALUE!</v>
      </c>
      <c r="K111" t="str">
        <f t="shared" si="11"/>
        <v/>
      </c>
      <c r="L111" t="str">
        <f t="shared" si="18"/>
        <v/>
      </c>
    </row>
    <row r="112" spans="1:21" hidden="1" x14ac:dyDescent="0.3">
      <c r="A112">
        <v>102</v>
      </c>
      <c r="B112" s="8" t="s">
        <v>93</v>
      </c>
      <c r="C112">
        <v>3</v>
      </c>
      <c r="E112" s="1">
        <f t="shared" si="13"/>
        <v>1</v>
      </c>
      <c r="F112" s="1" t="str">
        <f t="shared" si="14"/>
        <v/>
      </c>
      <c r="G112" s="1" t="e">
        <f t="shared" si="15"/>
        <v>#VALUE!</v>
      </c>
      <c r="H112" t="e">
        <f t="shared" si="16"/>
        <v>#VALUE!</v>
      </c>
      <c r="I112" t="e">
        <f>HEX2DEC(H112)</f>
        <v>#VALUE!</v>
      </c>
      <c r="K112" t="str">
        <f t="shared" si="11"/>
        <v/>
      </c>
      <c r="L112" t="str">
        <f t="shared" si="18"/>
        <v/>
      </c>
    </row>
    <row r="113" spans="1:15" hidden="1" x14ac:dyDescent="0.3">
      <c r="A113">
        <v>103</v>
      </c>
      <c r="B113" s="8" t="s">
        <v>93</v>
      </c>
      <c r="C113">
        <v>4</v>
      </c>
      <c r="E113" s="1">
        <f t="shared" si="13"/>
        <v>1</v>
      </c>
      <c r="F113" s="1" t="str">
        <f t="shared" si="14"/>
        <v/>
      </c>
      <c r="G113" s="1" t="e">
        <f t="shared" si="15"/>
        <v>#VALUE!</v>
      </c>
      <c r="H113" t="e">
        <f t="shared" si="16"/>
        <v>#VALUE!</v>
      </c>
      <c r="I113" t="e">
        <f>HEX2DEC(H113)</f>
        <v>#VALUE!</v>
      </c>
      <c r="K113" t="str">
        <f t="shared" si="11"/>
        <v/>
      </c>
      <c r="L113" t="str">
        <f t="shared" si="18"/>
        <v/>
      </c>
    </row>
    <row r="114" spans="1:15" hidden="1" x14ac:dyDescent="0.3">
      <c r="A114">
        <v>104</v>
      </c>
      <c r="B114" s="9" t="s">
        <v>96</v>
      </c>
      <c r="C114">
        <v>1</v>
      </c>
      <c r="D114" s="1" t="s">
        <v>57</v>
      </c>
      <c r="E114" s="1">
        <f t="shared" si="13"/>
        <v>1</v>
      </c>
      <c r="F114" s="1">
        <f t="shared" si="14"/>
        <v>0</v>
      </c>
      <c r="G114" s="1">
        <f t="shared" si="15"/>
        <v>2</v>
      </c>
      <c r="H114" t="str">
        <f t="shared" si="16"/>
        <v>1020000</v>
      </c>
      <c r="I114">
        <f t="shared" ref="I114:I121" si="19">HEX2DEC(H114)</f>
        <v>16908288</v>
      </c>
      <c r="J114">
        <v>521336</v>
      </c>
      <c r="K114" t="str">
        <f t="shared" si="11"/>
        <v/>
      </c>
      <c r="L114">
        <f t="shared" si="18"/>
        <v>521336</v>
      </c>
      <c r="M114">
        <v>2</v>
      </c>
    </row>
    <row r="115" spans="1:15" hidden="1" x14ac:dyDescent="0.3">
      <c r="A115">
        <v>105</v>
      </c>
      <c r="B115" s="9" t="s">
        <v>96</v>
      </c>
      <c r="C115">
        <v>2</v>
      </c>
      <c r="D115" s="1" t="s">
        <v>50</v>
      </c>
      <c r="E115" s="1">
        <f t="shared" si="13"/>
        <v>1</v>
      </c>
      <c r="F115" s="1">
        <f t="shared" si="14"/>
        <v>0</v>
      </c>
      <c r="G115" s="1">
        <f t="shared" si="15"/>
        <v>5</v>
      </c>
      <c r="H115" t="str">
        <f t="shared" si="16"/>
        <v>1050000</v>
      </c>
      <c r="I115">
        <f t="shared" si="19"/>
        <v>17104896</v>
      </c>
      <c r="J115">
        <v>521336</v>
      </c>
      <c r="K115" t="str">
        <f t="shared" si="11"/>
        <v/>
      </c>
      <c r="L115">
        <f t="shared" si="18"/>
        <v>521336</v>
      </c>
      <c r="M115">
        <v>5</v>
      </c>
    </row>
    <row r="116" spans="1:15" hidden="1" x14ac:dyDescent="0.3">
      <c r="A116">
        <v>106</v>
      </c>
      <c r="B116" s="9" t="s">
        <v>96</v>
      </c>
      <c r="C116">
        <v>3</v>
      </c>
      <c r="D116" s="1" t="s">
        <v>51</v>
      </c>
      <c r="E116" s="1">
        <f t="shared" si="13"/>
        <v>1</v>
      </c>
      <c r="F116" s="1">
        <f t="shared" si="14"/>
        <v>0</v>
      </c>
      <c r="G116" s="1">
        <f t="shared" si="15"/>
        <v>6</v>
      </c>
      <c r="H116" t="str">
        <f t="shared" si="16"/>
        <v>1060000</v>
      </c>
      <c r="I116">
        <f t="shared" si="19"/>
        <v>17170432</v>
      </c>
      <c r="J116">
        <v>521336</v>
      </c>
      <c r="K116" t="str">
        <f t="shared" si="11"/>
        <v/>
      </c>
      <c r="L116">
        <f t="shared" si="18"/>
        <v>521336</v>
      </c>
      <c r="M116">
        <v>6</v>
      </c>
    </row>
    <row r="117" spans="1:15" hidden="1" x14ac:dyDescent="0.3">
      <c r="A117">
        <v>107</v>
      </c>
      <c r="B117" s="9" t="s">
        <v>96</v>
      </c>
      <c r="C117">
        <v>4</v>
      </c>
      <c r="D117" s="1" t="s">
        <v>58</v>
      </c>
      <c r="E117" s="1">
        <f t="shared" si="13"/>
        <v>1</v>
      </c>
      <c r="F117" s="1">
        <f t="shared" si="14"/>
        <v>0</v>
      </c>
      <c r="G117" s="1">
        <f t="shared" si="15"/>
        <v>9</v>
      </c>
      <c r="H117" t="str">
        <f t="shared" si="16"/>
        <v>1090000</v>
      </c>
      <c r="I117">
        <f t="shared" si="19"/>
        <v>17367040</v>
      </c>
      <c r="J117">
        <v>521337</v>
      </c>
      <c r="K117" t="str">
        <f t="shared" si="11"/>
        <v/>
      </c>
      <c r="L117">
        <f t="shared" si="18"/>
        <v>521337</v>
      </c>
      <c r="M117">
        <v>1</v>
      </c>
      <c r="O117" t="s">
        <v>291</v>
      </c>
    </row>
    <row r="118" spans="1:15" hidden="1" x14ac:dyDescent="0.3">
      <c r="A118">
        <v>108</v>
      </c>
      <c r="B118" s="9" t="s">
        <v>96</v>
      </c>
      <c r="C118">
        <v>5</v>
      </c>
      <c r="D118" s="1" t="s">
        <v>70</v>
      </c>
      <c r="E118" s="1">
        <f t="shared" si="13"/>
        <v>1</v>
      </c>
      <c r="F118" s="1">
        <f t="shared" si="14"/>
        <v>0</v>
      </c>
      <c r="G118" s="1">
        <f t="shared" si="15"/>
        <v>10</v>
      </c>
      <c r="H118" t="str">
        <f t="shared" si="16"/>
        <v>10A0000</v>
      </c>
      <c r="I118">
        <f t="shared" si="19"/>
        <v>17432576</v>
      </c>
      <c r="J118">
        <v>521337</v>
      </c>
      <c r="K118" t="str">
        <f t="shared" si="11"/>
        <v/>
      </c>
      <c r="L118">
        <f t="shared" si="18"/>
        <v>521337</v>
      </c>
      <c r="M118">
        <v>2</v>
      </c>
      <c r="O118" t="s">
        <v>290</v>
      </c>
    </row>
    <row r="119" spans="1:15" hidden="1" x14ac:dyDescent="0.3">
      <c r="A119">
        <v>109</v>
      </c>
      <c r="B119" s="9" t="s">
        <v>96</v>
      </c>
      <c r="C119">
        <v>6</v>
      </c>
      <c r="D119" s="1" t="s">
        <v>55</v>
      </c>
      <c r="E119" s="1">
        <f t="shared" si="13"/>
        <v>1</v>
      </c>
      <c r="F119" s="1">
        <f t="shared" si="14"/>
        <v>0</v>
      </c>
      <c r="G119" s="1">
        <f t="shared" si="15"/>
        <v>11</v>
      </c>
      <c r="H119" t="str">
        <f t="shared" si="16"/>
        <v>10B0000</v>
      </c>
      <c r="I119">
        <f t="shared" si="19"/>
        <v>17498112</v>
      </c>
      <c r="J119">
        <v>521337</v>
      </c>
      <c r="K119" t="str">
        <f t="shared" si="11"/>
        <v/>
      </c>
      <c r="L119">
        <f t="shared" si="18"/>
        <v>521337</v>
      </c>
      <c r="M119">
        <v>3</v>
      </c>
      <c r="O119" t="s">
        <v>289</v>
      </c>
    </row>
    <row r="120" spans="1:15" hidden="1" x14ac:dyDescent="0.3">
      <c r="A120">
        <v>110</v>
      </c>
      <c r="B120" s="9" t="s">
        <v>96</v>
      </c>
      <c r="C120">
        <v>7</v>
      </c>
      <c r="D120" s="1" t="s">
        <v>52</v>
      </c>
      <c r="E120" s="1">
        <f t="shared" si="13"/>
        <v>1</v>
      </c>
      <c r="F120" s="1">
        <f t="shared" si="14"/>
        <v>0</v>
      </c>
      <c r="G120" s="1">
        <f t="shared" si="15"/>
        <v>12</v>
      </c>
      <c r="H120" t="str">
        <f t="shared" si="16"/>
        <v>10C0000</v>
      </c>
      <c r="I120">
        <f t="shared" si="19"/>
        <v>17563648</v>
      </c>
      <c r="J120">
        <v>521337</v>
      </c>
      <c r="K120" t="str">
        <f t="shared" si="11"/>
        <v/>
      </c>
      <c r="L120">
        <f t="shared" si="18"/>
        <v>521337</v>
      </c>
      <c r="M120">
        <v>4</v>
      </c>
    </row>
    <row r="121" spans="1:15" hidden="1" x14ac:dyDescent="0.3">
      <c r="A121">
        <v>111</v>
      </c>
      <c r="B121" s="9" t="s">
        <v>96</v>
      </c>
      <c r="C121">
        <v>8</v>
      </c>
      <c r="D121" s="1" t="s">
        <v>56</v>
      </c>
      <c r="E121" s="1">
        <f t="shared" si="13"/>
        <v>1</v>
      </c>
      <c r="F121" s="1">
        <f t="shared" si="14"/>
        <v>0</v>
      </c>
      <c r="G121" s="1">
        <f t="shared" si="15"/>
        <v>13</v>
      </c>
      <c r="H121" t="str">
        <f t="shared" si="16"/>
        <v>10D0000</v>
      </c>
      <c r="I121">
        <f t="shared" si="19"/>
        <v>17629184</v>
      </c>
      <c r="J121">
        <v>521337</v>
      </c>
      <c r="K121" t="str">
        <f t="shared" si="11"/>
        <v/>
      </c>
      <c r="L121">
        <f t="shared" si="18"/>
        <v>521337</v>
      </c>
      <c r="M121">
        <v>5</v>
      </c>
      <c r="O121" t="s">
        <v>288</v>
      </c>
    </row>
  </sheetData>
  <autoFilter ref="A9:U121" xr:uid="{A89B904C-2B30-413B-8D81-C58D97718B2C}">
    <filterColumn colId="15">
      <customFilters>
        <customFilter operator="notEqual" val=" "/>
      </customFilters>
    </filterColumn>
    <sortState ref="A10:U100">
      <sortCondition ref="T9:T121"/>
    </sortState>
  </autoFilter>
  <sortState ref="A10:T121">
    <sortCondition ref="B10:B121"/>
    <sortCondition ref="C10:C1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70"/>
  <sheetViews>
    <sheetView tabSelected="1" topLeftCell="B1" zoomScale="85" zoomScaleNormal="85" workbookViewId="0">
      <selection activeCell="I42" sqref="I42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303</v>
      </c>
      <c r="R1" t="s">
        <v>313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243</v>
      </c>
      <c r="B5">
        <f>MIN(K:K)</f>
        <v>7953</v>
      </c>
    </row>
    <row r="6" spans="1:18" x14ac:dyDescent="0.3">
      <c r="A6" t="s">
        <v>112</v>
      </c>
      <c r="B6">
        <f>COUNTIF(P:P,"*")</f>
        <v>14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244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154</v>
      </c>
    </row>
    <row r="8" spans="1:18" x14ac:dyDescent="0.3">
      <c r="A8">
        <v>0</v>
      </c>
      <c r="B8" s="2" t="s">
        <v>16</v>
      </c>
      <c r="C8">
        <v>1</v>
      </c>
      <c r="D8" s="1" t="s">
        <v>18</v>
      </c>
      <c r="E8" s="1">
        <f t="shared" ref="E8:E39" si="0">IF(P8="",$B$2,$B$2)</f>
        <v>2</v>
      </c>
      <c r="F8" s="1">
        <f t="shared" ref="F8:F39" si="1">IF(L8&lt;&gt;"",FLOOR((L8-$B$4)/2,1),"")</f>
        <v>3976</v>
      </c>
      <c r="G8" s="1">
        <f>IF(MOD(L8-$B$4,2)=1,8+M8,M8)</f>
        <v>8</v>
      </c>
      <c r="H8" t="str">
        <f t="shared" ref="H8:H39" si="2"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231</v>
      </c>
      <c r="O8" t="s">
        <v>219</v>
      </c>
      <c r="P8" t="s">
        <v>38</v>
      </c>
      <c r="Q8">
        <v>0</v>
      </c>
      <c r="R8" t="str">
        <f t="shared" ref="R8:R42" si="3">IF(P8="*",D8&amp;" : INT :="&amp;(Q8+1)&amp;";","")</f>
        <v>Cy01 : INT :=1;</v>
      </c>
    </row>
    <row r="9" spans="1:18" x14ac:dyDescent="0.3">
      <c r="A9">
        <v>1</v>
      </c>
      <c r="B9" s="2" t="s">
        <v>16</v>
      </c>
      <c r="C9">
        <v>2</v>
      </c>
      <c r="D9" s="1" t="s">
        <v>19</v>
      </c>
      <c r="E9" s="1">
        <f t="shared" si="0"/>
        <v>2</v>
      </c>
      <c r="F9" s="1">
        <f t="shared" si="1"/>
        <v>4034</v>
      </c>
      <c r="G9" s="1">
        <f t="shared" ref="G9:G10" si="4">IF(MOD(L9-$B$4,2)=1,8+M9,M9)</f>
        <v>8</v>
      </c>
      <c r="H9" t="str">
        <f t="shared" si="2"/>
        <v>2080FC2</v>
      </c>
      <c r="I9">
        <f t="shared" ref="I9:I10" si="5">HEX2DEC(H9)</f>
        <v>34082754</v>
      </c>
      <c r="K9">
        <f t="shared" ref="K9:K10" si="6">IF(Q9&lt;&gt;"",$B$3+Q9*116,"")</f>
        <v>521474</v>
      </c>
      <c r="L9">
        <f t="shared" ref="L9:L10" si="7">IF(J9&lt;&gt;"",J9,K9)</f>
        <v>521474</v>
      </c>
      <c r="N9" t="s">
        <v>232</v>
      </c>
      <c r="O9" t="s">
        <v>220</v>
      </c>
      <c r="P9" t="s">
        <v>38</v>
      </c>
      <c r="Q9">
        <v>1</v>
      </c>
      <c r="R9" t="str">
        <f t="shared" si="3"/>
        <v>Cy02 : INT :=2;</v>
      </c>
    </row>
    <row r="10" spans="1:18" x14ac:dyDescent="0.3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4"/>
        <v>8</v>
      </c>
      <c r="H10" t="str">
        <f t="shared" si="2"/>
        <v>2080FFC</v>
      </c>
      <c r="I10">
        <f t="shared" si="5"/>
        <v>34082812</v>
      </c>
      <c r="K10">
        <f t="shared" si="6"/>
        <v>521590</v>
      </c>
      <c r="L10">
        <f t="shared" si="7"/>
        <v>521590</v>
      </c>
      <c r="N10" t="s">
        <v>233</v>
      </c>
      <c r="O10" t="s">
        <v>221</v>
      </c>
      <c r="P10" t="s">
        <v>38</v>
      </c>
      <c r="Q10">
        <v>2</v>
      </c>
      <c r="R10" t="str">
        <f t="shared" si="3"/>
        <v>Cy03 : INT :=3;</v>
      </c>
    </row>
    <row r="11" spans="1:18" hidden="1" x14ac:dyDescent="0.3">
      <c r="A11">
        <v>3</v>
      </c>
      <c r="B11" s="2" t="s">
        <v>16</v>
      </c>
      <c r="C11">
        <v>6</v>
      </c>
      <c r="E11" s="1">
        <f t="shared" si="0"/>
        <v>2</v>
      </c>
      <c r="F11" s="1" t="str">
        <f t="shared" si="1"/>
        <v/>
      </c>
      <c r="G11" s="1" t="e">
        <f>IF(MOD(F11,2)=1,8+M11,M11)</f>
        <v>#VALUE!</v>
      </c>
      <c r="H11" t="e">
        <f t="shared" si="2"/>
        <v>#VALUE!</v>
      </c>
      <c r="I11" t="e">
        <f>HEX2DEC(H11)</f>
        <v>#VALUE!</v>
      </c>
      <c r="K11" t="str">
        <f>IF(Q11&lt;&gt;"",$B$3+Q11*136,"")</f>
        <v/>
      </c>
      <c r="L11" t="str">
        <f>IF(J11&lt;&gt;"",J11,K11)</f>
        <v/>
      </c>
      <c r="R11" t="str">
        <f t="shared" si="3"/>
        <v/>
      </c>
    </row>
    <row r="12" spans="1:18" hidden="1" x14ac:dyDescent="0.3">
      <c r="A12">
        <v>4</v>
      </c>
      <c r="B12" s="2" t="s">
        <v>16</v>
      </c>
      <c r="C12">
        <v>7</v>
      </c>
      <c r="E12" s="1">
        <f t="shared" si="0"/>
        <v>2</v>
      </c>
      <c r="F12" s="1" t="str">
        <f t="shared" si="1"/>
        <v/>
      </c>
      <c r="G12" s="1" t="e">
        <f>IF(MOD(F12,2)=1,8+M12,M12)</f>
        <v>#VALUE!</v>
      </c>
      <c r="H12" t="e">
        <f t="shared" si="2"/>
        <v>#VALUE!</v>
      </c>
      <c r="I12" t="e">
        <f>HEX2DEC(H12)</f>
        <v>#VALUE!</v>
      </c>
      <c r="K12" t="str">
        <f>IF(Q12&lt;&gt;"",$B$3+Q12*136,"")</f>
        <v/>
      </c>
      <c r="L12" t="str">
        <f>IF(J12&lt;&gt;"",J12,K12)</f>
        <v/>
      </c>
      <c r="M12">
        <v>1</v>
      </c>
      <c r="R12" t="str">
        <f t="shared" si="3"/>
        <v/>
      </c>
    </row>
    <row r="13" spans="1:18" hidden="1" x14ac:dyDescent="0.3">
      <c r="A13">
        <v>5</v>
      </c>
      <c r="B13" s="2" t="s">
        <v>16</v>
      </c>
      <c r="C13">
        <v>8</v>
      </c>
      <c r="E13" s="1">
        <f t="shared" si="0"/>
        <v>2</v>
      </c>
      <c r="F13" s="1" t="str">
        <f t="shared" si="1"/>
        <v/>
      </c>
      <c r="G13" s="1" t="e">
        <f>IF(MOD(F13,2)=1,8+M13,M13)</f>
        <v>#VALUE!</v>
      </c>
      <c r="H13" t="e">
        <f t="shared" si="2"/>
        <v>#VALUE!</v>
      </c>
      <c r="I13" t="e">
        <f>HEX2DEC(H13)</f>
        <v>#VALUE!</v>
      </c>
      <c r="K13" t="str">
        <f>IF(Q13&lt;&gt;"",$B$3+Q13*136,"")</f>
        <v/>
      </c>
      <c r="L13" t="str">
        <f>IF(J13&lt;&gt;"",J13,K13)</f>
        <v/>
      </c>
      <c r="R13" t="str">
        <f t="shared" si="3"/>
        <v/>
      </c>
    </row>
    <row r="14" spans="1:18" hidden="1" x14ac:dyDescent="0.3">
      <c r="A14">
        <v>6</v>
      </c>
      <c r="B14" s="2" t="s">
        <v>16</v>
      </c>
      <c r="C14">
        <v>9</v>
      </c>
      <c r="D14" s="1" t="s">
        <v>11</v>
      </c>
      <c r="E14" s="1">
        <f t="shared" si="0"/>
        <v>2</v>
      </c>
      <c r="F14" s="1">
        <f t="shared" si="1"/>
        <v>0</v>
      </c>
      <c r="G14" s="1">
        <f t="shared" ref="G14:G25" si="8">IF(MOD(L14-$B$4,2)=1,8+M14,M14)</f>
        <v>0</v>
      </c>
      <c r="H14" t="str">
        <f t="shared" si="2"/>
        <v>2000000</v>
      </c>
      <c r="I14">
        <f t="shared" ref="I14:I25" si="9">HEX2DEC(H14)</f>
        <v>33554432</v>
      </c>
      <c r="J14">
        <v>513405</v>
      </c>
      <c r="K14" t="str">
        <f t="shared" ref="K14:K25" si="10">IF(Q14&lt;&gt;"",$B$3+Q14*116,"")</f>
        <v/>
      </c>
      <c r="L14">
        <f t="shared" ref="L14:L25" si="11">IF(J14&lt;&gt;"",J14,K14)</f>
        <v>513405</v>
      </c>
      <c r="M14">
        <v>0</v>
      </c>
      <c r="O14" t="s">
        <v>292</v>
      </c>
      <c r="R14" t="str">
        <f t="shared" si="3"/>
        <v/>
      </c>
    </row>
    <row r="15" spans="1:18" hidden="1" x14ac:dyDescent="0.3">
      <c r="A15">
        <v>7</v>
      </c>
      <c r="B15" s="2" t="s">
        <v>16</v>
      </c>
      <c r="C15">
        <v>10</v>
      </c>
      <c r="D15" s="1" t="s">
        <v>12</v>
      </c>
      <c r="E15" s="1">
        <f t="shared" si="0"/>
        <v>2</v>
      </c>
      <c r="F15" s="1">
        <f t="shared" si="1"/>
        <v>0</v>
      </c>
      <c r="G15" s="1">
        <f t="shared" si="8"/>
        <v>1</v>
      </c>
      <c r="H15" t="str">
        <f t="shared" si="2"/>
        <v>2010000</v>
      </c>
      <c r="I15">
        <f t="shared" si="9"/>
        <v>33619968</v>
      </c>
      <c r="J15">
        <v>513405</v>
      </c>
      <c r="K15" t="str">
        <f t="shared" si="10"/>
        <v/>
      </c>
      <c r="L15">
        <f t="shared" si="11"/>
        <v>513405</v>
      </c>
      <c r="M15">
        <v>1</v>
      </c>
      <c r="O15" t="s">
        <v>297</v>
      </c>
      <c r="R15" t="str">
        <f t="shared" si="3"/>
        <v/>
      </c>
    </row>
    <row r="16" spans="1:18" hidden="1" x14ac:dyDescent="0.3">
      <c r="A16">
        <v>8</v>
      </c>
      <c r="B16" s="2" t="s">
        <v>16</v>
      </c>
      <c r="C16">
        <v>11</v>
      </c>
      <c r="D16" s="1" t="s">
        <v>13</v>
      </c>
      <c r="E16" s="1">
        <f t="shared" si="0"/>
        <v>2</v>
      </c>
      <c r="F16" s="1">
        <f t="shared" si="1"/>
        <v>0</v>
      </c>
      <c r="G16" s="1">
        <f t="shared" si="8"/>
        <v>2</v>
      </c>
      <c r="H16" t="str">
        <f t="shared" si="2"/>
        <v>2020000</v>
      </c>
      <c r="I16">
        <f t="shared" si="9"/>
        <v>33685504</v>
      </c>
      <c r="J16">
        <v>513405</v>
      </c>
      <c r="K16" t="str">
        <f t="shared" si="10"/>
        <v/>
      </c>
      <c r="L16">
        <f t="shared" si="11"/>
        <v>513405</v>
      </c>
      <c r="M16">
        <v>2</v>
      </c>
      <c r="O16" t="s">
        <v>298</v>
      </c>
      <c r="R16" t="str">
        <f t="shared" si="3"/>
        <v/>
      </c>
    </row>
    <row r="17" spans="1:18" hidden="1" x14ac:dyDescent="0.3">
      <c r="A17">
        <v>9</v>
      </c>
      <c r="B17" s="2" t="s">
        <v>16</v>
      </c>
      <c r="C17">
        <v>12</v>
      </c>
      <c r="D17" s="1" t="s">
        <v>14</v>
      </c>
      <c r="E17" s="1">
        <f t="shared" si="0"/>
        <v>2</v>
      </c>
      <c r="F17" s="1">
        <f t="shared" si="1"/>
        <v>0</v>
      </c>
      <c r="G17" s="1">
        <f t="shared" si="8"/>
        <v>3</v>
      </c>
      <c r="H17" t="str">
        <f t="shared" si="2"/>
        <v>2030000</v>
      </c>
      <c r="I17">
        <f t="shared" si="9"/>
        <v>33751040</v>
      </c>
      <c r="J17">
        <v>513405</v>
      </c>
      <c r="K17" t="str">
        <f t="shared" si="10"/>
        <v/>
      </c>
      <c r="L17">
        <f t="shared" si="11"/>
        <v>513405</v>
      </c>
      <c r="M17">
        <v>3</v>
      </c>
      <c r="O17" t="s">
        <v>299</v>
      </c>
      <c r="R17" t="str">
        <f t="shared" si="3"/>
        <v/>
      </c>
    </row>
    <row r="18" spans="1:18" hidden="1" x14ac:dyDescent="0.3">
      <c r="A18">
        <v>10</v>
      </c>
      <c r="B18" s="2" t="s">
        <v>16</v>
      </c>
      <c r="C18">
        <v>13</v>
      </c>
      <c r="D18" s="1" t="s">
        <v>21</v>
      </c>
      <c r="E18" s="1">
        <f t="shared" si="0"/>
        <v>2</v>
      </c>
      <c r="F18" s="1">
        <f t="shared" si="1"/>
        <v>0</v>
      </c>
      <c r="G18" s="1">
        <f t="shared" si="8"/>
        <v>4</v>
      </c>
      <c r="H18" t="str">
        <f t="shared" si="2"/>
        <v>2040000</v>
      </c>
      <c r="I18">
        <f t="shared" si="9"/>
        <v>33816576</v>
      </c>
      <c r="J18">
        <v>513405</v>
      </c>
      <c r="K18" t="str">
        <f t="shared" si="10"/>
        <v/>
      </c>
      <c r="L18">
        <f t="shared" si="11"/>
        <v>513405</v>
      </c>
      <c r="M18">
        <v>4</v>
      </c>
      <c r="O18" t="s">
        <v>293</v>
      </c>
      <c r="R18" t="str">
        <f t="shared" si="3"/>
        <v/>
      </c>
    </row>
    <row r="19" spans="1:18" hidden="1" x14ac:dyDescent="0.3">
      <c r="A19">
        <v>11</v>
      </c>
      <c r="B19" s="2" t="s">
        <v>16</v>
      </c>
      <c r="C19">
        <v>14</v>
      </c>
      <c r="D19" s="1" t="s">
        <v>22</v>
      </c>
      <c r="E19" s="1">
        <f t="shared" si="0"/>
        <v>2</v>
      </c>
      <c r="F19" s="1">
        <f t="shared" si="1"/>
        <v>0</v>
      </c>
      <c r="G19" s="1">
        <f t="shared" si="8"/>
        <v>5</v>
      </c>
      <c r="H19" t="str">
        <f t="shared" si="2"/>
        <v>2050000</v>
      </c>
      <c r="I19">
        <f t="shared" si="9"/>
        <v>33882112</v>
      </c>
      <c r="J19">
        <v>513405</v>
      </c>
      <c r="K19" t="str">
        <f t="shared" si="10"/>
        <v/>
      </c>
      <c r="L19">
        <f t="shared" si="11"/>
        <v>513405</v>
      </c>
      <c r="M19">
        <v>5</v>
      </c>
      <c r="O19" t="s">
        <v>295</v>
      </c>
      <c r="R19" t="str">
        <f t="shared" si="3"/>
        <v/>
      </c>
    </row>
    <row r="20" spans="1:18" hidden="1" x14ac:dyDescent="0.3">
      <c r="A20">
        <v>12</v>
      </c>
      <c r="B20" s="2" t="s">
        <v>16</v>
      </c>
      <c r="C20">
        <v>15</v>
      </c>
      <c r="D20" s="1" t="s">
        <v>23</v>
      </c>
      <c r="E20" s="1">
        <f t="shared" si="0"/>
        <v>2</v>
      </c>
      <c r="F20" s="1">
        <f t="shared" si="1"/>
        <v>0</v>
      </c>
      <c r="G20" s="1">
        <f t="shared" si="8"/>
        <v>6</v>
      </c>
      <c r="H20" t="str">
        <f t="shared" si="2"/>
        <v>2060000</v>
      </c>
      <c r="I20">
        <f t="shared" si="9"/>
        <v>33947648</v>
      </c>
      <c r="J20">
        <v>513405</v>
      </c>
      <c r="K20" t="str">
        <f t="shared" si="10"/>
        <v/>
      </c>
      <c r="L20">
        <f t="shared" si="11"/>
        <v>513405</v>
      </c>
      <c r="M20">
        <v>6</v>
      </c>
      <c r="O20" t="s">
        <v>296</v>
      </c>
      <c r="R20" t="str">
        <f t="shared" si="3"/>
        <v/>
      </c>
    </row>
    <row r="21" spans="1:18" hidden="1" x14ac:dyDescent="0.3">
      <c r="A21">
        <v>13</v>
      </c>
      <c r="B21" s="2" t="s">
        <v>16</v>
      </c>
      <c r="C21">
        <v>16</v>
      </c>
      <c r="D21" s="1" t="s">
        <v>24</v>
      </c>
      <c r="E21" s="1">
        <f t="shared" si="0"/>
        <v>2</v>
      </c>
      <c r="F21" s="1">
        <f t="shared" si="1"/>
        <v>0</v>
      </c>
      <c r="G21" s="1">
        <f t="shared" si="8"/>
        <v>7</v>
      </c>
      <c r="H21" t="str">
        <f t="shared" si="2"/>
        <v>2070000</v>
      </c>
      <c r="I21">
        <f t="shared" si="9"/>
        <v>34013184</v>
      </c>
      <c r="J21">
        <v>513405</v>
      </c>
      <c r="K21" t="str">
        <f t="shared" si="10"/>
        <v/>
      </c>
      <c r="L21">
        <f t="shared" si="11"/>
        <v>513405</v>
      </c>
      <c r="M21">
        <v>7</v>
      </c>
      <c r="O21" t="s">
        <v>294</v>
      </c>
      <c r="R21" t="str">
        <f t="shared" si="3"/>
        <v/>
      </c>
    </row>
    <row r="22" spans="1:18" x14ac:dyDescent="0.3">
      <c r="A22">
        <v>14</v>
      </c>
      <c r="B22" s="2" t="s">
        <v>16</v>
      </c>
      <c r="C22">
        <v>5</v>
      </c>
      <c r="D22" s="1" t="s">
        <v>157</v>
      </c>
      <c r="E22" s="1">
        <f t="shared" si="0"/>
        <v>2</v>
      </c>
      <c r="F22" s="1">
        <f t="shared" si="1"/>
        <v>4556</v>
      </c>
      <c r="G22" s="1">
        <f t="shared" si="8"/>
        <v>8</v>
      </c>
      <c r="H22" t="str">
        <f t="shared" si="2"/>
        <v>20811CC</v>
      </c>
      <c r="I22">
        <f t="shared" si="9"/>
        <v>34083276</v>
      </c>
      <c r="K22">
        <f t="shared" si="10"/>
        <v>522518</v>
      </c>
      <c r="L22">
        <f t="shared" si="11"/>
        <v>522518</v>
      </c>
      <c r="N22" t="s">
        <v>241</v>
      </c>
      <c r="O22" t="s">
        <v>229</v>
      </c>
      <c r="P22" t="s">
        <v>38</v>
      </c>
      <c r="Q22">
        <v>10</v>
      </c>
      <c r="R22" t="str">
        <f t="shared" si="3"/>
        <v>ACy04 : INT :=11;</v>
      </c>
    </row>
    <row r="23" spans="1:18" x14ac:dyDescent="0.3">
      <c r="A23">
        <v>15</v>
      </c>
      <c r="B23" s="2" t="s">
        <v>16</v>
      </c>
      <c r="C23">
        <v>4</v>
      </c>
      <c r="D23" s="1" t="s">
        <v>217</v>
      </c>
      <c r="E23" s="1">
        <f t="shared" si="0"/>
        <v>2</v>
      </c>
      <c r="F23" s="1">
        <f t="shared" si="1"/>
        <v>4614</v>
      </c>
      <c r="G23" s="1">
        <f t="shared" si="8"/>
        <v>8</v>
      </c>
      <c r="H23" t="str">
        <f t="shared" si="2"/>
        <v>2081206</v>
      </c>
      <c r="I23">
        <f t="shared" si="9"/>
        <v>34083334</v>
      </c>
      <c r="K23">
        <f t="shared" si="10"/>
        <v>522634</v>
      </c>
      <c r="L23">
        <f t="shared" si="11"/>
        <v>522634</v>
      </c>
      <c r="N23" t="s">
        <v>242</v>
      </c>
      <c r="O23" t="s">
        <v>230</v>
      </c>
      <c r="P23" t="s">
        <v>38</v>
      </c>
      <c r="Q23">
        <v>11</v>
      </c>
      <c r="R23" t="str">
        <f t="shared" si="3"/>
        <v>ACy05 : INT :=12;</v>
      </c>
    </row>
    <row r="24" spans="1:18" x14ac:dyDescent="0.3">
      <c r="A24">
        <v>16</v>
      </c>
      <c r="B24" s="13" t="s">
        <v>127</v>
      </c>
      <c r="C24">
        <v>1</v>
      </c>
      <c r="D24" s="1" t="s">
        <v>128</v>
      </c>
      <c r="E24" s="1">
        <f t="shared" si="0"/>
        <v>2</v>
      </c>
      <c r="F24" s="1">
        <f t="shared" si="1"/>
        <v>4440</v>
      </c>
      <c r="G24" s="1">
        <f t="shared" si="8"/>
        <v>8</v>
      </c>
      <c r="H24" t="str">
        <f t="shared" si="2"/>
        <v>2081158</v>
      </c>
      <c r="I24">
        <f t="shared" si="9"/>
        <v>34083160</v>
      </c>
      <c r="K24">
        <f t="shared" si="10"/>
        <v>522286</v>
      </c>
      <c r="L24">
        <f t="shared" si="11"/>
        <v>522286</v>
      </c>
      <c r="N24" t="s">
        <v>239</v>
      </c>
      <c r="O24" t="s">
        <v>227</v>
      </c>
      <c r="P24" t="s">
        <v>38</v>
      </c>
      <c r="Q24">
        <v>8</v>
      </c>
      <c r="R24" t="str">
        <f t="shared" si="3"/>
        <v>CCy1 : INT :=9;</v>
      </c>
    </row>
    <row r="25" spans="1:18" x14ac:dyDescent="0.3">
      <c r="A25">
        <v>17</v>
      </c>
      <c r="B25" s="13" t="s">
        <v>127</v>
      </c>
      <c r="C25">
        <v>2</v>
      </c>
      <c r="D25" s="1" t="s">
        <v>129</v>
      </c>
      <c r="E25" s="1">
        <f t="shared" si="0"/>
        <v>2</v>
      </c>
      <c r="F25" s="1">
        <f t="shared" si="1"/>
        <v>4498</v>
      </c>
      <c r="G25" s="1">
        <f t="shared" si="8"/>
        <v>8</v>
      </c>
      <c r="H25" t="str">
        <f t="shared" si="2"/>
        <v>2081192</v>
      </c>
      <c r="I25">
        <f t="shared" si="9"/>
        <v>34083218</v>
      </c>
      <c r="K25">
        <f t="shared" si="10"/>
        <v>522402</v>
      </c>
      <c r="L25">
        <f t="shared" si="11"/>
        <v>522402</v>
      </c>
      <c r="N25" t="s">
        <v>240</v>
      </c>
      <c r="O25" t="s">
        <v>228</v>
      </c>
      <c r="P25" t="s">
        <v>38</v>
      </c>
      <c r="Q25">
        <v>9</v>
      </c>
      <c r="R25" t="str">
        <f t="shared" si="3"/>
        <v>CCy2 : INT :=10;</v>
      </c>
    </row>
    <row r="26" spans="1:18" hidden="1" x14ac:dyDescent="0.3">
      <c r="A26">
        <v>18</v>
      </c>
      <c r="B26" s="13" t="s">
        <v>127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ref="G26:G39" si="12">IF(MOD(F26,2)=1,8+M26,M26)</f>
        <v>#VALUE!</v>
      </c>
      <c r="H26" t="e">
        <f t="shared" si="2"/>
        <v>#VALUE!</v>
      </c>
      <c r="I26" t="e">
        <f t="shared" ref="I26:I39" si="13">HEX2DEC(H26)</f>
        <v>#VALUE!</v>
      </c>
      <c r="K26" t="str">
        <f t="shared" ref="K26:K39" si="14">IF(Q26&lt;&gt;"",$B$3+Q26*136,"")</f>
        <v/>
      </c>
      <c r="L26" t="str">
        <f t="shared" ref="L26:L39" si="15">IF(J26&lt;&gt;"",J26,K26)</f>
        <v/>
      </c>
      <c r="R26" t="str">
        <f t="shared" si="3"/>
        <v/>
      </c>
    </row>
    <row r="27" spans="1:18" hidden="1" x14ac:dyDescent="0.3">
      <c r="A27">
        <v>19</v>
      </c>
      <c r="B27" s="13" t="s">
        <v>127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12"/>
        <v>#VALUE!</v>
      </c>
      <c r="H27" t="e">
        <f t="shared" si="2"/>
        <v>#VALUE!</v>
      </c>
      <c r="I27" t="e">
        <f t="shared" si="13"/>
        <v>#VALUE!</v>
      </c>
      <c r="K27" t="str">
        <f t="shared" si="14"/>
        <v/>
      </c>
      <c r="L27" t="str">
        <f t="shared" si="15"/>
        <v/>
      </c>
      <c r="R27" t="str">
        <f t="shared" si="3"/>
        <v/>
      </c>
    </row>
    <row r="28" spans="1:18" hidden="1" x14ac:dyDescent="0.3">
      <c r="A28">
        <v>20</v>
      </c>
      <c r="B28" s="13" t="s">
        <v>127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12"/>
        <v>#VALUE!</v>
      </c>
      <c r="H28" t="e">
        <f t="shared" si="2"/>
        <v>#VALUE!</v>
      </c>
      <c r="I28" t="e">
        <f t="shared" si="13"/>
        <v>#VALUE!</v>
      </c>
      <c r="K28" t="str">
        <f t="shared" si="14"/>
        <v/>
      </c>
      <c r="L28" t="str">
        <f t="shared" si="15"/>
        <v/>
      </c>
      <c r="R28" t="str">
        <f t="shared" si="3"/>
        <v/>
      </c>
    </row>
    <row r="29" spans="1:18" hidden="1" x14ac:dyDescent="0.3">
      <c r="A29">
        <v>21</v>
      </c>
      <c r="B29" s="13" t="s">
        <v>127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12"/>
        <v>#VALUE!</v>
      </c>
      <c r="H29" t="e">
        <f t="shared" si="2"/>
        <v>#VALUE!</v>
      </c>
      <c r="I29" t="e">
        <f t="shared" si="13"/>
        <v>#VALUE!</v>
      </c>
      <c r="K29" t="str">
        <f t="shared" si="14"/>
        <v/>
      </c>
      <c r="L29" t="str">
        <f t="shared" si="15"/>
        <v/>
      </c>
      <c r="R29" t="str">
        <f t="shared" si="3"/>
        <v/>
      </c>
    </row>
    <row r="30" spans="1:18" hidden="1" x14ac:dyDescent="0.3">
      <c r="A30">
        <v>22</v>
      </c>
      <c r="B30" s="13" t="s">
        <v>127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12"/>
        <v>#VALUE!</v>
      </c>
      <c r="H30" t="e">
        <f t="shared" si="2"/>
        <v>#VALUE!</v>
      </c>
      <c r="I30" t="e">
        <f t="shared" si="13"/>
        <v>#VALUE!</v>
      </c>
      <c r="K30" t="str">
        <f t="shared" si="14"/>
        <v/>
      </c>
      <c r="L30" t="str">
        <f t="shared" si="15"/>
        <v/>
      </c>
      <c r="R30" t="str">
        <f t="shared" si="3"/>
        <v/>
      </c>
    </row>
    <row r="31" spans="1:18" hidden="1" x14ac:dyDescent="0.3">
      <c r="A31">
        <v>23</v>
      </c>
      <c r="B31" s="13" t="s">
        <v>127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12"/>
        <v>#VALUE!</v>
      </c>
      <c r="H31" t="e">
        <f t="shared" si="2"/>
        <v>#VALUE!</v>
      </c>
      <c r="I31" t="e">
        <f t="shared" si="13"/>
        <v>#VALUE!</v>
      </c>
      <c r="K31" t="str">
        <f t="shared" si="14"/>
        <v/>
      </c>
      <c r="L31" t="str">
        <f t="shared" si="15"/>
        <v/>
      </c>
      <c r="R31" t="str">
        <f t="shared" si="3"/>
        <v/>
      </c>
    </row>
    <row r="32" spans="1:18" hidden="1" x14ac:dyDescent="0.3">
      <c r="A32">
        <v>24</v>
      </c>
      <c r="B32" s="13" t="s">
        <v>127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12"/>
        <v>#VALUE!</v>
      </c>
      <c r="H32" t="e">
        <f t="shared" si="2"/>
        <v>#VALUE!</v>
      </c>
      <c r="I32" t="e">
        <f t="shared" si="13"/>
        <v>#VALUE!</v>
      </c>
      <c r="K32" t="str">
        <f t="shared" si="14"/>
        <v/>
      </c>
      <c r="L32" t="str">
        <f t="shared" si="15"/>
        <v/>
      </c>
      <c r="R32" t="str">
        <f t="shared" si="3"/>
        <v/>
      </c>
    </row>
    <row r="33" spans="1:18" hidden="1" x14ac:dyDescent="0.3">
      <c r="A33">
        <v>25</v>
      </c>
      <c r="B33" s="13" t="s">
        <v>127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12"/>
        <v>#VALUE!</v>
      </c>
      <c r="H33" t="e">
        <f t="shared" si="2"/>
        <v>#VALUE!</v>
      </c>
      <c r="I33" t="e">
        <f t="shared" si="13"/>
        <v>#VALUE!</v>
      </c>
      <c r="K33" t="str">
        <f t="shared" si="14"/>
        <v/>
      </c>
      <c r="L33" t="str">
        <f t="shared" si="15"/>
        <v/>
      </c>
      <c r="R33" t="str">
        <f t="shared" si="3"/>
        <v/>
      </c>
    </row>
    <row r="34" spans="1:18" hidden="1" x14ac:dyDescent="0.3">
      <c r="A34">
        <v>26</v>
      </c>
      <c r="B34" s="13" t="s">
        <v>127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12"/>
        <v>#VALUE!</v>
      </c>
      <c r="H34" t="e">
        <f t="shared" si="2"/>
        <v>#VALUE!</v>
      </c>
      <c r="I34" t="e">
        <f t="shared" si="13"/>
        <v>#VALUE!</v>
      </c>
      <c r="K34" t="str">
        <f t="shared" si="14"/>
        <v/>
      </c>
      <c r="L34" t="str">
        <f t="shared" si="15"/>
        <v/>
      </c>
      <c r="R34" t="str">
        <f t="shared" si="3"/>
        <v/>
      </c>
    </row>
    <row r="35" spans="1:18" hidden="1" x14ac:dyDescent="0.3">
      <c r="A35">
        <v>27</v>
      </c>
      <c r="B35" s="13" t="s">
        <v>127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12"/>
        <v>#VALUE!</v>
      </c>
      <c r="H35" t="e">
        <f t="shared" si="2"/>
        <v>#VALUE!</v>
      </c>
      <c r="I35" t="e">
        <f t="shared" si="13"/>
        <v>#VALUE!</v>
      </c>
      <c r="K35" t="str">
        <f t="shared" si="14"/>
        <v/>
      </c>
      <c r="L35" t="str">
        <f t="shared" si="15"/>
        <v/>
      </c>
      <c r="R35" t="str">
        <f t="shared" si="3"/>
        <v/>
      </c>
    </row>
    <row r="36" spans="1:18" hidden="1" x14ac:dyDescent="0.3">
      <c r="A36">
        <v>28</v>
      </c>
      <c r="B36" s="13" t="s">
        <v>127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12"/>
        <v>#VALUE!</v>
      </c>
      <c r="H36" t="e">
        <f t="shared" si="2"/>
        <v>#VALUE!</v>
      </c>
      <c r="I36" t="e">
        <f t="shared" si="13"/>
        <v>#VALUE!</v>
      </c>
      <c r="K36" t="str">
        <f t="shared" si="14"/>
        <v/>
      </c>
      <c r="L36" t="str">
        <f t="shared" si="15"/>
        <v/>
      </c>
      <c r="R36" t="str">
        <f t="shared" si="3"/>
        <v/>
      </c>
    </row>
    <row r="37" spans="1:18" hidden="1" x14ac:dyDescent="0.3">
      <c r="A37">
        <v>29</v>
      </c>
      <c r="B37" s="13" t="s">
        <v>127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12"/>
        <v>#VALUE!</v>
      </c>
      <c r="H37" t="e">
        <f t="shared" si="2"/>
        <v>#VALUE!</v>
      </c>
      <c r="I37" t="e">
        <f t="shared" si="13"/>
        <v>#VALUE!</v>
      </c>
      <c r="K37" t="str">
        <f t="shared" si="14"/>
        <v/>
      </c>
      <c r="L37" t="str">
        <f t="shared" si="15"/>
        <v/>
      </c>
      <c r="R37" t="str">
        <f t="shared" si="3"/>
        <v/>
      </c>
    </row>
    <row r="38" spans="1:18" hidden="1" x14ac:dyDescent="0.3">
      <c r="A38">
        <v>30</v>
      </c>
      <c r="B38" s="13" t="s">
        <v>127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12"/>
        <v>#VALUE!</v>
      </c>
      <c r="H38" t="e">
        <f t="shared" si="2"/>
        <v>#VALUE!</v>
      </c>
      <c r="I38" t="e">
        <f t="shared" si="13"/>
        <v>#VALUE!</v>
      </c>
      <c r="K38" t="str">
        <f t="shared" si="14"/>
        <v/>
      </c>
      <c r="L38" t="str">
        <f t="shared" si="15"/>
        <v/>
      </c>
      <c r="R38" t="str">
        <f t="shared" si="3"/>
        <v/>
      </c>
    </row>
    <row r="39" spans="1:18" hidden="1" x14ac:dyDescent="0.3">
      <c r="A39">
        <v>31</v>
      </c>
      <c r="B39" s="13" t="s">
        <v>127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12"/>
        <v>#VALUE!</v>
      </c>
      <c r="H39" t="e">
        <f t="shared" si="2"/>
        <v>#VALUE!</v>
      </c>
      <c r="I39" t="e">
        <f t="shared" si="13"/>
        <v>#VALUE!</v>
      </c>
      <c r="K39" t="str">
        <f t="shared" si="14"/>
        <v/>
      </c>
      <c r="L39" t="str">
        <f t="shared" si="15"/>
        <v/>
      </c>
      <c r="R39" t="str">
        <f t="shared" si="3"/>
        <v/>
      </c>
    </row>
    <row r="40" spans="1:18" x14ac:dyDescent="0.3">
      <c r="A40">
        <v>32</v>
      </c>
      <c r="B40" s="5" t="s">
        <v>17</v>
      </c>
      <c r="C40">
        <v>1</v>
      </c>
      <c r="D40" s="1" t="s">
        <v>116</v>
      </c>
      <c r="E40" s="1">
        <f t="shared" ref="E40:E70" si="16">IF(P40="",$B$2,$B$2)</f>
        <v>2</v>
      </c>
      <c r="F40" s="1">
        <f t="shared" ref="F40:F70" si="17">IF(L40&lt;&gt;"",FLOOR((L40-$B$4)/2,1),"")</f>
        <v>4150</v>
      </c>
      <c r="G40" s="1">
        <f t="shared" ref="G40:G42" si="18">IF(MOD(L40-$B$4,2)=1,8+M40,M40)</f>
        <v>8</v>
      </c>
      <c r="H40" t="str">
        <f t="shared" ref="H40:H71" si="19">DEC2HEX(E40*HEX2DEC(1000000) +G40*HEX2DEC(10000) +F40)</f>
        <v>2081036</v>
      </c>
      <c r="I40">
        <f t="shared" ref="I40:I42" si="20">HEX2DEC(H40)</f>
        <v>34082870</v>
      </c>
      <c r="K40">
        <f t="shared" ref="K40:K42" si="21">IF(Q40&lt;&gt;"",$B$3+Q40*116,"")</f>
        <v>521706</v>
      </c>
      <c r="L40">
        <f t="shared" ref="L40:L42" si="22">IF(J40&lt;&gt;"",J40,K40)</f>
        <v>521706</v>
      </c>
      <c r="N40" t="s">
        <v>234</v>
      </c>
      <c r="O40" t="s">
        <v>222</v>
      </c>
      <c r="P40" t="s">
        <v>38</v>
      </c>
      <c r="Q40">
        <v>3</v>
      </c>
      <c r="R40" t="str">
        <f t="shared" si="3"/>
        <v>ACy01 : INT :=4;</v>
      </c>
    </row>
    <row r="41" spans="1:18" x14ac:dyDescent="0.3">
      <c r="A41">
        <v>33</v>
      </c>
      <c r="B41" s="5" t="s">
        <v>17</v>
      </c>
      <c r="C41">
        <v>2</v>
      </c>
      <c r="D41" s="1" t="s">
        <v>117</v>
      </c>
      <c r="E41" s="1">
        <f t="shared" si="16"/>
        <v>2</v>
      </c>
      <c r="F41" s="1">
        <f t="shared" si="17"/>
        <v>4208</v>
      </c>
      <c r="G41" s="1">
        <f t="shared" si="18"/>
        <v>8</v>
      </c>
      <c r="H41" t="str">
        <f t="shared" si="19"/>
        <v>2081070</v>
      </c>
      <c r="I41">
        <f t="shared" si="20"/>
        <v>34082928</v>
      </c>
      <c r="K41">
        <f t="shared" si="21"/>
        <v>521822</v>
      </c>
      <c r="L41">
        <f t="shared" si="22"/>
        <v>521822</v>
      </c>
      <c r="N41" t="s">
        <v>235</v>
      </c>
      <c r="O41" t="s">
        <v>223</v>
      </c>
      <c r="P41" t="s">
        <v>38</v>
      </c>
      <c r="Q41">
        <v>4</v>
      </c>
      <c r="R41" t="str">
        <f t="shared" si="3"/>
        <v>ACy02 : INT :=5;</v>
      </c>
    </row>
    <row r="42" spans="1:18" x14ac:dyDescent="0.3">
      <c r="A42">
        <v>34</v>
      </c>
      <c r="B42" s="5" t="s">
        <v>17</v>
      </c>
      <c r="C42">
        <v>3</v>
      </c>
      <c r="D42" s="1" t="s">
        <v>118</v>
      </c>
      <c r="E42" s="1">
        <f t="shared" si="16"/>
        <v>2</v>
      </c>
      <c r="F42" s="1">
        <f t="shared" si="17"/>
        <v>4266</v>
      </c>
      <c r="G42" s="1">
        <f t="shared" si="18"/>
        <v>8</v>
      </c>
      <c r="H42" t="str">
        <f t="shared" si="19"/>
        <v>20810AA</v>
      </c>
      <c r="I42">
        <f t="shared" si="20"/>
        <v>34082986</v>
      </c>
      <c r="K42">
        <f t="shared" si="21"/>
        <v>521938</v>
      </c>
      <c r="L42">
        <f t="shared" si="22"/>
        <v>521938</v>
      </c>
      <c r="N42" t="s">
        <v>236</v>
      </c>
      <c r="O42" t="s">
        <v>224</v>
      </c>
      <c r="P42" t="s">
        <v>38</v>
      </c>
      <c r="Q42">
        <v>5</v>
      </c>
      <c r="R42" t="str">
        <f t="shared" si="3"/>
        <v>ACy03 : INT :=6;</v>
      </c>
    </row>
    <row r="43" spans="1:18" hidden="1" x14ac:dyDescent="0.3">
      <c r="A43">
        <v>35</v>
      </c>
      <c r="B43" s="5" t="s">
        <v>17</v>
      </c>
      <c r="C43">
        <v>4</v>
      </c>
      <c r="E43" s="1">
        <f t="shared" si="16"/>
        <v>2</v>
      </c>
      <c r="F43" s="1" t="str">
        <f t="shared" si="17"/>
        <v/>
      </c>
      <c r="G43" s="1" t="e">
        <f t="shared" ref="G43:G52" si="23">IF(MOD(F43,2)=1,8+M43,M43)</f>
        <v>#VALUE!</v>
      </c>
      <c r="H43" t="e">
        <f t="shared" si="19"/>
        <v>#VALUE!</v>
      </c>
      <c r="I43" t="e">
        <f t="shared" ref="I43:I52" si="24">HEX2DEC(H43)</f>
        <v>#VALUE!</v>
      </c>
      <c r="K43" t="str">
        <f t="shared" ref="K43:K52" si="25">IF(Q43&lt;&gt;"",$B$3+Q43*136,"")</f>
        <v/>
      </c>
      <c r="L43" t="str">
        <f t="shared" ref="L43:L52" si="26">IF(J43&lt;&gt;"",J43,K43)</f>
        <v/>
      </c>
      <c r="R43" t="str">
        <f t="shared" ref="R40:R71" si="27">IF(P43="*",D43&amp;" : INT :="&amp;(Q43+1)&amp;";","")</f>
        <v/>
      </c>
    </row>
    <row r="44" spans="1:18" hidden="1" x14ac:dyDescent="0.3">
      <c r="A44">
        <v>36</v>
      </c>
      <c r="B44" s="5" t="s">
        <v>17</v>
      </c>
      <c r="C44">
        <v>5</v>
      </c>
      <c r="E44" s="1">
        <f t="shared" si="16"/>
        <v>2</v>
      </c>
      <c r="F44" s="1" t="str">
        <f t="shared" si="17"/>
        <v/>
      </c>
      <c r="G44" s="1" t="e">
        <f t="shared" si="23"/>
        <v>#VALUE!</v>
      </c>
      <c r="H44" t="e">
        <f t="shared" si="19"/>
        <v>#VALUE!</v>
      </c>
      <c r="I44" t="e">
        <f t="shared" si="24"/>
        <v>#VALUE!</v>
      </c>
      <c r="K44" t="str">
        <f t="shared" si="25"/>
        <v/>
      </c>
      <c r="L44" t="str">
        <f t="shared" si="26"/>
        <v/>
      </c>
      <c r="R44" t="str">
        <f t="shared" si="27"/>
        <v/>
      </c>
    </row>
    <row r="45" spans="1:18" hidden="1" x14ac:dyDescent="0.3">
      <c r="A45">
        <v>37</v>
      </c>
      <c r="B45" s="5" t="s">
        <v>17</v>
      </c>
      <c r="C45">
        <v>9</v>
      </c>
      <c r="E45" s="1">
        <f t="shared" si="16"/>
        <v>2</v>
      </c>
      <c r="F45" s="1">
        <f t="shared" si="17"/>
        <v>4393</v>
      </c>
      <c r="G45" s="1">
        <f t="shared" si="23"/>
        <v>8</v>
      </c>
      <c r="H45" t="str">
        <f t="shared" si="19"/>
        <v>2081129</v>
      </c>
      <c r="I45">
        <f t="shared" si="24"/>
        <v>34083113</v>
      </c>
      <c r="J45">
        <v>522192</v>
      </c>
      <c r="K45" t="str">
        <f t="shared" si="25"/>
        <v/>
      </c>
      <c r="L45">
        <f t="shared" si="26"/>
        <v>522192</v>
      </c>
      <c r="M45">
        <v>0</v>
      </c>
      <c r="R45" t="str">
        <f t="shared" si="27"/>
        <v/>
      </c>
    </row>
    <row r="46" spans="1:18" hidden="1" x14ac:dyDescent="0.3">
      <c r="A46">
        <v>38</v>
      </c>
      <c r="B46" s="5" t="s">
        <v>17</v>
      </c>
      <c r="C46">
        <v>10</v>
      </c>
      <c r="E46" s="1">
        <f t="shared" si="16"/>
        <v>2</v>
      </c>
      <c r="F46" s="1">
        <f t="shared" si="17"/>
        <v>4393</v>
      </c>
      <c r="G46" s="1">
        <f t="shared" si="23"/>
        <v>9</v>
      </c>
      <c r="H46" t="str">
        <f t="shared" si="19"/>
        <v>2091129</v>
      </c>
      <c r="I46">
        <f t="shared" si="24"/>
        <v>34148649</v>
      </c>
      <c r="J46">
        <v>522192</v>
      </c>
      <c r="K46" t="str">
        <f t="shared" si="25"/>
        <v/>
      </c>
      <c r="L46">
        <f t="shared" si="26"/>
        <v>522192</v>
      </c>
      <c r="M46">
        <v>1</v>
      </c>
      <c r="R46" t="str">
        <f t="shared" si="27"/>
        <v/>
      </c>
    </row>
    <row r="47" spans="1:18" hidden="1" x14ac:dyDescent="0.3">
      <c r="A47">
        <v>39</v>
      </c>
      <c r="B47" s="5" t="s">
        <v>17</v>
      </c>
      <c r="C47">
        <v>11</v>
      </c>
      <c r="E47" s="1">
        <f t="shared" si="16"/>
        <v>2</v>
      </c>
      <c r="F47" s="1">
        <f t="shared" si="17"/>
        <v>4393</v>
      </c>
      <c r="G47" s="1">
        <f t="shared" si="23"/>
        <v>10</v>
      </c>
      <c r="H47" t="str">
        <f t="shared" si="19"/>
        <v>20A1129</v>
      </c>
      <c r="I47">
        <f t="shared" si="24"/>
        <v>34214185</v>
      </c>
      <c r="J47">
        <v>522192</v>
      </c>
      <c r="K47" t="str">
        <f t="shared" si="25"/>
        <v/>
      </c>
      <c r="L47">
        <f t="shared" si="26"/>
        <v>522192</v>
      </c>
      <c r="M47">
        <v>2</v>
      </c>
      <c r="R47" t="str">
        <f t="shared" si="27"/>
        <v/>
      </c>
    </row>
    <row r="48" spans="1:18" hidden="1" x14ac:dyDescent="0.3">
      <c r="A48">
        <v>40</v>
      </c>
      <c r="B48" s="5" t="s">
        <v>17</v>
      </c>
      <c r="C48">
        <v>12</v>
      </c>
      <c r="E48" s="1">
        <f t="shared" si="16"/>
        <v>2</v>
      </c>
      <c r="F48" s="1">
        <f t="shared" si="17"/>
        <v>4393</v>
      </c>
      <c r="G48" s="1">
        <f t="shared" si="23"/>
        <v>11</v>
      </c>
      <c r="H48" t="str">
        <f t="shared" si="19"/>
        <v>20B1129</v>
      </c>
      <c r="I48">
        <f t="shared" si="24"/>
        <v>34279721</v>
      </c>
      <c r="J48">
        <v>522192</v>
      </c>
      <c r="K48" t="str">
        <f t="shared" si="25"/>
        <v/>
      </c>
      <c r="L48">
        <f t="shared" si="26"/>
        <v>522192</v>
      </c>
      <c r="M48">
        <v>3</v>
      </c>
      <c r="R48" t="str">
        <f t="shared" si="27"/>
        <v/>
      </c>
    </row>
    <row r="49" spans="1:18" hidden="1" x14ac:dyDescent="0.3">
      <c r="A49">
        <v>41</v>
      </c>
      <c r="B49" s="5" t="s">
        <v>17</v>
      </c>
      <c r="C49">
        <v>13</v>
      </c>
      <c r="E49" s="1">
        <f t="shared" si="16"/>
        <v>2</v>
      </c>
      <c r="F49" s="1">
        <f t="shared" si="17"/>
        <v>4329</v>
      </c>
      <c r="G49" s="1">
        <f t="shared" si="23"/>
        <v>10</v>
      </c>
      <c r="H49" t="str">
        <f t="shared" si="19"/>
        <v>20A10E9</v>
      </c>
      <c r="I49">
        <f t="shared" si="24"/>
        <v>34214121</v>
      </c>
      <c r="J49">
        <v>522063</v>
      </c>
      <c r="K49" t="str">
        <f t="shared" si="25"/>
        <v/>
      </c>
      <c r="L49">
        <f t="shared" si="26"/>
        <v>522063</v>
      </c>
      <c r="M49">
        <v>2</v>
      </c>
      <c r="R49" t="str">
        <f t="shared" si="27"/>
        <v/>
      </c>
    </row>
    <row r="50" spans="1:18" hidden="1" x14ac:dyDescent="0.3">
      <c r="A50">
        <v>42</v>
      </c>
      <c r="B50" s="5" t="s">
        <v>17</v>
      </c>
      <c r="C50">
        <v>14</v>
      </c>
      <c r="E50" s="1">
        <f t="shared" si="16"/>
        <v>2</v>
      </c>
      <c r="F50" s="1">
        <f t="shared" si="17"/>
        <v>4329</v>
      </c>
      <c r="G50" s="1">
        <f t="shared" si="23"/>
        <v>11</v>
      </c>
      <c r="H50" t="str">
        <f t="shared" si="19"/>
        <v>20B10E9</v>
      </c>
      <c r="I50">
        <f t="shared" si="24"/>
        <v>34279657</v>
      </c>
      <c r="J50">
        <v>522063</v>
      </c>
      <c r="K50" t="str">
        <f t="shared" si="25"/>
        <v/>
      </c>
      <c r="L50">
        <f t="shared" si="26"/>
        <v>522063</v>
      </c>
      <c r="M50">
        <v>3</v>
      </c>
      <c r="R50" t="str">
        <f t="shared" si="27"/>
        <v/>
      </c>
    </row>
    <row r="51" spans="1:18" hidden="1" x14ac:dyDescent="0.3">
      <c r="A51">
        <v>43</v>
      </c>
      <c r="B51" s="5" t="s">
        <v>17</v>
      </c>
      <c r="C51">
        <v>15</v>
      </c>
      <c r="E51" s="1">
        <f t="shared" si="16"/>
        <v>2</v>
      </c>
      <c r="F51" s="1">
        <f t="shared" si="17"/>
        <v>4329</v>
      </c>
      <c r="G51" s="1">
        <f t="shared" si="23"/>
        <v>8</v>
      </c>
      <c r="H51" t="str">
        <f t="shared" si="19"/>
        <v>20810E9</v>
      </c>
      <c r="I51">
        <f t="shared" si="24"/>
        <v>34083049</v>
      </c>
      <c r="J51">
        <v>522063</v>
      </c>
      <c r="K51" t="str">
        <f t="shared" si="25"/>
        <v/>
      </c>
      <c r="L51">
        <f t="shared" si="26"/>
        <v>522063</v>
      </c>
      <c r="M51">
        <v>0</v>
      </c>
      <c r="R51" t="str">
        <f t="shared" si="27"/>
        <v/>
      </c>
    </row>
    <row r="52" spans="1:18" hidden="1" x14ac:dyDescent="0.3">
      <c r="A52">
        <v>44</v>
      </c>
      <c r="B52" s="5" t="s">
        <v>17</v>
      </c>
      <c r="C52">
        <v>16</v>
      </c>
      <c r="E52" s="1">
        <f t="shared" si="16"/>
        <v>2</v>
      </c>
      <c r="F52" s="1">
        <f t="shared" si="17"/>
        <v>4329</v>
      </c>
      <c r="G52" s="1">
        <f t="shared" si="23"/>
        <v>9</v>
      </c>
      <c r="H52" t="str">
        <f t="shared" si="19"/>
        <v>20910E9</v>
      </c>
      <c r="I52">
        <f t="shared" si="24"/>
        <v>34148585</v>
      </c>
      <c r="J52">
        <v>522063</v>
      </c>
      <c r="K52" t="str">
        <f t="shared" si="25"/>
        <v/>
      </c>
      <c r="L52">
        <f t="shared" si="26"/>
        <v>522063</v>
      </c>
      <c r="M52">
        <v>1</v>
      </c>
      <c r="R52" t="str">
        <f t="shared" si="27"/>
        <v/>
      </c>
    </row>
    <row r="53" spans="1:18" x14ac:dyDescent="0.3">
      <c r="A53">
        <v>45</v>
      </c>
      <c r="B53" s="11" t="s">
        <v>119</v>
      </c>
      <c r="C53">
        <v>1</v>
      </c>
      <c r="D53" s="1" t="s">
        <v>120</v>
      </c>
      <c r="E53" s="1">
        <f t="shared" si="16"/>
        <v>2</v>
      </c>
      <c r="F53" s="1">
        <f t="shared" si="17"/>
        <v>4324</v>
      </c>
      <c r="G53" s="1">
        <f t="shared" ref="G53:G54" si="28">IF(MOD(L53-$B$4,2)=1,8+M53,M53)</f>
        <v>8</v>
      </c>
      <c r="H53" t="str">
        <f t="shared" si="19"/>
        <v>20810E4</v>
      </c>
      <c r="I53">
        <f t="shared" ref="I53:I54" si="29">HEX2DEC(H53)</f>
        <v>34083044</v>
      </c>
      <c r="K53">
        <f t="shared" ref="K53:K54" si="30">IF(Q53&lt;&gt;"",$B$3+Q53*116,"")</f>
        <v>522054</v>
      </c>
      <c r="L53">
        <f t="shared" ref="L53:L54" si="31">IF(J53&lt;&gt;"",J53,K53)</f>
        <v>522054</v>
      </c>
      <c r="N53" t="s">
        <v>237</v>
      </c>
      <c r="O53" t="s">
        <v>225</v>
      </c>
      <c r="P53" t="s">
        <v>38</v>
      </c>
      <c r="Q53">
        <v>6</v>
      </c>
      <c r="R53" t="str">
        <f t="shared" si="27"/>
        <v>CyB1 : INT :=7;</v>
      </c>
    </row>
    <row r="54" spans="1:18" x14ac:dyDescent="0.3">
      <c r="A54">
        <v>46</v>
      </c>
      <c r="B54" s="11" t="s">
        <v>119</v>
      </c>
      <c r="C54">
        <v>2</v>
      </c>
      <c r="D54" s="1" t="s">
        <v>121</v>
      </c>
      <c r="E54" s="1">
        <f t="shared" si="16"/>
        <v>2</v>
      </c>
      <c r="F54" s="1">
        <f t="shared" si="17"/>
        <v>4382</v>
      </c>
      <c r="G54" s="1">
        <f t="shared" si="28"/>
        <v>8</v>
      </c>
      <c r="H54" t="str">
        <f t="shared" si="19"/>
        <v>208111E</v>
      </c>
      <c r="I54">
        <f t="shared" si="29"/>
        <v>34083102</v>
      </c>
      <c r="K54">
        <f t="shared" si="30"/>
        <v>522170</v>
      </c>
      <c r="L54">
        <f t="shared" si="31"/>
        <v>522170</v>
      </c>
      <c r="N54" t="s">
        <v>238</v>
      </c>
      <c r="O54" t="s">
        <v>226</v>
      </c>
      <c r="P54" t="s">
        <v>38</v>
      </c>
      <c r="Q54">
        <v>7</v>
      </c>
      <c r="R54" t="str">
        <f t="shared" si="27"/>
        <v>CyB2 : INT :=8;</v>
      </c>
    </row>
    <row r="55" spans="1:18" x14ac:dyDescent="0.3">
      <c r="A55">
        <v>47</v>
      </c>
      <c r="B55" s="11" t="s">
        <v>119</v>
      </c>
      <c r="C55">
        <v>3</v>
      </c>
      <c r="D55" s="1" t="s">
        <v>304</v>
      </c>
      <c r="E55" s="1">
        <f t="shared" si="16"/>
        <v>2</v>
      </c>
      <c r="F55" s="1">
        <f t="shared" si="17"/>
        <v>4792</v>
      </c>
      <c r="G55" s="1">
        <f t="shared" ref="G55:G65" si="32">IF(MOD(F55,2)=1,8+M55,M55)</f>
        <v>0</v>
      </c>
      <c r="H55" t="str">
        <f t="shared" si="19"/>
        <v>20012B8</v>
      </c>
      <c r="I55">
        <f t="shared" ref="I55:I65" si="33">HEX2DEC(H55)</f>
        <v>33559224</v>
      </c>
      <c r="K55">
        <f t="shared" ref="K55:K65" si="34">IF(Q55&lt;&gt;"",$B$3+Q55*136,"")</f>
        <v>522990</v>
      </c>
      <c r="L55">
        <f t="shared" ref="L55:L65" si="35">IF(J55&lt;&gt;"",J55,K55)</f>
        <v>522990</v>
      </c>
      <c r="N55" t="s">
        <v>241</v>
      </c>
      <c r="O55" t="s">
        <v>229</v>
      </c>
      <c r="P55" t="s">
        <v>38</v>
      </c>
      <c r="Q55">
        <v>12</v>
      </c>
      <c r="R55" t="str">
        <f t="shared" si="27"/>
        <v>CyB3 : INT :=13;</v>
      </c>
    </row>
    <row r="56" spans="1:18" hidden="1" x14ac:dyDescent="0.3">
      <c r="A56">
        <v>48</v>
      </c>
      <c r="B56" s="11" t="s">
        <v>119</v>
      </c>
      <c r="C56">
        <v>4</v>
      </c>
      <c r="E56" s="1">
        <f t="shared" si="16"/>
        <v>2</v>
      </c>
      <c r="F56" s="1" t="str">
        <f t="shared" si="17"/>
        <v/>
      </c>
      <c r="G56" s="1" t="e">
        <f t="shared" si="32"/>
        <v>#VALUE!</v>
      </c>
      <c r="H56" t="e">
        <f t="shared" si="19"/>
        <v>#VALUE!</v>
      </c>
      <c r="I56" t="e">
        <f t="shared" si="33"/>
        <v>#VALUE!</v>
      </c>
      <c r="K56" t="str">
        <f t="shared" si="34"/>
        <v/>
      </c>
      <c r="L56" t="str">
        <f t="shared" si="35"/>
        <v/>
      </c>
      <c r="R56" t="str">
        <f t="shared" si="27"/>
        <v/>
      </c>
    </row>
    <row r="57" spans="1:18" hidden="1" x14ac:dyDescent="0.3">
      <c r="A57">
        <v>49</v>
      </c>
      <c r="B57" s="11" t="s">
        <v>119</v>
      </c>
      <c r="C57">
        <v>5</v>
      </c>
      <c r="E57" s="1">
        <f t="shared" si="16"/>
        <v>2</v>
      </c>
      <c r="F57" s="1" t="str">
        <f t="shared" si="17"/>
        <v/>
      </c>
      <c r="G57" s="1" t="e">
        <f t="shared" si="32"/>
        <v>#VALUE!</v>
      </c>
      <c r="H57" t="e">
        <f t="shared" si="19"/>
        <v>#VALUE!</v>
      </c>
      <c r="I57" t="e">
        <f t="shared" si="33"/>
        <v>#VALUE!</v>
      </c>
      <c r="K57" t="str">
        <f t="shared" si="34"/>
        <v/>
      </c>
      <c r="L57" t="str">
        <f t="shared" si="35"/>
        <v/>
      </c>
      <c r="R57" t="str">
        <f t="shared" si="27"/>
        <v/>
      </c>
    </row>
    <row r="58" spans="1:18" hidden="1" x14ac:dyDescent="0.3">
      <c r="A58">
        <v>50</v>
      </c>
      <c r="B58" s="11" t="s">
        <v>119</v>
      </c>
      <c r="C58">
        <v>6</v>
      </c>
      <c r="E58" s="1">
        <f t="shared" si="16"/>
        <v>2</v>
      </c>
      <c r="F58" s="1" t="str">
        <f t="shared" si="17"/>
        <v/>
      </c>
      <c r="G58" s="1" t="e">
        <f t="shared" si="32"/>
        <v>#VALUE!</v>
      </c>
      <c r="H58" t="e">
        <f t="shared" si="19"/>
        <v>#VALUE!</v>
      </c>
      <c r="I58" t="e">
        <f t="shared" si="33"/>
        <v>#VALUE!</v>
      </c>
      <c r="K58" t="str">
        <f t="shared" si="34"/>
        <v/>
      </c>
      <c r="L58" t="str">
        <f t="shared" si="35"/>
        <v/>
      </c>
      <c r="R58" t="str">
        <f t="shared" si="27"/>
        <v/>
      </c>
    </row>
    <row r="59" spans="1:18" hidden="1" x14ac:dyDescent="0.3">
      <c r="A59">
        <v>51</v>
      </c>
      <c r="B59" s="11" t="s">
        <v>119</v>
      </c>
      <c r="C59">
        <v>7</v>
      </c>
      <c r="E59" s="1">
        <f t="shared" si="16"/>
        <v>2</v>
      </c>
      <c r="F59" s="1" t="str">
        <f t="shared" si="17"/>
        <v/>
      </c>
      <c r="G59" s="1" t="e">
        <f t="shared" si="32"/>
        <v>#VALUE!</v>
      </c>
      <c r="H59" t="e">
        <f t="shared" si="19"/>
        <v>#VALUE!</v>
      </c>
      <c r="I59" t="e">
        <f t="shared" si="33"/>
        <v>#VALUE!</v>
      </c>
      <c r="K59" t="str">
        <f t="shared" si="34"/>
        <v/>
      </c>
      <c r="L59" t="str">
        <f t="shared" si="35"/>
        <v/>
      </c>
      <c r="R59" t="str">
        <f t="shared" si="27"/>
        <v/>
      </c>
    </row>
    <row r="60" spans="1:18" hidden="1" x14ac:dyDescent="0.3">
      <c r="A60">
        <v>52</v>
      </c>
      <c r="B60" s="11" t="s">
        <v>119</v>
      </c>
      <c r="C60">
        <v>8</v>
      </c>
      <c r="E60" s="1">
        <f t="shared" si="16"/>
        <v>2</v>
      </c>
      <c r="F60" s="1" t="str">
        <f t="shared" si="17"/>
        <v/>
      </c>
      <c r="G60" s="1" t="e">
        <f t="shared" si="32"/>
        <v>#VALUE!</v>
      </c>
      <c r="H60" t="e">
        <f t="shared" si="19"/>
        <v>#VALUE!</v>
      </c>
      <c r="I60" t="e">
        <f t="shared" si="33"/>
        <v>#VALUE!</v>
      </c>
      <c r="K60" t="str">
        <f t="shared" si="34"/>
        <v/>
      </c>
      <c r="L60" t="str">
        <f t="shared" si="35"/>
        <v/>
      </c>
      <c r="R60" t="str">
        <f t="shared" si="27"/>
        <v/>
      </c>
    </row>
    <row r="61" spans="1:18" hidden="1" x14ac:dyDescent="0.3">
      <c r="A61">
        <v>53</v>
      </c>
      <c r="B61" s="11" t="s">
        <v>119</v>
      </c>
      <c r="C61">
        <v>9</v>
      </c>
      <c r="E61" s="1">
        <f t="shared" si="16"/>
        <v>2</v>
      </c>
      <c r="F61" s="1" t="str">
        <f t="shared" si="17"/>
        <v/>
      </c>
      <c r="G61" s="1" t="e">
        <f t="shared" si="32"/>
        <v>#VALUE!</v>
      </c>
      <c r="H61" t="e">
        <f t="shared" si="19"/>
        <v>#VALUE!</v>
      </c>
      <c r="I61" t="e">
        <f t="shared" si="33"/>
        <v>#VALUE!</v>
      </c>
      <c r="K61" t="str">
        <f t="shared" si="34"/>
        <v/>
      </c>
      <c r="L61" t="str">
        <f t="shared" si="35"/>
        <v/>
      </c>
      <c r="R61" t="str">
        <f t="shared" si="27"/>
        <v/>
      </c>
    </row>
    <row r="62" spans="1:18" hidden="1" x14ac:dyDescent="0.3">
      <c r="A62">
        <v>54</v>
      </c>
      <c r="B62" s="11" t="s">
        <v>119</v>
      </c>
      <c r="C62">
        <v>10</v>
      </c>
      <c r="E62" s="1">
        <f t="shared" si="16"/>
        <v>2</v>
      </c>
      <c r="F62" s="1" t="str">
        <f t="shared" si="17"/>
        <v/>
      </c>
      <c r="G62" s="1" t="e">
        <f t="shared" si="32"/>
        <v>#VALUE!</v>
      </c>
      <c r="H62" t="e">
        <f t="shared" si="19"/>
        <v>#VALUE!</v>
      </c>
      <c r="I62" t="e">
        <f t="shared" si="33"/>
        <v>#VALUE!</v>
      </c>
      <c r="K62" t="str">
        <f t="shared" si="34"/>
        <v/>
      </c>
      <c r="L62" t="str">
        <f t="shared" si="35"/>
        <v/>
      </c>
      <c r="R62" t="str">
        <f t="shared" si="27"/>
        <v/>
      </c>
    </row>
    <row r="63" spans="1:18" hidden="1" x14ac:dyDescent="0.3">
      <c r="A63">
        <v>55</v>
      </c>
      <c r="B63" s="11" t="s">
        <v>119</v>
      </c>
      <c r="C63">
        <v>11</v>
      </c>
      <c r="E63" s="1">
        <f t="shared" si="16"/>
        <v>2</v>
      </c>
      <c r="F63" s="1" t="str">
        <f t="shared" si="17"/>
        <v/>
      </c>
      <c r="G63" s="1" t="e">
        <f t="shared" si="32"/>
        <v>#VALUE!</v>
      </c>
      <c r="H63" t="e">
        <f t="shared" si="19"/>
        <v>#VALUE!</v>
      </c>
      <c r="I63" t="e">
        <f t="shared" si="33"/>
        <v>#VALUE!</v>
      </c>
      <c r="K63" t="str">
        <f t="shared" si="34"/>
        <v/>
      </c>
      <c r="L63" t="str">
        <f t="shared" si="35"/>
        <v/>
      </c>
      <c r="R63" t="str">
        <f t="shared" si="27"/>
        <v/>
      </c>
    </row>
    <row r="64" spans="1:18" hidden="1" x14ac:dyDescent="0.3">
      <c r="A64">
        <v>56</v>
      </c>
      <c r="B64" s="11" t="s">
        <v>119</v>
      </c>
      <c r="C64">
        <v>12</v>
      </c>
      <c r="E64" s="1">
        <f t="shared" si="16"/>
        <v>2</v>
      </c>
      <c r="F64" s="1" t="str">
        <f t="shared" si="17"/>
        <v/>
      </c>
      <c r="G64" s="1" t="e">
        <f t="shared" si="32"/>
        <v>#VALUE!</v>
      </c>
      <c r="H64" t="e">
        <f t="shared" si="19"/>
        <v>#VALUE!</v>
      </c>
      <c r="I64" t="e">
        <f t="shared" si="33"/>
        <v>#VALUE!</v>
      </c>
      <c r="K64" t="str">
        <f t="shared" si="34"/>
        <v/>
      </c>
      <c r="L64" t="str">
        <f t="shared" si="35"/>
        <v/>
      </c>
      <c r="R64" t="str">
        <f t="shared" si="27"/>
        <v/>
      </c>
    </row>
    <row r="65" spans="1:18" hidden="1" x14ac:dyDescent="0.3">
      <c r="A65">
        <v>57</v>
      </c>
      <c r="B65" s="11" t="s">
        <v>119</v>
      </c>
      <c r="C65">
        <v>13</v>
      </c>
      <c r="E65" s="1">
        <f t="shared" si="16"/>
        <v>2</v>
      </c>
      <c r="F65" s="1" t="str">
        <f t="shared" si="17"/>
        <v/>
      </c>
      <c r="G65" s="1" t="e">
        <f t="shared" si="32"/>
        <v>#VALUE!</v>
      </c>
      <c r="H65" t="e">
        <f t="shared" si="19"/>
        <v>#VALUE!</v>
      </c>
      <c r="I65" t="e">
        <f t="shared" si="33"/>
        <v>#VALUE!</v>
      </c>
      <c r="K65" t="str">
        <f t="shared" si="34"/>
        <v/>
      </c>
      <c r="L65" t="str">
        <f t="shared" si="35"/>
        <v/>
      </c>
      <c r="R65" t="str">
        <f t="shared" si="27"/>
        <v/>
      </c>
    </row>
    <row r="66" spans="1:18" hidden="1" x14ac:dyDescent="0.3">
      <c r="A66">
        <v>58</v>
      </c>
      <c r="B66" s="7" t="s">
        <v>114</v>
      </c>
      <c r="C66">
        <v>1</v>
      </c>
      <c r="D66" s="1" t="s">
        <v>66</v>
      </c>
      <c r="E66" s="1">
        <f t="shared" si="16"/>
        <v>2</v>
      </c>
      <c r="F66" s="1">
        <f t="shared" si="17"/>
        <v>3966</v>
      </c>
      <c r="G66" s="1">
        <f t="shared" ref="G66:G70" si="36">IF(MOD(L66-$B$4,2)=1,8+M66,M66)</f>
        <v>6</v>
      </c>
      <c r="H66" t="str">
        <f t="shared" si="19"/>
        <v>2060F7E</v>
      </c>
      <c r="I66">
        <f t="shared" ref="I66:I70" si="37">HEX2DEC(H66)</f>
        <v>33951614</v>
      </c>
      <c r="J66">
        <v>521337</v>
      </c>
      <c r="K66" t="str">
        <f t="shared" ref="K66:K70" si="38">IF(Q66&lt;&gt;"",$B$3+Q66*116,"")</f>
        <v/>
      </c>
      <c r="L66">
        <f t="shared" ref="L66:L70" si="39">IF(J66&lt;&gt;"",J66,K66)</f>
        <v>521337</v>
      </c>
      <c r="M66">
        <v>6</v>
      </c>
      <c r="O66" t="s">
        <v>300</v>
      </c>
      <c r="R66" t="str">
        <f t="shared" si="27"/>
        <v/>
      </c>
    </row>
    <row r="67" spans="1:18" hidden="1" x14ac:dyDescent="0.3">
      <c r="A67">
        <v>59</v>
      </c>
      <c r="B67" s="7" t="s">
        <v>114</v>
      </c>
      <c r="C67">
        <v>2</v>
      </c>
      <c r="D67" s="1" t="s">
        <v>68</v>
      </c>
      <c r="E67" s="1">
        <f t="shared" si="16"/>
        <v>2</v>
      </c>
      <c r="F67" s="1">
        <f t="shared" si="17"/>
        <v>3966</v>
      </c>
      <c r="G67" s="1">
        <f t="shared" si="36"/>
        <v>8</v>
      </c>
      <c r="H67" t="str">
        <f t="shared" si="19"/>
        <v>2080F7E</v>
      </c>
      <c r="I67">
        <f t="shared" si="37"/>
        <v>34082686</v>
      </c>
      <c r="J67">
        <v>521338</v>
      </c>
      <c r="K67" t="str">
        <f t="shared" si="38"/>
        <v/>
      </c>
      <c r="L67">
        <f t="shared" si="39"/>
        <v>521338</v>
      </c>
      <c r="M67">
        <v>0</v>
      </c>
      <c r="O67" t="s">
        <v>301</v>
      </c>
      <c r="R67" t="str">
        <f t="shared" si="27"/>
        <v/>
      </c>
    </row>
    <row r="68" spans="1:18" hidden="1" x14ac:dyDescent="0.3">
      <c r="A68">
        <v>60</v>
      </c>
      <c r="B68" s="7" t="s">
        <v>115</v>
      </c>
      <c r="D68" s="1" t="s">
        <v>64</v>
      </c>
      <c r="E68" s="1">
        <f t="shared" si="16"/>
        <v>2</v>
      </c>
      <c r="F68" s="1">
        <f t="shared" si="17"/>
        <v>3965</v>
      </c>
      <c r="G68" s="1">
        <f t="shared" si="36"/>
        <v>8</v>
      </c>
      <c r="H68" t="str">
        <f t="shared" si="19"/>
        <v>2080F7D</v>
      </c>
      <c r="I68">
        <f t="shared" si="37"/>
        <v>34082685</v>
      </c>
      <c r="J68">
        <v>521336</v>
      </c>
      <c r="K68" t="str">
        <f t="shared" si="38"/>
        <v/>
      </c>
      <c r="L68">
        <f t="shared" si="39"/>
        <v>521336</v>
      </c>
      <c r="M68">
        <v>0</v>
      </c>
      <c r="R68" t="str">
        <f t="shared" si="27"/>
        <v/>
      </c>
    </row>
    <row r="69" spans="1:18" hidden="1" x14ac:dyDescent="0.3">
      <c r="A69">
        <v>61</v>
      </c>
      <c r="B69" s="7" t="s">
        <v>115</v>
      </c>
      <c r="D69" s="1" t="s">
        <v>65</v>
      </c>
      <c r="E69" s="1">
        <f t="shared" si="16"/>
        <v>2</v>
      </c>
      <c r="F69" s="1">
        <f t="shared" si="17"/>
        <v>3965</v>
      </c>
      <c r="G69" s="1">
        <f t="shared" si="36"/>
        <v>9</v>
      </c>
      <c r="H69" t="str">
        <f t="shared" si="19"/>
        <v>2090F7D</v>
      </c>
      <c r="I69">
        <f t="shared" si="37"/>
        <v>34148221</v>
      </c>
      <c r="J69">
        <v>521336</v>
      </c>
      <c r="K69" t="str">
        <f t="shared" si="38"/>
        <v/>
      </c>
      <c r="L69">
        <f t="shared" si="39"/>
        <v>521336</v>
      </c>
      <c r="M69">
        <v>1</v>
      </c>
      <c r="R69" t="str">
        <f t="shared" si="27"/>
        <v/>
      </c>
    </row>
    <row r="70" spans="1:18" hidden="1" x14ac:dyDescent="0.3">
      <c r="A70">
        <v>62</v>
      </c>
      <c r="B70" s="7" t="s">
        <v>115</v>
      </c>
      <c r="D70" s="1" t="s">
        <v>67</v>
      </c>
      <c r="E70" s="1">
        <f t="shared" si="16"/>
        <v>2</v>
      </c>
      <c r="F70" s="1">
        <f t="shared" si="17"/>
        <v>3966</v>
      </c>
      <c r="G70" s="1">
        <f t="shared" si="36"/>
        <v>7</v>
      </c>
      <c r="H70" t="str">
        <f t="shared" si="19"/>
        <v>2070F7E</v>
      </c>
      <c r="I70">
        <f t="shared" si="37"/>
        <v>34017150</v>
      </c>
      <c r="J70">
        <v>521337</v>
      </c>
      <c r="K70" t="str">
        <f t="shared" si="38"/>
        <v/>
      </c>
      <c r="L70">
        <f t="shared" si="39"/>
        <v>521337</v>
      </c>
      <c r="M70">
        <v>7</v>
      </c>
      <c r="O70" t="s">
        <v>302</v>
      </c>
      <c r="R70" t="str">
        <f t="shared" si="27"/>
        <v/>
      </c>
    </row>
  </sheetData>
  <autoFilter ref="A7:R70" xr:uid="{8998380E-F444-46A0-9507-09ED559E5F46}">
    <filterColumn colId="15">
      <customFilters>
        <customFilter operator="notEqual" val=" "/>
      </customFilters>
    </filterColumn>
    <sortState ref="A8:R70">
      <sortCondition ref="A7:A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9.44140625" bestFit="1" customWidth="1"/>
    <col min="4" max="4" width="16.5546875" customWidth="1"/>
  </cols>
  <sheetData>
    <row r="1" spans="1:8" x14ac:dyDescent="0.3">
      <c r="A1" t="s">
        <v>218</v>
      </c>
      <c r="C1">
        <f>COUNTA(A3:A16)</f>
        <v>14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153</v>
      </c>
    </row>
    <row r="3" spans="1:8" x14ac:dyDescent="0.3">
      <c r="A3">
        <v>0</v>
      </c>
      <c r="B3" t="s">
        <v>25</v>
      </c>
      <c r="C3" t="s">
        <v>133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134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135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136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130</v>
      </c>
      <c r="C7" t="s">
        <v>137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131</v>
      </c>
      <c r="C8" t="s">
        <v>138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132</v>
      </c>
      <c r="C9" t="s">
        <v>139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140</v>
      </c>
      <c r="C10" t="s">
        <v>151</v>
      </c>
      <c r="D10">
        <v>10</v>
      </c>
      <c r="E10" t="str">
        <f t="shared" si="0"/>
        <v>AMs1Swing : INT :=8;</v>
      </c>
    </row>
    <row r="11" spans="1:8" x14ac:dyDescent="0.3">
      <c r="A11">
        <v>8</v>
      </c>
      <c r="B11" t="s">
        <v>141</v>
      </c>
      <c r="C11" t="s">
        <v>152</v>
      </c>
      <c r="D11">
        <v>10</v>
      </c>
      <c r="E11" t="str">
        <f t="shared" si="0"/>
        <v>AMs2Front : INT :=9;</v>
      </c>
    </row>
    <row r="12" spans="1:8" x14ac:dyDescent="0.3">
      <c r="A12">
        <v>9</v>
      </c>
      <c r="B12" t="s">
        <v>142</v>
      </c>
      <c r="C12" t="s">
        <v>133</v>
      </c>
      <c r="D12">
        <v>150</v>
      </c>
      <c r="E12" t="str">
        <f t="shared" si="0"/>
        <v>MsB1Conveyor : INT :=10;</v>
      </c>
    </row>
    <row r="13" spans="1:8" x14ac:dyDescent="0.3">
      <c r="A13">
        <v>10</v>
      </c>
      <c r="B13" t="s">
        <v>143</v>
      </c>
      <c r="C13" t="s">
        <v>145</v>
      </c>
      <c r="D13">
        <v>1</v>
      </c>
      <c r="E13" t="str">
        <f t="shared" si="0"/>
        <v>MsB2Lifter1 : INT :=11;</v>
      </c>
    </row>
    <row r="14" spans="1:8" x14ac:dyDescent="0.3">
      <c r="A14">
        <v>11</v>
      </c>
      <c r="B14" t="s">
        <v>144</v>
      </c>
      <c r="C14" t="s">
        <v>146</v>
      </c>
      <c r="D14">
        <v>1</v>
      </c>
      <c r="E14" t="str">
        <f t="shared" si="0"/>
        <v>MsB3Lifter2 : INT :=12;</v>
      </c>
    </row>
    <row r="15" spans="1:8" x14ac:dyDescent="0.3">
      <c r="A15">
        <v>12</v>
      </c>
      <c r="B15" t="s">
        <v>147</v>
      </c>
      <c r="C15" t="s">
        <v>149</v>
      </c>
      <c r="D15">
        <v>40</v>
      </c>
      <c r="E15" t="str">
        <f t="shared" si="0"/>
        <v>CMs1Linear : INT :=13;</v>
      </c>
    </row>
    <row r="16" spans="1:8" x14ac:dyDescent="0.3">
      <c r="A16">
        <v>13</v>
      </c>
      <c r="B16" t="s">
        <v>148</v>
      </c>
      <c r="C16" t="s">
        <v>150</v>
      </c>
      <c r="D16">
        <f>360/20</f>
        <v>18</v>
      </c>
      <c r="E16" t="str">
        <f t="shared" si="0"/>
        <v>CMs2Rotator : INT :=14;</v>
      </c>
      <c r="H16" t="s">
        <v>216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158</v>
      </c>
      <c r="C1" t="s">
        <v>159</v>
      </c>
      <c r="D1" t="s">
        <v>160</v>
      </c>
      <c r="E1" t="s">
        <v>10</v>
      </c>
      <c r="F1" t="s">
        <v>161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169</v>
      </c>
      <c r="F2" t="str">
        <f>B2&amp;"_"&amp;E2</f>
        <v>Ms1_Fast</v>
      </c>
      <c r="G2" t="s">
        <v>168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170</v>
      </c>
      <c r="F3" t="str">
        <f t="shared" ref="F3:F59" si="0">B3&amp;"_"&amp;E3</f>
        <v>Ms1_Slow</v>
      </c>
      <c r="G3" t="s">
        <v>171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162</v>
      </c>
      <c r="F4" t="str">
        <f t="shared" si="0"/>
        <v>Ms2_Hit</v>
      </c>
      <c r="G4" t="s">
        <v>163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164</v>
      </c>
      <c r="F5" t="str">
        <f t="shared" si="0"/>
        <v>Ms2_Release</v>
      </c>
      <c r="G5" t="s">
        <v>165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166</v>
      </c>
      <c r="F6" t="str">
        <f t="shared" si="0"/>
        <v>Ms2_Working</v>
      </c>
      <c r="G6" t="s">
        <v>167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162</v>
      </c>
      <c r="F7" t="str">
        <f t="shared" si="0"/>
        <v>Ms3_Hit</v>
      </c>
      <c r="G7" t="s">
        <v>163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164</v>
      </c>
      <c r="F8" t="str">
        <f t="shared" si="0"/>
        <v>Ms3_Release</v>
      </c>
      <c r="G8" t="s">
        <v>165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166</v>
      </c>
      <c r="F9" t="str">
        <f t="shared" si="0"/>
        <v>Ms3_Working</v>
      </c>
      <c r="G9" t="s">
        <v>167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162</v>
      </c>
      <c r="F10" t="str">
        <f t="shared" si="0"/>
        <v>Ms4_Hit</v>
      </c>
      <c r="G10" t="s">
        <v>163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164</v>
      </c>
      <c r="F11" t="str">
        <f t="shared" si="0"/>
        <v>Ms4_Release</v>
      </c>
      <c r="G11" t="s">
        <v>165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166</v>
      </c>
      <c r="F12" t="str">
        <f t="shared" si="0"/>
        <v>Ms4_Working</v>
      </c>
      <c r="G12" t="s">
        <v>167</v>
      </c>
    </row>
    <row r="13" spans="1:7" x14ac:dyDescent="0.3">
      <c r="A13">
        <v>11</v>
      </c>
      <c r="B13" t="s">
        <v>130</v>
      </c>
      <c r="C13">
        <f>INDEX(Motion!A:A,MATCH(Points!B13,Motion!B:B,0),0)</f>
        <v>4</v>
      </c>
      <c r="D13">
        <v>0</v>
      </c>
      <c r="E13" t="s">
        <v>162</v>
      </c>
      <c r="F13" t="str">
        <f t="shared" si="0"/>
        <v>Ms5_Hit</v>
      </c>
      <c r="G13" t="s">
        <v>163</v>
      </c>
    </row>
    <row r="14" spans="1:7" x14ac:dyDescent="0.3">
      <c r="A14">
        <v>12</v>
      </c>
      <c r="B14" t="s">
        <v>130</v>
      </c>
      <c r="C14">
        <f>INDEX(Motion!A:A,MATCH(Points!B14,Motion!B:B,0),0)</f>
        <v>4</v>
      </c>
      <c r="D14">
        <v>1</v>
      </c>
      <c r="E14" t="s">
        <v>166</v>
      </c>
      <c r="F14" t="str">
        <f t="shared" si="0"/>
        <v>Ms5_Working</v>
      </c>
      <c r="G14" t="s">
        <v>167</v>
      </c>
    </row>
    <row r="15" spans="1:7" x14ac:dyDescent="0.3">
      <c r="A15">
        <v>13</v>
      </c>
      <c r="B15" t="s">
        <v>130</v>
      </c>
      <c r="C15">
        <f>INDEX(Motion!A:A,MATCH(Points!B15,Motion!B:B,0),0)</f>
        <v>4</v>
      </c>
      <c r="D15">
        <v>2</v>
      </c>
      <c r="E15" t="s">
        <v>172</v>
      </c>
      <c r="F15" t="str">
        <f t="shared" si="0"/>
        <v>Ms5_SWING_1</v>
      </c>
      <c r="G15" t="s">
        <v>180</v>
      </c>
    </row>
    <row r="16" spans="1:7" x14ac:dyDescent="0.3">
      <c r="A16">
        <v>14</v>
      </c>
      <c r="B16" t="s">
        <v>130</v>
      </c>
      <c r="C16">
        <f>INDEX(Motion!A:A,MATCH(Points!B16,Motion!B:B,0),0)</f>
        <v>4</v>
      </c>
      <c r="D16">
        <v>3</v>
      </c>
      <c r="E16" t="s">
        <v>173</v>
      </c>
      <c r="F16" t="str">
        <f t="shared" si="0"/>
        <v>Ms5_SWING_2</v>
      </c>
      <c r="G16" t="s">
        <v>181</v>
      </c>
    </row>
    <row r="17" spans="1:7" x14ac:dyDescent="0.3">
      <c r="A17">
        <v>15</v>
      </c>
      <c r="B17" t="s">
        <v>130</v>
      </c>
      <c r="C17">
        <f>INDEX(Motion!A:A,MATCH(Points!B17,Motion!B:B,0),0)</f>
        <v>4</v>
      </c>
      <c r="D17">
        <v>4</v>
      </c>
      <c r="E17" t="s">
        <v>174</v>
      </c>
      <c r="F17" t="str">
        <f t="shared" si="0"/>
        <v>Ms5_SWING_3</v>
      </c>
      <c r="G17" t="s">
        <v>182</v>
      </c>
    </row>
    <row r="18" spans="1:7" x14ac:dyDescent="0.3">
      <c r="A18">
        <v>16</v>
      </c>
      <c r="B18" t="s">
        <v>130</v>
      </c>
      <c r="C18">
        <f>INDEX(Motion!A:A,MATCH(Points!B18,Motion!B:B,0),0)</f>
        <v>4</v>
      </c>
      <c r="D18">
        <v>5</v>
      </c>
      <c r="E18" t="s">
        <v>175</v>
      </c>
      <c r="F18" t="str">
        <f t="shared" si="0"/>
        <v>Ms5_SWING_4</v>
      </c>
      <c r="G18" t="s">
        <v>183</v>
      </c>
    </row>
    <row r="19" spans="1:7" x14ac:dyDescent="0.3">
      <c r="A19">
        <v>17</v>
      </c>
      <c r="B19" t="s">
        <v>130</v>
      </c>
      <c r="C19">
        <f>INDEX(Motion!A:A,MATCH(Points!B19,Motion!B:B,0),0)</f>
        <v>4</v>
      </c>
      <c r="D19">
        <v>6</v>
      </c>
      <c r="E19" t="s">
        <v>176</v>
      </c>
      <c r="F19" t="str">
        <f t="shared" si="0"/>
        <v>Ms5_SWING_5</v>
      </c>
      <c r="G19" t="s">
        <v>184</v>
      </c>
    </row>
    <row r="20" spans="1:7" x14ac:dyDescent="0.3">
      <c r="A20">
        <v>18</v>
      </c>
      <c r="B20" t="s">
        <v>130</v>
      </c>
      <c r="C20">
        <f>INDEX(Motion!A:A,MATCH(Points!B20,Motion!B:B,0),0)</f>
        <v>4</v>
      </c>
      <c r="D20">
        <v>7</v>
      </c>
      <c r="E20" t="s">
        <v>177</v>
      </c>
      <c r="F20" t="str">
        <f t="shared" si="0"/>
        <v>Ms5_SWING_6</v>
      </c>
      <c r="G20" t="s">
        <v>185</v>
      </c>
    </row>
    <row r="21" spans="1:7" x14ac:dyDescent="0.3">
      <c r="A21">
        <v>19</v>
      </c>
      <c r="B21" t="s">
        <v>130</v>
      </c>
      <c r="C21">
        <f>INDEX(Motion!A:A,MATCH(Points!B21,Motion!B:B,0),0)</f>
        <v>4</v>
      </c>
      <c r="D21">
        <v>8</v>
      </c>
      <c r="E21" t="s">
        <v>178</v>
      </c>
      <c r="F21" t="str">
        <f t="shared" si="0"/>
        <v>Ms5_SWING_7</v>
      </c>
      <c r="G21" t="s">
        <v>186</v>
      </c>
    </row>
    <row r="22" spans="1:7" x14ac:dyDescent="0.3">
      <c r="A22">
        <v>20</v>
      </c>
      <c r="B22" t="s">
        <v>130</v>
      </c>
      <c r="C22">
        <f>INDEX(Motion!A:A,MATCH(Points!B22,Motion!B:B,0),0)</f>
        <v>4</v>
      </c>
      <c r="D22">
        <v>9</v>
      </c>
      <c r="E22" t="s">
        <v>179</v>
      </c>
      <c r="F22" t="str">
        <f t="shared" si="0"/>
        <v>Ms5_SWING_8</v>
      </c>
      <c r="G22" t="s">
        <v>187</v>
      </c>
    </row>
    <row r="23" spans="1:7" x14ac:dyDescent="0.3">
      <c r="A23">
        <v>21</v>
      </c>
      <c r="B23" t="s">
        <v>131</v>
      </c>
      <c r="C23">
        <f>INDEX(Motion!A:A,MATCH(Points!B23,Motion!B:B,0),0)</f>
        <v>5</v>
      </c>
      <c r="D23">
        <v>0</v>
      </c>
      <c r="E23" t="s">
        <v>162</v>
      </c>
      <c r="F23" t="str">
        <f t="shared" si="0"/>
        <v>Ms6_Hit</v>
      </c>
      <c r="G23" t="s">
        <v>163</v>
      </c>
    </row>
    <row r="24" spans="1:7" x14ac:dyDescent="0.3">
      <c r="A24">
        <v>22</v>
      </c>
      <c r="B24" t="s">
        <v>131</v>
      </c>
      <c r="C24">
        <f>INDEX(Motion!A:A,MATCH(Points!B24,Motion!B:B,0),0)</f>
        <v>5</v>
      </c>
      <c r="D24">
        <v>1</v>
      </c>
      <c r="E24" t="s">
        <v>166</v>
      </c>
      <c r="F24" t="str">
        <f t="shared" si="0"/>
        <v>Ms6_Working</v>
      </c>
      <c r="G24" t="s">
        <v>167</v>
      </c>
    </row>
    <row r="25" spans="1:7" x14ac:dyDescent="0.3">
      <c r="A25">
        <v>23</v>
      </c>
      <c r="B25" t="s">
        <v>132</v>
      </c>
      <c r="C25">
        <f>INDEX(Motion!A:A,MATCH(Points!B25,Motion!B:B,0),0)</f>
        <v>6</v>
      </c>
      <c r="D25">
        <v>0</v>
      </c>
      <c r="E25" t="s">
        <v>162</v>
      </c>
      <c r="F25" t="str">
        <f t="shared" si="0"/>
        <v>Ms7_Hit</v>
      </c>
      <c r="G25" t="s">
        <v>163</v>
      </c>
    </row>
    <row r="26" spans="1:7" x14ac:dyDescent="0.3">
      <c r="A26">
        <v>24</v>
      </c>
      <c r="B26" t="s">
        <v>132</v>
      </c>
      <c r="C26">
        <f>INDEX(Motion!A:A,MATCH(Points!B26,Motion!B:B,0),0)</f>
        <v>6</v>
      </c>
      <c r="D26">
        <v>1</v>
      </c>
      <c r="E26" t="s">
        <v>166</v>
      </c>
      <c r="F26" t="str">
        <f t="shared" si="0"/>
        <v>Ms7_Working</v>
      </c>
      <c r="G26" t="s">
        <v>167</v>
      </c>
    </row>
    <row r="27" spans="1:7" x14ac:dyDescent="0.3">
      <c r="A27">
        <v>25</v>
      </c>
      <c r="B27" t="s">
        <v>140</v>
      </c>
      <c r="C27">
        <f>INDEX(Motion!A:A,MATCH(Points!B27,Motion!B:B,0),0)</f>
        <v>7</v>
      </c>
      <c r="D27">
        <v>0</v>
      </c>
      <c r="E27" t="s">
        <v>189</v>
      </c>
      <c r="F27" t="str">
        <f t="shared" si="0"/>
        <v>AMs1_Ready</v>
      </c>
      <c r="G27" t="s">
        <v>188</v>
      </c>
    </row>
    <row r="28" spans="1:7" x14ac:dyDescent="0.3">
      <c r="A28">
        <v>26</v>
      </c>
      <c r="B28" t="s">
        <v>140</v>
      </c>
      <c r="C28">
        <f>INDEX(Motion!A:A,MATCH(Points!B28,Motion!B:B,0),0)</f>
        <v>7</v>
      </c>
      <c r="D28">
        <v>1</v>
      </c>
      <c r="E28" t="s">
        <v>172</v>
      </c>
      <c r="F28" t="str">
        <f t="shared" si="0"/>
        <v>AMs1_SWING_1</v>
      </c>
      <c r="G28" t="s">
        <v>180</v>
      </c>
    </row>
    <row r="29" spans="1:7" x14ac:dyDescent="0.3">
      <c r="A29">
        <v>27</v>
      </c>
      <c r="B29" t="s">
        <v>140</v>
      </c>
      <c r="C29">
        <f>INDEX(Motion!A:A,MATCH(Points!B29,Motion!B:B,0),0)</f>
        <v>7</v>
      </c>
      <c r="D29">
        <v>2</v>
      </c>
      <c r="E29" t="s">
        <v>173</v>
      </c>
      <c r="F29" t="str">
        <f t="shared" si="0"/>
        <v>AMs1_SWING_2</v>
      </c>
      <c r="G29" t="s">
        <v>181</v>
      </c>
    </row>
    <row r="30" spans="1:7" x14ac:dyDescent="0.3">
      <c r="A30">
        <v>28</v>
      </c>
      <c r="B30" t="s">
        <v>140</v>
      </c>
      <c r="C30">
        <f>INDEX(Motion!A:A,MATCH(Points!B30,Motion!B:B,0),0)</f>
        <v>7</v>
      </c>
      <c r="D30">
        <v>3</v>
      </c>
      <c r="E30" t="s">
        <v>174</v>
      </c>
      <c r="F30" t="str">
        <f t="shared" si="0"/>
        <v>AMs1_SWING_3</v>
      </c>
      <c r="G30" t="s">
        <v>182</v>
      </c>
    </row>
    <row r="31" spans="1:7" x14ac:dyDescent="0.3">
      <c r="A31">
        <v>29</v>
      </c>
      <c r="B31" t="s">
        <v>140</v>
      </c>
      <c r="C31">
        <f>INDEX(Motion!A:A,MATCH(Points!B31,Motion!B:B,0),0)</f>
        <v>7</v>
      </c>
      <c r="D31">
        <v>4</v>
      </c>
      <c r="E31" t="s">
        <v>175</v>
      </c>
      <c r="F31" t="str">
        <f t="shared" si="0"/>
        <v>AMs1_SWING_4</v>
      </c>
      <c r="G31" t="s">
        <v>183</v>
      </c>
    </row>
    <row r="32" spans="1:7" x14ac:dyDescent="0.3">
      <c r="A32">
        <v>30</v>
      </c>
      <c r="B32" t="s">
        <v>140</v>
      </c>
      <c r="C32">
        <f>INDEX(Motion!A:A,MATCH(Points!B32,Motion!B:B,0),0)</f>
        <v>7</v>
      </c>
      <c r="D32">
        <v>5</v>
      </c>
      <c r="E32" t="s">
        <v>176</v>
      </c>
      <c r="F32" t="str">
        <f t="shared" si="0"/>
        <v>AMs1_SWING_5</v>
      </c>
      <c r="G32" t="s">
        <v>184</v>
      </c>
    </row>
    <row r="33" spans="1:7" x14ac:dyDescent="0.3">
      <c r="A33">
        <v>31</v>
      </c>
      <c r="B33" t="s">
        <v>140</v>
      </c>
      <c r="C33">
        <f>INDEX(Motion!A:A,MATCH(Points!B33,Motion!B:B,0),0)</f>
        <v>7</v>
      </c>
      <c r="D33">
        <v>6</v>
      </c>
      <c r="E33" t="s">
        <v>177</v>
      </c>
      <c r="F33" t="str">
        <f t="shared" si="0"/>
        <v>AMs1_SWING_6</v>
      </c>
      <c r="G33" t="s">
        <v>185</v>
      </c>
    </row>
    <row r="34" spans="1:7" x14ac:dyDescent="0.3">
      <c r="A34">
        <v>32</v>
      </c>
      <c r="B34" t="s">
        <v>140</v>
      </c>
      <c r="C34">
        <f>INDEX(Motion!A:A,MATCH(Points!B34,Motion!B:B,0),0)</f>
        <v>7</v>
      </c>
      <c r="D34">
        <v>7</v>
      </c>
      <c r="E34" t="s">
        <v>178</v>
      </c>
      <c r="F34" t="str">
        <f t="shared" si="0"/>
        <v>AMs1_SWING_7</v>
      </c>
      <c r="G34" t="s">
        <v>186</v>
      </c>
    </row>
    <row r="35" spans="1:7" x14ac:dyDescent="0.3">
      <c r="A35">
        <v>33</v>
      </c>
      <c r="B35" t="s">
        <v>140</v>
      </c>
      <c r="C35">
        <f>INDEX(Motion!A:A,MATCH(Points!B35,Motion!B:B,0),0)</f>
        <v>7</v>
      </c>
      <c r="D35">
        <v>8</v>
      </c>
      <c r="E35" t="s">
        <v>179</v>
      </c>
      <c r="F35" t="str">
        <f t="shared" si="0"/>
        <v>AMs1_SWING_8</v>
      </c>
      <c r="G35" t="s">
        <v>187</v>
      </c>
    </row>
    <row r="36" spans="1:7" x14ac:dyDescent="0.3">
      <c r="A36">
        <v>34</v>
      </c>
      <c r="B36" t="s">
        <v>141</v>
      </c>
      <c r="C36">
        <f>INDEX(Motion!A:A,MATCH(Points!B36,Motion!B:B,0),0)</f>
        <v>8</v>
      </c>
      <c r="D36">
        <v>0</v>
      </c>
      <c r="E36" t="s">
        <v>189</v>
      </c>
      <c r="F36" t="str">
        <f t="shared" si="0"/>
        <v>AMs2_Ready</v>
      </c>
      <c r="G36" t="s">
        <v>188</v>
      </c>
    </row>
    <row r="37" spans="1:7" x14ac:dyDescent="0.3">
      <c r="A37">
        <v>35</v>
      </c>
      <c r="B37" t="s">
        <v>141</v>
      </c>
      <c r="C37">
        <f>INDEX(Motion!A:A,MATCH(Points!B37,Motion!B:B,0),0)</f>
        <v>8</v>
      </c>
      <c r="D37">
        <v>1</v>
      </c>
      <c r="E37" t="s">
        <v>190</v>
      </c>
      <c r="F37" t="str">
        <f t="shared" si="0"/>
        <v>AMs2_FOV_1</v>
      </c>
      <c r="G37" t="s">
        <v>198</v>
      </c>
    </row>
    <row r="38" spans="1:7" x14ac:dyDescent="0.3">
      <c r="A38">
        <v>36</v>
      </c>
      <c r="B38" t="s">
        <v>141</v>
      </c>
      <c r="C38">
        <f>INDEX(Motion!A:A,MATCH(Points!B38,Motion!B:B,0),0)</f>
        <v>8</v>
      </c>
      <c r="D38">
        <v>2</v>
      </c>
      <c r="E38" t="s">
        <v>191</v>
      </c>
      <c r="F38" t="str">
        <f t="shared" si="0"/>
        <v>AMs2_FOV_2</v>
      </c>
      <c r="G38" t="s">
        <v>199</v>
      </c>
    </row>
    <row r="39" spans="1:7" x14ac:dyDescent="0.3">
      <c r="A39">
        <v>37</v>
      </c>
      <c r="B39" t="s">
        <v>141</v>
      </c>
      <c r="C39">
        <f>INDEX(Motion!A:A,MATCH(Points!B39,Motion!B:B,0),0)</f>
        <v>8</v>
      </c>
      <c r="D39">
        <v>3</v>
      </c>
      <c r="E39" t="s">
        <v>192</v>
      </c>
      <c r="F39" t="str">
        <f t="shared" si="0"/>
        <v>AMs2_FOV_3</v>
      </c>
      <c r="G39" t="s">
        <v>200</v>
      </c>
    </row>
    <row r="40" spans="1:7" x14ac:dyDescent="0.3">
      <c r="A40">
        <v>38</v>
      </c>
      <c r="B40" t="s">
        <v>141</v>
      </c>
      <c r="C40">
        <f>INDEX(Motion!A:A,MATCH(Points!B40,Motion!B:B,0),0)</f>
        <v>8</v>
      </c>
      <c r="D40">
        <v>4</v>
      </c>
      <c r="E40" t="s">
        <v>193</v>
      </c>
      <c r="F40" t="str">
        <f t="shared" si="0"/>
        <v>AMs2_FOV_4</v>
      </c>
      <c r="G40" t="s">
        <v>201</v>
      </c>
    </row>
    <row r="41" spans="1:7" x14ac:dyDescent="0.3">
      <c r="A41">
        <v>39</v>
      </c>
      <c r="B41" t="s">
        <v>141</v>
      </c>
      <c r="C41">
        <f>INDEX(Motion!A:A,MATCH(Points!B41,Motion!B:B,0),0)</f>
        <v>8</v>
      </c>
      <c r="D41">
        <v>5</v>
      </c>
      <c r="E41" t="s">
        <v>194</v>
      </c>
      <c r="F41" t="str">
        <f t="shared" si="0"/>
        <v>AMs2_FOV_5</v>
      </c>
      <c r="G41" t="s">
        <v>202</v>
      </c>
    </row>
    <row r="42" spans="1:7" x14ac:dyDescent="0.3">
      <c r="A42">
        <v>40</v>
      </c>
      <c r="B42" t="s">
        <v>141</v>
      </c>
      <c r="C42">
        <f>INDEX(Motion!A:A,MATCH(Points!B42,Motion!B:B,0),0)</f>
        <v>8</v>
      </c>
      <c r="D42">
        <v>6</v>
      </c>
      <c r="E42" t="s">
        <v>195</v>
      </c>
      <c r="F42" t="str">
        <f t="shared" si="0"/>
        <v>AMs2_FOV_6</v>
      </c>
      <c r="G42" t="s">
        <v>203</v>
      </c>
    </row>
    <row r="43" spans="1:7" x14ac:dyDescent="0.3">
      <c r="A43">
        <v>41</v>
      </c>
      <c r="B43" t="s">
        <v>141</v>
      </c>
      <c r="C43">
        <f>INDEX(Motion!A:A,MATCH(Points!B43,Motion!B:B,0),0)</f>
        <v>8</v>
      </c>
      <c r="D43">
        <v>7</v>
      </c>
      <c r="E43" t="s">
        <v>196</v>
      </c>
      <c r="F43" t="str">
        <f t="shared" si="0"/>
        <v>AMs2_FOV_7</v>
      </c>
      <c r="G43" t="s">
        <v>204</v>
      </c>
    </row>
    <row r="44" spans="1:7" x14ac:dyDescent="0.3">
      <c r="A44">
        <v>42</v>
      </c>
      <c r="B44" t="s">
        <v>141</v>
      </c>
      <c r="C44">
        <f>INDEX(Motion!A:A,MATCH(Points!B44,Motion!B:B,0),0)</f>
        <v>8</v>
      </c>
      <c r="D44">
        <v>8</v>
      </c>
      <c r="E44" t="s">
        <v>197</v>
      </c>
      <c r="F44" t="str">
        <f t="shared" si="0"/>
        <v>AMs2_FOV_8</v>
      </c>
      <c r="G44" t="s">
        <v>205</v>
      </c>
    </row>
    <row r="45" spans="1:7" x14ac:dyDescent="0.3">
      <c r="A45">
        <v>43</v>
      </c>
      <c r="B45" t="s">
        <v>142</v>
      </c>
      <c r="C45">
        <f>INDEX(Motion!A:A,MATCH(Points!B45,Motion!B:B,0),0)</f>
        <v>9</v>
      </c>
      <c r="D45">
        <v>0</v>
      </c>
      <c r="E45" t="s">
        <v>169</v>
      </c>
      <c r="F45" t="str">
        <f t="shared" si="0"/>
        <v>MsB1_Fast</v>
      </c>
      <c r="G45" t="s">
        <v>168</v>
      </c>
    </row>
    <row r="46" spans="1:7" x14ac:dyDescent="0.3">
      <c r="A46">
        <v>44</v>
      </c>
      <c r="B46" t="s">
        <v>142</v>
      </c>
      <c r="C46">
        <f>INDEX(Motion!A:A,MATCH(Points!B46,Motion!B:B,0),0)</f>
        <v>9</v>
      </c>
      <c r="D46">
        <v>1</v>
      </c>
      <c r="E46" t="s">
        <v>170</v>
      </c>
      <c r="F46" t="str">
        <f t="shared" si="0"/>
        <v>MsB1_Slow</v>
      </c>
      <c r="G46" t="s">
        <v>171</v>
      </c>
    </row>
    <row r="47" spans="1:7" x14ac:dyDescent="0.3">
      <c r="A47">
        <v>45</v>
      </c>
      <c r="B47" t="s">
        <v>143</v>
      </c>
      <c r="C47">
        <f>INDEX(Motion!A:A,MATCH(Points!B47,Motion!B:B,0),0)</f>
        <v>10</v>
      </c>
      <c r="D47">
        <v>0</v>
      </c>
      <c r="E47" t="s">
        <v>162</v>
      </c>
      <c r="F47" t="str">
        <f t="shared" si="0"/>
        <v>MsB2_Hit</v>
      </c>
      <c r="G47" t="s">
        <v>163</v>
      </c>
    </row>
    <row r="48" spans="1:7" x14ac:dyDescent="0.3">
      <c r="A48">
        <v>46</v>
      </c>
      <c r="B48" t="s">
        <v>143</v>
      </c>
      <c r="C48">
        <f>INDEX(Motion!A:A,MATCH(Points!B48,Motion!B:B,0),0)</f>
        <v>10</v>
      </c>
      <c r="D48">
        <v>2</v>
      </c>
      <c r="E48" t="s">
        <v>164</v>
      </c>
      <c r="F48" t="str">
        <f t="shared" si="0"/>
        <v>MsB2_Release</v>
      </c>
      <c r="G48" t="s">
        <v>165</v>
      </c>
    </row>
    <row r="49" spans="1:7" x14ac:dyDescent="0.3">
      <c r="A49">
        <v>47</v>
      </c>
      <c r="B49" t="s">
        <v>143</v>
      </c>
      <c r="C49">
        <f>INDEX(Motion!A:A,MATCH(Points!B49,Motion!B:B,0),0)</f>
        <v>10</v>
      </c>
      <c r="D49">
        <v>1</v>
      </c>
      <c r="E49" t="s">
        <v>166</v>
      </c>
      <c r="F49" t="str">
        <f t="shared" si="0"/>
        <v>MsB2_Working</v>
      </c>
      <c r="G49" t="s">
        <v>167</v>
      </c>
    </row>
    <row r="50" spans="1:7" x14ac:dyDescent="0.3">
      <c r="A50">
        <v>48</v>
      </c>
      <c r="B50" t="s">
        <v>144</v>
      </c>
      <c r="C50">
        <f>INDEX(Motion!A:A,MATCH(Points!B50,Motion!B:B,0),0)</f>
        <v>11</v>
      </c>
      <c r="D50">
        <v>0</v>
      </c>
      <c r="E50" t="s">
        <v>162</v>
      </c>
      <c r="F50" t="str">
        <f t="shared" si="0"/>
        <v>MsB3_Hit</v>
      </c>
      <c r="G50" t="s">
        <v>163</v>
      </c>
    </row>
    <row r="51" spans="1:7" x14ac:dyDescent="0.3">
      <c r="A51">
        <v>49</v>
      </c>
      <c r="B51" t="s">
        <v>144</v>
      </c>
      <c r="C51">
        <f>INDEX(Motion!A:A,MATCH(Points!B51,Motion!B:B,0),0)</f>
        <v>11</v>
      </c>
      <c r="D51">
        <v>2</v>
      </c>
      <c r="E51" t="s">
        <v>164</v>
      </c>
      <c r="F51" t="str">
        <f t="shared" si="0"/>
        <v>MsB3_Release</v>
      </c>
      <c r="G51" t="s">
        <v>165</v>
      </c>
    </row>
    <row r="52" spans="1:7" x14ac:dyDescent="0.3">
      <c r="A52">
        <v>50</v>
      </c>
      <c r="B52" t="s">
        <v>144</v>
      </c>
      <c r="C52">
        <f>INDEX(Motion!A:A,MATCH(Points!B52,Motion!B:B,0),0)</f>
        <v>11</v>
      </c>
      <c r="D52">
        <v>1</v>
      </c>
      <c r="E52" t="s">
        <v>166</v>
      </c>
      <c r="F52" t="str">
        <f t="shared" si="0"/>
        <v>MsB3_Working</v>
      </c>
      <c r="G52" t="s">
        <v>167</v>
      </c>
    </row>
    <row r="53" spans="1:7" x14ac:dyDescent="0.3">
      <c r="A53">
        <v>51</v>
      </c>
      <c r="B53" t="s">
        <v>147</v>
      </c>
      <c r="C53">
        <f>INDEX(Motion!A:A,MATCH(Points!B53,Motion!B:B,0),0)</f>
        <v>12</v>
      </c>
      <c r="D53">
        <v>1</v>
      </c>
      <c r="E53" t="s">
        <v>206</v>
      </c>
      <c r="F53" t="str">
        <f t="shared" si="0"/>
        <v>CMs1_In</v>
      </c>
      <c r="G53" t="s">
        <v>208</v>
      </c>
    </row>
    <row r="54" spans="1:7" x14ac:dyDescent="0.3">
      <c r="A54">
        <v>52</v>
      </c>
      <c r="B54" t="s">
        <v>147</v>
      </c>
      <c r="C54">
        <f>INDEX(Motion!A:A,MATCH(Points!B54,Motion!B:B,0),0)</f>
        <v>12</v>
      </c>
      <c r="D54">
        <v>0</v>
      </c>
      <c r="E54" t="s">
        <v>207</v>
      </c>
      <c r="F54" t="str">
        <f t="shared" si="0"/>
        <v>CMs1_Out</v>
      </c>
      <c r="G54" t="s">
        <v>209</v>
      </c>
    </row>
    <row r="55" spans="1:7" x14ac:dyDescent="0.3">
      <c r="A55">
        <v>53</v>
      </c>
      <c r="B55" t="s">
        <v>147</v>
      </c>
      <c r="C55">
        <f>INDEX(Motion!A:A,MATCH(Points!B55,Motion!B:B,0),0)</f>
        <v>12</v>
      </c>
      <c r="D55">
        <v>2</v>
      </c>
      <c r="E55" t="s">
        <v>212</v>
      </c>
      <c r="F55" t="str">
        <f t="shared" si="0"/>
        <v>CMs1_Work1</v>
      </c>
      <c r="G55" t="s">
        <v>210</v>
      </c>
    </row>
    <row r="56" spans="1:7" x14ac:dyDescent="0.3">
      <c r="A56">
        <v>54</v>
      </c>
      <c r="B56" t="s">
        <v>147</v>
      </c>
      <c r="C56">
        <f>INDEX(Motion!A:A,MATCH(Points!B56,Motion!B:B,0),0)</f>
        <v>12</v>
      </c>
      <c r="D56">
        <v>3</v>
      </c>
      <c r="E56" t="s">
        <v>213</v>
      </c>
      <c r="F56" t="str">
        <f t="shared" si="0"/>
        <v>CMs1_Work2</v>
      </c>
      <c r="G56" t="s">
        <v>211</v>
      </c>
    </row>
    <row r="57" spans="1:7" x14ac:dyDescent="0.3">
      <c r="A57">
        <v>55</v>
      </c>
      <c r="B57" t="s">
        <v>148</v>
      </c>
      <c r="C57">
        <f>INDEX(Motion!A:A,MATCH(Points!B57,Motion!B:B,0),0)</f>
        <v>13</v>
      </c>
      <c r="D57">
        <v>1</v>
      </c>
      <c r="E57" t="s">
        <v>206</v>
      </c>
      <c r="F57" t="str">
        <f t="shared" si="0"/>
        <v>CMs2_In</v>
      </c>
      <c r="G57" t="s">
        <v>208</v>
      </c>
    </row>
    <row r="58" spans="1:7" x14ac:dyDescent="0.3">
      <c r="A58">
        <v>56</v>
      </c>
      <c r="B58" t="s">
        <v>148</v>
      </c>
      <c r="C58">
        <f>INDEX(Motion!A:A,MATCH(Points!B58,Motion!B:B,0),0)</f>
        <v>13</v>
      </c>
      <c r="D58">
        <v>0</v>
      </c>
      <c r="E58" t="s">
        <v>207</v>
      </c>
      <c r="F58" t="str">
        <f t="shared" si="0"/>
        <v>CMs2_Out</v>
      </c>
      <c r="G58" t="s">
        <v>209</v>
      </c>
    </row>
    <row r="59" spans="1:7" x14ac:dyDescent="0.3">
      <c r="A59">
        <v>57</v>
      </c>
      <c r="B59" t="s">
        <v>148</v>
      </c>
      <c r="C59">
        <f>INDEX(Motion!A:A,MATCH(Points!B59,Motion!B:B,0),0)</f>
        <v>13</v>
      </c>
      <c r="D59">
        <v>2</v>
      </c>
      <c r="E59" t="s">
        <v>214</v>
      </c>
      <c r="F59" t="str">
        <f t="shared" si="0"/>
        <v>CMs2_Mutual</v>
      </c>
      <c r="G5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2018-11-01T02:46:37Z</dcterms:modified>
</cp:coreProperties>
</file>