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5 DS\actuariat non vie\Projet\"/>
    </mc:Choice>
  </mc:AlternateContent>
  <xr:revisionPtr revIDLastSave="0" documentId="13_ncr:1_{AD1EEB5A-D230-4DDA-A04A-09DFF2C1B00D}" xr6:coauthVersionLast="45" xr6:coauthVersionMax="45" xr10:uidLastSave="{00000000-0000-0000-0000-000000000000}"/>
  <bookViews>
    <workbookView xWindow="810" yWindow="-120" windowWidth="19800" windowHeight="11760" activeTab="5" xr2:uid="{00000000-000D-0000-FFFF-FFFF00000000}"/>
  </bookViews>
  <sheets>
    <sheet name="Triangles" sheetId="1" r:id="rId1"/>
    <sheet name="SAP" sheetId="11" r:id="rId2"/>
    <sheet name="REG" sheetId="10" r:id="rId3"/>
    <sheet name="NB" sheetId="9" r:id="rId4"/>
    <sheet name="Triangles Analyse" sheetId="2" r:id="rId5"/>
    <sheet name="Estimation" sheetId="3" r:id="rId6"/>
    <sheet name="Estimation_BF" sheetId="7" r:id="rId7"/>
  </sheets>
  <calcPr calcId="181029"/>
</workbook>
</file>

<file path=xl/calcChain.xml><?xml version="1.0" encoding="utf-8"?>
<calcChain xmlns="http://schemas.openxmlformats.org/spreadsheetml/2006/main">
  <c r="J5" i="2" l="1"/>
  <c r="I5" i="2"/>
  <c r="I6" i="2"/>
  <c r="H5" i="2"/>
  <c r="H6" i="2"/>
  <c r="H7" i="2"/>
  <c r="G5" i="2"/>
  <c r="G6" i="2"/>
  <c r="G7" i="2"/>
  <c r="G8" i="2"/>
  <c r="F5" i="2"/>
  <c r="F6" i="2"/>
  <c r="F7" i="2"/>
  <c r="F8" i="2"/>
  <c r="F9" i="2"/>
  <c r="E5" i="2"/>
  <c r="E6" i="2"/>
  <c r="E7" i="2"/>
  <c r="E8" i="2"/>
  <c r="E9" i="2"/>
  <c r="E10" i="2"/>
  <c r="D5" i="2"/>
  <c r="D6" i="2"/>
  <c r="D7" i="2"/>
  <c r="D8" i="2"/>
  <c r="D9" i="2"/>
  <c r="D10" i="2"/>
  <c r="D11" i="2"/>
  <c r="C5" i="2"/>
  <c r="C6" i="2"/>
  <c r="C7" i="2"/>
  <c r="C8" i="2"/>
  <c r="C9" i="2"/>
  <c r="C10" i="2"/>
  <c r="C11" i="2"/>
  <c r="C12" i="2"/>
  <c r="C4" i="2"/>
  <c r="D4" i="2"/>
  <c r="E4" i="2"/>
  <c r="F4" i="2"/>
  <c r="G4" i="2"/>
  <c r="H4" i="2"/>
  <c r="I4" i="2"/>
  <c r="J4" i="2"/>
  <c r="K4" i="2"/>
  <c r="B5" i="2"/>
  <c r="B6" i="2"/>
  <c r="B7" i="2"/>
  <c r="B8" i="2"/>
  <c r="B9" i="2"/>
  <c r="B10" i="2"/>
  <c r="B11" i="2"/>
  <c r="B12" i="2"/>
  <c r="B13" i="2"/>
  <c r="B4" i="2"/>
  <c r="J18" i="2" l="1"/>
  <c r="I18" i="2"/>
  <c r="I19" i="2"/>
  <c r="H18" i="2"/>
  <c r="H19" i="2"/>
  <c r="H20" i="2"/>
  <c r="G18" i="2"/>
  <c r="G19" i="2"/>
  <c r="G20" i="2"/>
  <c r="G21" i="2"/>
  <c r="F18" i="2"/>
  <c r="F19" i="2"/>
  <c r="F20" i="2"/>
  <c r="F21" i="2"/>
  <c r="F22" i="2"/>
  <c r="E18" i="2"/>
  <c r="E19" i="2"/>
  <c r="E20" i="2"/>
  <c r="E21" i="2"/>
  <c r="E22" i="2"/>
  <c r="E23" i="2"/>
  <c r="D18" i="2"/>
  <c r="D19" i="2"/>
  <c r="D20" i="2"/>
  <c r="D21" i="2"/>
  <c r="D22" i="2"/>
  <c r="D23" i="2"/>
  <c r="D24" i="2"/>
  <c r="C18" i="2"/>
  <c r="C19" i="2"/>
  <c r="C20" i="2"/>
  <c r="C21" i="2"/>
  <c r="C22" i="2"/>
  <c r="C23" i="2"/>
  <c r="C24" i="2"/>
  <c r="C25" i="2"/>
  <c r="B26" i="2"/>
  <c r="B18" i="2"/>
  <c r="B19" i="2"/>
  <c r="B20" i="2"/>
  <c r="B21" i="2"/>
  <c r="B22" i="2"/>
  <c r="B23" i="2"/>
  <c r="B24" i="2"/>
  <c r="B25" i="2"/>
  <c r="C17" i="2"/>
  <c r="D17" i="2"/>
  <c r="E17" i="2"/>
  <c r="F17" i="2"/>
  <c r="G17" i="2"/>
  <c r="H17" i="2"/>
  <c r="I17" i="2"/>
  <c r="J17" i="2"/>
  <c r="K17" i="2"/>
  <c r="B17" i="2"/>
  <c r="B20" i="3" s="1"/>
  <c r="B3" i="7" s="1"/>
  <c r="T20" i="2" l="1"/>
  <c r="U19" i="2"/>
  <c r="S21" i="2"/>
  <c r="Q23" i="2"/>
  <c r="P21" i="2"/>
  <c r="Q20" i="2"/>
  <c r="V18" i="2"/>
  <c r="W17" i="2"/>
  <c r="T17" i="2"/>
  <c r="P17" i="2"/>
  <c r="O17" i="2"/>
  <c r="R17" i="2" l="1"/>
  <c r="P22" i="2"/>
  <c r="S17" i="2"/>
  <c r="O22" i="2"/>
  <c r="P23" i="2"/>
  <c r="Q17" i="2"/>
  <c r="T18" i="2"/>
  <c r="U17" i="2"/>
  <c r="R19" i="2"/>
  <c r="V17" i="2"/>
  <c r="S19" i="2"/>
  <c r="Q21" i="2"/>
  <c r="S20" i="2"/>
  <c r="O18" i="2"/>
  <c r="Q22" i="2"/>
  <c r="O21" i="2"/>
  <c r="P19" i="2"/>
  <c r="O20" i="2"/>
  <c r="Q18" i="2"/>
  <c r="R18" i="2"/>
  <c r="S18" i="2"/>
  <c r="O23" i="2"/>
  <c r="P24" i="2"/>
  <c r="R21" i="2"/>
  <c r="O24" i="2"/>
  <c r="Q19" i="2"/>
  <c r="R22" i="2"/>
  <c r="P18" i="2"/>
  <c r="U18" i="2"/>
  <c r="O25" i="2"/>
  <c r="R20" i="2"/>
  <c r="O19" i="2"/>
  <c r="P20" i="2"/>
  <c r="T19" i="2"/>
  <c r="U6" i="2"/>
  <c r="S7" i="2"/>
  <c r="O5" i="2"/>
  <c r="G8" i="3"/>
  <c r="H7" i="3"/>
  <c r="G7" i="3"/>
  <c r="F9" i="3"/>
  <c r="F8" i="3"/>
  <c r="F7" i="3"/>
  <c r="E10" i="3"/>
  <c r="E9" i="3"/>
  <c r="E8" i="3"/>
  <c r="E7" i="3"/>
  <c r="D7" i="3"/>
  <c r="D8" i="3"/>
  <c r="D9" i="3"/>
  <c r="D10" i="3"/>
  <c r="D11" i="3"/>
  <c r="C7" i="3"/>
  <c r="C8" i="3"/>
  <c r="C9" i="3"/>
  <c r="C10" i="3"/>
  <c r="C11" i="3"/>
  <c r="C12" i="3"/>
  <c r="B7" i="3"/>
  <c r="B8" i="3"/>
  <c r="B9" i="3"/>
  <c r="B10" i="3"/>
  <c r="B11" i="3"/>
  <c r="B12" i="3"/>
  <c r="B13" i="3"/>
  <c r="C6" i="3"/>
  <c r="D6" i="3"/>
  <c r="E6" i="3"/>
  <c r="F6" i="3"/>
  <c r="G6" i="3"/>
  <c r="H6" i="3"/>
  <c r="I6" i="3"/>
  <c r="B6" i="3"/>
  <c r="C5" i="3"/>
  <c r="D5" i="3"/>
  <c r="E5" i="3"/>
  <c r="F5" i="3"/>
  <c r="G5" i="3"/>
  <c r="H5" i="3"/>
  <c r="I5" i="3"/>
  <c r="J5" i="3"/>
  <c r="B5" i="3"/>
  <c r="C4" i="3"/>
  <c r="D4" i="3"/>
  <c r="E4" i="3"/>
  <c r="F4" i="3"/>
  <c r="G4" i="3"/>
  <c r="H4" i="3"/>
  <c r="H16" i="3" s="1"/>
  <c r="I4" i="3"/>
  <c r="J4" i="3"/>
  <c r="K4" i="3"/>
  <c r="B4" i="3"/>
  <c r="J16" i="3" l="1"/>
  <c r="J6" i="3" s="1"/>
  <c r="I16" i="3"/>
  <c r="I7" i="3" s="1"/>
  <c r="K16" i="3"/>
  <c r="K5" i="3" s="1"/>
  <c r="L5" i="3" s="1"/>
  <c r="C16" i="3"/>
  <c r="C13" i="3" s="1"/>
  <c r="G16" i="3"/>
  <c r="G9" i="3" s="1"/>
  <c r="F16" i="3"/>
  <c r="F10" i="3" s="1"/>
  <c r="H8" i="3"/>
  <c r="E16" i="3"/>
  <c r="E11" i="3" s="1"/>
  <c r="F11" i="3" s="1"/>
  <c r="G11" i="3" s="1"/>
  <c r="H11" i="3" s="1"/>
  <c r="D16" i="3"/>
  <c r="Q4" i="2"/>
  <c r="L4" i="3"/>
  <c r="O6" i="2"/>
  <c r="P5" i="2"/>
  <c r="Q5" i="2"/>
  <c r="R6" i="2"/>
  <c r="S8" i="2"/>
  <c r="V4" i="2"/>
  <c r="O7" i="2"/>
  <c r="P6" i="2"/>
  <c r="Q6" i="2"/>
  <c r="R7" i="2"/>
  <c r="T4" i="2"/>
  <c r="V5" i="2"/>
  <c r="R5" i="2"/>
  <c r="O8" i="2"/>
  <c r="P7" i="2"/>
  <c r="Q7" i="2"/>
  <c r="R8" i="2"/>
  <c r="T5" i="2"/>
  <c r="W4" i="2"/>
  <c r="O9" i="2"/>
  <c r="P8" i="2"/>
  <c r="Q8" i="2"/>
  <c r="R9" i="2"/>
  <c r="T6" i="2"/>
  <c r="O10" i="2"/>
  <c r="P9" i="2"/>
  <c r="Q9" i="2"/>
  <c r="S4" i="2"/>
  <c r="T7" i="2"/>
  <c r="O11" i="2"/>
  <c r="P10" i="2"/>
  <c r="Q10" i="2"/>
  <c r="S5" i="2"/>
  <c r="U4" i="2"/>
  <c r="P4" i="2"/>
  <c r="O4" i="2"/>
  <c r="O12" i="2"/>
  <c r="P11" i="2"/>
  <c r="R4" i="2"/>
  <c r="S6" i="2"/>
  <c r="U5" i="2"/>
  <c r="Z4" i="2" l="1"/>
  <c r="I11" i="3"/>
  <c r="J11" i="3" s="1"/>
  <c r="K11" i="3" s="1"/>
  <c r="D13" i="3"/>
  <c r="E13" i="3" s="1"/>
  <c r="F13" i="3" s="1"/>
  <c r="G13" i="3" s="1"/>
  <c r="H13" i="3" s="1"/>
  <c r="I13" i="3" s="1"/>
  <c r="J13" i="3" s="1"/>
  <c r="K13" i="3" s="1"/>
  <c r="A13" i="3"/>
  <c r="A29" i="3" s="1"/>
  <c r="A46" i="3" s="1"/>
  <c r="A12" i="3"/>
  <c r="A28" i="3" s="1"/>
  <c r="A45" i="3" s="1"/>
  <c r="A11" i="3"/>
  <c r="A27" i="3" s="1"/>
  <c r="A44" i="3" s="1"/>
  <c r="A10" i="3"/>
  <c r="A26" i="3" s="1"/>
  <c r="A43" i="3" s="1"/>
  <c r="A9" i="3"/>
  <c r="A25" i="3" s="1"/>
  <c r="A42" i="3" s="1"/>
  <c r="A8" i="3"/>
  <c r="A24" i="3" s="1"/>
  <c r="A41" i="3" s="1"/>
  <c r="A7" i="3"/>
  <c r="A23" i="3" s="1"/>
  <c r="A40" i="3" s="1"/>
  <c r="A6" i="3"/>
  <c r="A22" i="3" s="1"/>
  <c r="A39" i="3" s="1"/>
  <c r="A5" i="3"/>
  <c r="A21" i="3" s="1"/>
  <c r="A38" i="3" s="1"/>
  <c r="A4" i="3"/>
  <c r="A20" i="3" s="1"/>
  <c r="A37" i="3" s="1"/>
  <c r="K3" i="3"/>
  <c r="K19" i="3" s="1"/>
  <c r="K36" i="3" s="1"/>
  <c r="J3" i="3"/>
  <c r="J19" i="3" s="1"/>
  <c r="J36" i="3" s="1"/>
  <c r="I3" i="3"/>
  <c r="I19" i="3" s="1"/>
  <c r="I36" i="3" s="1"/>
  <c r="H3" i="3"/>
  <c r="H19" i="3" s="1"/>
  <c r="H36" i="3" s="1"/>
  <c r="G3" i="3"/>
  <c r="G19" i="3" s="1"/>
  <c r="G36" i="3" s="1"/>
  <c r="F3" i="3"/>
  <c r="F19" i="3" s="1"/>
  <c r="F36" i="3" s="1"/>
  <c r="E3" i="3"/>
  <c r="E19" i="3" s="1"/>
  <c r="E36" i="3" s="1"/>
  <c r="D3" i="3"/>
  <c r="D19" i="3" s="1"/>
  <c r="D36" i="3" s="1"/>
  <c r="C3" i="3"/>
  <c r="C19" i="3" s="1"/>
  <c r="C36" i="3" s="1"/>
  <c r="B3" i="3"/>
  <c r="B19" i="3" s="1"/>
  <c r="B36" i="3" s="1"/>
  <c r="A80" i="2" l="1"/>
  <c r="A79" i="2"/>
  <c r="A78" i="2"/>
  <c r="A77" i="2"/>
  <c r="A76" i="2"/>
  <c r="A75" i="2"/>
  <c r="A74" i="2"/>
  <c r="A73" i="2"/>
  <c r="A72" i="2"/>
  <c r="A71" i="2"/>
  <c r="A67" i="2"/>
  <c r="A66" i="2"/>
  <c r="A65" i="2"/>
  <c r="A64" i="2"/>
  <c r="A63" i="2"/>
  <c r="A62" i="2"/>
  <c r="A61" i="2"/>
  <c r="A60" i="2"/>
  <c r="A59" i="2"/>
  <c r="A58" i="2"/>
  <c r="A52" i="2"/>
  <c r="A51" i="2"/>
  <c r="A50" i="2"/>
  <c r="A49" i="2"/>
  <c r="A48" i="2"/>
  <c r="A47" i="2"/>
  <c r="A46" i="2"/>
  <c r="A45" i="2"/>
  <c r="A44" i="2"/>
  <c r="A43" i="2"/>
  <c r="M39" i="2"/>
  <c r="A39" i="2"/>
  <c r="M38" i="2"/>
  <c r="A38" i="2"/>
  <c r="M37" i="2"/>
  <c r="A37" i="2"/>
  <c r="M36" i="2"/>
  <c r="A36" i="2"/>
  <c r="M35" i="2"/>
  <c r="A35" i="2"/>
  <c r="M34" i="2"/>
  <c r="A34" i="2"/>
  <c r="M33" i="2"/>
  <c r="A33" i="2"/>
  <c r="M32" i="2"/>
  <c r="A32" i="2"/>
  <c r="M31" i="2"/>
  <c r="A31" i="2"/>
  <c r="M30" i="2"/>
  <c r="A30" i="2"/>
  <c r="M26" i="2"/>
  <c r="B29" i="3"/>
  <c r="B12" i="7" s="1"/>
  <c r="A26" i="2"/>
  <c r="M25" i="2"/>
  <c r="C28" i="3"/>
  <c r="C11" i="7" s="1"/>
  <c r="B28" i="3"/>
  <c r="B11" i="7" s="1"/>
  <c r="A25" i="2"/>
  <c r="M24" i="2"/>
  <c r="D27" i="3"/>
  <c r="D10" i="7" s="1"/>
  <c r="C27" i="3"/>
  <c r="C10" i="7" s="1"/>
  <c r="B27" i="3"/>
  <c r="B10" i="7" s="1"/>
  <c r="A24" i="2"/>
  <c r="M23" i="2"/>
  <c r="E26" i="3"/>
  <c r="E9" i="7" s="1"/>
  <c r="D26" i="3"/>
  <c r="D9" i="7" s="1"/>
  <c r="C26" i="3"/>
  <c r="C9" i="7" s="1"/>
  <c r="B26" i="3"/>
  <c r="B9" i="7" s="1"/>
  <c r="A23" i="2"/>
  <c r="M22" i="2"/>
  <c r="F25" i="3"/>
  <c r="F8" i="7" s="1"/>
  <c r="E25" i="3"/>
  <c r="E8" i="7" s="1"/>
  <c r="D25" i="3"/>
  <c r="D8" i="7" s="1"/>
  <c r="C25" i="3"/>
  <c r="C8" i="7" s="1"/>
  <c r="B25" i="3"/>
  <c r="B8" i="7" s="1"/>
  <c r="A22" i="2"/>
  <c r="M21" i="2"/>
  <c r="G24" i="3"/>
  <c r="G7" i="7" s="1"/>
  <c r="F24" i="3"/>
  <c r="F7" i="7" s="1"/>
  <c r="E24" i="3"/>
  <c r="E7" i="7" s="1"/>
  <c r="D24" i="3"/>
  <c r="D7" i="7" s="1"/>
  <c r="C24" i="3"/>
  <c r="C7" i="7" s="1"/>
  <c r="B24" i="3"/>
  <c r="B7" i="7" s="1"/>
  <c r="A21" i="2"/>
  <c r="M20" i="2"/>
  <c r="H23" i="3"/>
  <c r="H6" i="7" s="1"/>
  <c r="G23" i="3"/>
  <c r="G6" i="7" s="1"/>
  <c r="F23" i="3"/>
  <c r="F6" i="7" s="1"/>
  <c r="E23" i="3"/>
  <c r="E6" i="7" s="1"/>
  <c r="D23" i="3"/>
  <c r="D6" i="7" s="1"/>
  <c r="C23" i="3"/>
  <c r="C6" i="7" s="1"/>
  <c r="B23" i="3"/>
  <c r="B6" i="7" s="1"/>
  <c r="A20" i="2"/>
  <c r="M19" i="2"/>
  <c r="I22" i="3"/>
  <c r="I5" i="7" s="1"/>
  <c r="H22" i="3"/>
  <c r="H5" i="7" s="1"/>
  <c r="F22" i="3"/>
  <c r="F5" i="7" s="1"/>
  <c r="C22" i="3"/>
  <c r="C5" i="7" s="1"/>
  <c r="B22" i="3"/>
  <c r="B5" i="7" s="1"/>
  <c r="A19" i="2"/>
  <c r="M18" i="2"/>
  <c r="J21" i="3"/>
  <c r="F21" i="3"/>
  <c r="F4" i="7" s="1"/>
  <c r="E21" i="3"/>
  <c r="E4" i="7" s="1"/>
  <c r="D21" i="3"/>
  <c r="D4" i="7" s="1"/>
  <c r="C21" i="3"/>
  <c r="C4" i="7" s="1"/>
  <c r="B21" i="3"/>
  <c r="B4" i="7" s="1"/>
  <c r="A18" i="2"/>
  <c r="M17" i="2"/>
  <c r="K20" i="3"/>
  <c r="J20" i="3"/>
  <c r="J3" i="7" s="1"/>
  <c r="I20" i="3"/>
  <c r="I3" i="7" s="1"/>
  <c r="H20" i="3"/>
  <c r="H3" i="7" s="1"/>
  <c r="G20" i="3"/>
  <c r="G3" i="7" s="1"/>
  <c r="E20" i="3"/>
  <c r="E3" i="7" s="1"/>
  <c r="C20" i="3"/>
  <c r="C3" i="7" s="1"/>
  <c r="A17" i="2"/>
  <c r="M13" i="2"/>
  <c r="A13" i="2"/>
  <c r="M12" i="2"/>
  <c r="A12" i="2"/>
  <c r="M11" i="2"/>
  <c r="A11" i="2"/>
  <c r="M10" i="2"/>
  <c r="A10" i="2"/>
  <c r="M9" i="2"/>
  <c r="A9" i="2"/>
  <c r="M8" i="2"/>
  <c r="A8" i="2"/>
  <c r="M7" i="2"/>
  <c r="A7" i="2"/>
  <c r="M6" i="2"/>
  <c r="A6" i="2"/>
  <c r="M5" i="2"/>
  <c r="A5" i="2"/>
  <c r="M4" i="2"/>
  <c r="A4" i="2"/>
  <c r="K3" i="2"/>
  <c r="W3" i="2" s="1"/>
  <c r="J3" i="2"/>
  <c r="J16" i="2" s="1"/>
  <c r="J29" i="2" s="1"/>
  <c r="I3" i="2"/>
  <c r="I16" i="2" s="1"/>
  <c r="H3" i="2"/>
  <c r="T3" i="2" s="1"/>
  <c r="G3" i="2"/>
  <c r="S3" i="2" s="1"/>
  <c r="F3" i="2"/>
  <c r="R3" i="2" s="1"/>
  <c r="E3" i="2"/>
  <c r="E16" i="2" s="1"/>
  <c r="D3" i="2"/>
  <c r="P3" i="2" s="1"/>
  <c r="C3" i="2"/>
  <c r="C16" i="2" s="1"/>
  <c r="B3" i="2"/>
  <c r="B16" i="2" s="1"/>
  <c r="B29" i="2" s="1"/>
  <c r="N29" i="2" s="1"/>
  <c r="J4" i="7" l="1"/>
  <c r="L20" i="3"/>
  <c r="L3" i="7" s="1"/>
  <c r="K3" i="7"/>
  <c r="C32" i="3"/>
  <c r="C29" i="3" s="1"/>
  <c r="C12" i="7" s="1"/>
  <c r="F30" i="2"/>
  <c r="F37" i="3" s="1"/>
  <c r="F20" i="3"/>
  <c r="F3" i="7" s="1"/>
  <c r="G32" i="2"/>
  <c r="G39" i="3" s="1"/>
  <c r="G22" i="3"/>
  <c r="G5" i="7" s="1"/>
  <c r="G31" i="2"/>
  <c r="G38" i="3" s="1"/>
  <c r="G21" i="3"/>
  <c r="G4" i="7" s="1"/>
  <c r="D32" i="2"/>
  <c r="D39" i="3" s="1"/>
  <c r="D22" i="3"/>
  <c r="D5" i="7" s="1"/>
  <c r="K32" i="3"/>
  <c r="D30" i="2"/>
  <c r="D37" i="3" s="1"/>
  <c r="D20" i="3"/>
  <c r="D3" i="7" s="1"/>
  <c r="H31" i="2"/>
  <c r="H38" i="3" s="1"/>
  <c r="H21" i="3"/>
  <c r="H4" i="7" s="1"/>
  <c r="E32" i="2"/>
  <c r="E39" i="3" s="1"/>
  <c r="E22" i="3"/>
  <c r="E5" i="7" s="1"/>
  <c r="I31" i="2"/>
  <c r="I38" i="3" s="1"/>
  <c r="I21" i="3"/>
  <c r="I4" i="7" s="1"/>
  <c r="B34" i="2"/>
  <c r="B47" i="2" s="1"/>
  <c r="F34" i="2"/>
  <c r="G34" i="2"/>
  <c r="G47" i="2" s="1"/>
  <c r="C35" i="2"/>
  <c r="D36" i="2"/>
  <c r="B33" i="2"/>
  <c r="B40" i="3" s="1"/>
  <c r="E35" i="2"/>
  <c r="E42" i="3" s="1"/>
  <c r="E33" i="2"/>
  <c r="E36" i="2"/>
  <c r="E49" i="2" s="1"/>
  <c r="C37" i="2"/>
  <c r="N3" i="2"/>
  <c r="U3" i="2"/>
  <c r="V3" i="2"/>
  <c r="Q3" i="2"/>
  <c r="F16" i="2"/>
  <c r="F29" i="2" s="1"/>
  <c r="R29" i="2" s="1"/>
  <c r="AH17" i="2"/>
  <c r="D35" i="2"/>
  <c r="D42" i="3" s="1"/>
  <c r="E31" i="2"/>
  <c r="AH4" i="2"/>
  <c r="E29" i="2"/>
  <c r="Q16" i="2"/>
  <c r="C29" i="2"/>
  <c r="O16" i="2"/>
  <c r="I29" i="2"/>
  <c r="U16" i="2"/>
  <c r="J42" i="2"/>
  <c r="V29" i="2"/>
  <c r="I30" i="2"/>
  <c r="I37" i="3" s="1"/>
  <c r="B31" i="2"/>
  <c r="F31" i="2"/>
  <c r="J31" i="2"/>
  <c r="B35" i="2"/>
  <c r="G16" i="2"/>
  <c r="O3" i="2"/>
  <c r="D16" i="2"/>
  <c r="H16" i="2"/>
  <c r="N16" i="2"/>
  <c r="V16" i="2"/>
  <c r="C30" i="2"/>
  <c r="G30" i="2"/>
  <c r="G37" i="3" s="1"/>
  <c r="G33" i="2"/>
  <c r="C36" i="2"/>
  <c r="B39" i="2"/>
  <c r="J30" i="2"/>
  <c r="J37" i="3" s="1"/>
  <c r="I32" i="2"/>
  <c r="B42" i="2"/>
  <c r="D34" i="2"/>
  <c r="F35" i="2"/>
  <c r="B37" i="2"/>
  <c r="B44" i="3" s="1"/>
  <c r="E30" i="2"/>
  <c r="B30" i="2"/>
  <c r="B36" i="2"/>
  <c r="B43" i="3" s="1"/>
  <c r="H30" i="2"/>
  <c r="B32" i="2"/>
  <c r="F32" i="2"/>
  <c r="F39" i="3" s="1"/>
  <c r="D33" i="2"/>
  <c r="H33" i="2"/>
  <c r="H40" i="3" s="1"/>
  <c r="C34" i="2"/>
  <c r="C41" i="3" s="1"/>
  <c r="C38" i="2"/>
  <c r="K30" i="2"/>
  <c r="K37" i="3" s="1"/>
  <c r="C33" i="2"/>
  <c r="C40" i="3" s="1"/>
  <c r="C31" i="2"/>
  <c r="F33" i="2"/>
  <c r="D31" i="2"/>
  <c r="D38" i="3" s="1"/>
  <c r="C32" i="2"/>
  <c r="H32" i="2"/>
  <c r="H39" i="3" s="1"/>
  <c r="E34" i="2"/>
  <c r="E41" i="3" s="1"/>
  <c r="D37" i="2"/>
  <c r="D44" i="3" s="1"/>
  <c r="B38" i="2"/>
  <c r="B45" i="3" s="1"/>
  <c r="R16" i="2" l="1"/>
  <c r="D21" i="7"/>
  <c r="D35" i="7" s="1"/>
  <c r="L16" i="7"/>
  <c r="L17" i="7" s="1"/>
  <c r="C21" i="7" s="1"/>
  <c r="K21" i="3"/>
  <c r="K4" i="7" s="1"/>
  <c r="H59" i="2"/>
  <c r="Q36" i="2"/>
  <c r="D63" i="2"/>
  <c r="F58" i="2"/>
  <c r="G59" i="2"/>
  <c r="H44" i="2"/>
  <c r="I44" i="2"/>
  <c r="G60" i="2"/>
  <c r="G45" i="2"/>
  <c r="D45" i="2"/>
  <c r="F43" i="2"/>
  <c r="U31" i="2"/>
  <c r="D43" i="2"/>
  <c r="I59" i="2"/>
  <c r="H32" i="3"/>
  <c r="H24" i="3" s="1"/>
  <c r="H7" i="7" s="1"/>
  <c r="G44" i="2"/>
  <c r="T31" i="2"/>
  <c r="E32" i="3"/>
  <c r="E27" i="3" s="1"/>
  <c r="E10" i="7" s="1"/>
  <c r="I32" i="3"/>
  <c r="I23" i="3" s="1"/>
  <c r="I6" i="7" s="1"/>
  <c r="AG5" i="2"/>
  <c r="P32" i="2"/>
  <c r="C39" i="3"/>
  <c r="E59" i="2"/>
  <c r="E38" i="3"/>
  <c r="E46" i="2"/>
  <c r="E40" i="3"/>
  <c r="D49" i="2"/>
  <c r="Q49" i="2" s="1"/>
  <c r="D43" i="3"/>
  <c r="B62" i="2"/>
  <c r="B41" i="3"/>
  <c r="J32" i="3"/>
  <c r="J22" i="3" s="1"/>
  <c r="Q33" i="2"/>
  <c r="D40" i="3"/>
  <c r="B67" i="2"/>
  <c r="B46" i="3"/>
  <c r="J59" i="2"/>
  <c r="J38" i="3"/>
  <c r="J49" i="3" s="1"/>
  <c r="F62" i="2"/>
  <c r="F41" i="3"/>
  <c r="C66" i="2"/>
  <c r="C45" i="3"/>
  <c r="D62" i="2"/>
  <c r="D41" i="3"/>
  <c r="D60" i="2"/>
  <c r="F61" i="2"/>
  <c r="F40" i="3"/>
  <c r="B45" i="2"/>
  <c r="B39" i="3"/>
  <c r="I60" i="2"/>
  <c r="I39" i="3"/>
  <c r="C64" i="2"/>
  <c r="C43" i="3"/>
  <c r="C58" i="2"/>
  <c r="C37" i="3"/>
  <c r="B63" i="2"/>
  <c r="B42" i="3"/>
  <c r="F59" i="2"/>
  <c r="F38" i="3"/>
  <c r="C65" i="2"/>
  <c r="C44" i="3"/>
  <c r="C63" i="2"/>
  <c r="C42" i="3"/>
  <c r="G32" i="3"/>
  <c r="G25" i="3" s="1"/>
  <c r="G8" i="7" s="1"/>
  <c r="F32" i="3"/>
  <c r="F26" i="3" s="1"/>
  <c r="F9" i="7" s="1"/>
  <c r="E58" i="2"/>
  <c r="E37" i="3"/>
  <c r="G61" i="2"/>
  <c r="G40" i="3"/>
  <c r="C59" i="2"/>
  <c r="C38" i="3"/>
  <c r="K49" i="3"/>
  <c r="L37" i="3"/>
  <c r="H58" i="2"/>
  <c r="H37" i="3"/>
  <c r="E45" i="2"/>
  <c r="B43" i="2"/>
  <c r="B37" i="3"/>
  <c r="F63" i="2"/>
  <c r="F42" i="3"/>
  <c r="D58" i="2"/>
  <c r="E60" i="2"/>
  <c r="B44" i="2"/>
  <c r="B38" i="3"/>
  <c r="Q32" i="2"/>
  <c r="E64" i="2"/>
  <c r="E43" i="3"/>
  <c r="G62" i="2"/>
  <c r="G41" i="3"/>
  <c r="D32" i="3"/>
  <c r="D28" i="3" s="1"/>
  <c r="D11" i="7" s="1"/>
  <c r="D64" i="2"/>
  <c r="E61" i="2"/>
  <c r="AF4" i="2"/>
  <c r="E48" i="2"/>
  <c r="F42" i="2"/>
  <c r="R42" i="2" s="1"/>
  <c r="F47" i="2"/>
  <c r="S47" i="2" s="1"/>
  <c r="AH18" i="2"/>
  <c r="AH21" i="2" s="1"/>
  <c r="AH5" i="2"/>
  <c r="AH6" i="2" s="1"/>
  <c r="E63" i="2"/>
  <c r="B46" i="2"/>
  <c r="Q31" i="2"/>
  <c r="S34" i="2"/>
  <c r="AG4" i="2"/>
  <c r="AF5" i="2"/>
  <c r="AE5" i="2"/>
  <c r="AD18" i="2"/>
  <c r="B61" i="2"/>
  <c r="O37" i="2"/>
  <c r="E44" i="2"/>
  <c r="P35" i="2"/>
  <c r="C50" i="2"/>
  <c r="C48" i="2"/>
  <c r="D48" i="2"/>
  <c r="B60" i="2"/>
  <c r="Q35" i="2"/>
  <c r="Z17" i="2"/>
  <c r="AD4" i="2"/>
  <c r="AB4" i="2"/>
  <c r="D61" i="2"/>
  <c r="D59" i="2"/>
  <c r="AA18" i="2"/>
  <c r="Z18" i="2"/>
  <c r="B59" i="2"/>
  <c r="AB18" i="2"/>
  <c r="AC5" i="2"/>
  <c r="AD5" i="2"/>
  <c r="AE4" i="2"/>
  <c r="AB5" i="2"/>
  <c r="AA5" i="2"/>
  <c r="J57" i="2"/>
  <c r="J70" i="2" s="1"/>
  <c r="V42" i="2"/>
  <c r="D44" i="2"/>
  <c r="P31" i="2"/>
  <c r="K43" i="2"/>
  <c r="W30" i="2"/>
  <c r="H46" i="2"/>
  <c r="T33" i="2"/>
  <c r="R32" i="2"/>
  <c r="F45" i="2"/>
  <c r="B50" i="2"/>
  <c r="C60" i="2"/>
  <c r="K58" i="2"/>
  <c r="H29" i="2"/>
  <c r="T16" i="2"/>
  <c r="O35" i="2"/>
  <c r="G29" i="2"/>
  <c r="S16" i="2"/>
  <c r="F44" i="2"/>
  <c r="R31" i="2"/>
  <c r="S31" i="2"/>
  <c r="AC4" i="2"/>
  <c r="O29" i="2"/>
  <c r="C42" i="2"/>
  <c r="AA4" i="2"/>
  <c r="B51" i="2"/>
  <c r="C46" i="2"/>
  <c r="O33" i="2"/>
  <c r="AC18" i="2"/>
  <c r="AC17" i="2"/>
  <c r="V30" i="2"/>
  <c r="J43" i="2"/>
  <c r="G46" i="2"/>
  <c r="S33" i="2"/>
  <c r="AF18" i="2"/>
  <c r="AF17" i="2"/>
  <c r="U29" i="2"/>
  <c r="I42" i="2"/>
  <c r="E47" i="2"/>
  <c r="Q34" i="2"/>
  <c r="B66" i="2"/>
  <c r="F46" i="2"/>
  <c r="R33" i="2"/>
  <c r="E62" i="2"/>
  <c r="C47" i="2"/>
  <c r="O34" i="2"/>
  <c r="H61" i="2"/>
  <c r="F60" i="2"/>
  <c r="T30" i="2"/>
  <c r="H43" i="2"/>
  <c r="B49" i="2"/>
  <c r="B65" i="2"/>
  <c r="AD17" i="2"/>
  <c r="B52" i="2"/>
  <c r="G43" i="2"/>
  <c r="S30" i="2"/>
  <c r="P16" i="2"/>
  <c r="D29" i="2"/>
  <c r="S32" i="2"/>
  <c r="J44" i="2"/>
  <c r="V31" i="2"/>
  <c r="I43" i="2"/>
  <c r="U30" i="2"/>
  <c r="AB17" i="2"/>
  <c r="F57" i="2"/>
  <c r="F70" i="2" s="1"/>
  <c r="Z5" i="2"/>
  <c r="AA17" i="2"/>
  <c r="C45" i="2"/>
  <c r="O32" i="2"/>
  <c r="E43" i="2"/>
  <c r="Q30" i="2"/>
  <c r="F48" i="2"/>
  <c r="R35" i="2"/>
  <c r="B57" i="2"/>
  <c r="B70" i="2" s="1"/>
  <c r="N42" i="2"/>
  <c r="O36" i="2"/>
  <c r="C49" i="2"/>
  <c r="C43" i="2"/>
  <c r="O30" i="2"/>
  <c r="P30" i="2"/>
  <c r="K29" i="2"/>
  <c r="W16" i="2"/>
  <c r="B48" i="2"/>
  <c r="D50" i="2"/>
  <c r="D65" i="2"/>
  <c r="P37" i="2"/>
  <c r="AE18" i="2"/>
  <c r="AE17" i="2"/>
  <c r="H45" i="2"/>
  <c r="T32" i="2"/>
  <c r="H60" i="2"/>
  <c r="C44" i="2"/>
  <c r="O31" i="2"/>
  <c r="C51" i="2"/>
  <c r="O38" i="2"/>
  <c r="C62" i="2"/>
  <c r="D46" i="2"/>
  <c r="P33" i="2"/>
  <c r="AG18" i="2"/>
  <c r="AG17" i="2"/>
  <c r="P36" i="2"/>
  <c r="R34" i="2"/>
  <c r="B64" i="2"/>
  <c r="B58" i="2"/>
  <c r="D47" i="2"/>
  <c r="P34" i="2"/>
  <c r="U32" i="2"/>
  <c r="I45" i="2"/>
  <c r="C61" i="2"/>
  <c r="G58" i="2"/>
  <c r="J58" i="2"/>
  <c r="I58" i="2"/>
  <c r="R30" i="2"/>
  <c r="E42" i="2"/>
  <c r="Q29" i="2"/>
  <c r="D22" i="7" l="1"/>
  <c r="B35" i="7"/>
  <c r="H35" i="7"/>
  <c r="C35" i="7"/>
  <c r="J35" i="7"/>
  <c r="I35" i="7"/>
  <c r="E35" i="7"/>
  <c r="F35" i="7"/>
  <c r="K35" i="7"/>
  <c r="K22" i="3"/>
  <c r="J5" i="7"/>
  <c r="L21" i="3"/>
  <c r="L4" i="7" s="1"/>
  <c r="K16" i="7"/>
  <c r="K17" i="7" s="1"/>
  <c r="C22" i="7" s="1"/>
  <c r="F21" i="7"/>
  <c r="U44" i="2"/>
  <c r="P50" i="2"/>
  <c r="P43" i="2"/>
  <c r="E71" i="2"/>
  <c r="H72" i="2"/>
  <c r="Q45" i="2"/>
  <c r="I72" i="2"/>
  <c r="V44" i="2"/>
  <c r="T44" i="2"/>
  <c r="G71" i="2"/>
  <c r="E73" i="2"/>
  <c r="D78" i="2"/>
  <c r="AG8" i="2"/>
  <c r="H25" i="3"/>
  <c r="E28" i="3"/>
  <c r="E77" i="2"/>
  <c r="AH19" i="2"/>
  <c r="H49" i="3"/>
  <c r="H41" i="3" s="1"/>
  <c r="D49" i="3"/>
  <c r="D45" i="3" s="1"/>
  <c r="C73" i="2"/>
  <c r="G26" i="3"/>
  <c r="AE7" i="2"/>
  <c r="C72" i="2"/>
  <c r="AG7" i="2"/>
  <c r="AG6" i="2"/>
  <c r="AH7" i="2"/>
  <c r="AF8" i="2"/>
  <c r="G49" i="3"/>
  <c r="G42" i="3" s="1"/>
  <c r="F49" i="3"/>
  <c r="F43" i="3" s="1"/>
  <c r="I24" i="3"/>
  <c r="F27" i="3"/>
  <c r="Q46" i="2"/>
  <c r="AF6" i="2"/>
  <c r="K38" i="3"/>
  <c r="L38" i="3" s="1"/>
  <c r="AH20" i="2"/>
  <c r="E49" i="3"/>
  <c r="E44" i="3" s="1"/>
  <c r="C49" i="3"/>
  <c r="C46" i="3" s="1"/>
  <c r="J39" i="3"/>
  <c r="K39" i="3" s="1"/>
  <c r="L39" i="3" s="1"/>
  <c r="F74" i="2"/>
  <c r="I49" i="3"/>
  <c r="I40" i="3" s="1"/>
  <c r="J40" i="3" s="1"/>
  <c r="K40" i="3" s="1"/>
  <c r="L40" i="3" s="1"/>
  <c r="D29" i="3"/>
  <c r="J23" i="3"/>
  <c r="AD19" i="2"/>
  <c r="R48" i="2"/>
  <c r="G75" i="2"/>
  <c r="Q48" i="2"/>
  <c r="R47" i="2"/>
  <c r="Z21" i="2"/>
  <c r="F72" i="2"/>
  <c r="AH8" i="2"/>
  <c r="U45" i="2"/>
  <c r="Z20" i="2"/>
  <c r="Z19" i="2"/>
  <c r="E76" i="2"/>
  <c r="AA6" i="2"/>
  <c r="AE6" i="2"/>
  <c r="AF7" i="2"/>
  <c r="AD6" i="2"/>
  <c r="AB8" i="2"/>
  <c r="AB7" i="2"/>
  <c r="C78" i="2"/>
  <c r="AD8" i="2"/>
  <c r="Z6" i="2"/>
  <c r="AE8" i="2"/>
  <c r="AD7" i="2"/>
  <c r="AB6" i="2"/>
  <c r="P48" i="2"/>
  <c r="AE19" i="2"/>
  <c r="C76" i="2"/>
  <c r="D76" i="2"/>
  <c r="O51" i="2"/>
  <c r="AG19" i="2"/>
  <c r="J72" i="2"/>
  <c r="P45" i="2"/>
  <c r="U43" i="2"/>
  <c r="J71" i="2"/>
  <c r="AD31" i="2"/>
  <c r="AD30" i="2"/>
  <c r="O47" i="2"/>
  <c r="D75" i="2"/>
  <c r="AC21" i="2"/>
  <c r="AC20" i="2"/>
  <c r="H42" i="2"/>
  <c r="T29" i="2"/>
  <c r="R45" i="2"/>
  <c r="G73" i="2"/>
  <c r="S45" i="2"/>
  <c r="E72" i="2"/>
  <c r="P44" i="2"/>
  <c r="AC30" i="2"/>
  <c r="AC31" i="2"/>
  <c r="Q44" i="2"/>
  <c r="O44" i="2"/>
  <c r="D72" i="2"/>
  <c r="D71" i="2"/>
  <c r="O43" i="2"/>
  <c r="Q43" i="2"/>
  <c r="F71" i="2"/>
  <c r="D73" i="2"/>
  <c r="O45" i="2"/>
  <c r="AB20" i="2"/>
  <c r="AB21" i="2"/>
  <c r="O48" i="2"/>
  <c r="H71" i="2"/>
  <c r="S43" i="2"/>
  <c r="C71" i="2"/>
  <c r="G74" i="2"/>
  <c r="R46" i="2"/>
  <c r="F75" i="2"/>
  <c r="Q47" i="2"/>
  <c r="AF20" i="2"/>
  <c r="AF21" i="2"/>
  <c r="AC19" i="2"/>
  <c r="C79" i="2"/>
  <c r="AH30" i="2"/>
  <c r="AH31" i="2"/>
  <c r="Z8" i="2"/>
  <c r="Z31" i="2"/>
  <c r="Z30" i="2"/>
  <c r="AB31" i="2"/>
  <c r="AB30" i="2"/>
  <c r="H74" i="2"/>
  <c r="S46" i="2"/>
  <c r="O42" i="2"/>
  <c r="C57" i="2"/>
  <c r="C70" i="2" s="1"/>
  <c r="E75" i="2"/>
  <c r="P47" i="2"/>
  <c r="AG21" i="2"/>
  <c r="AG20" i="2"/>
  <c r="E74" i="2"/>
  <c r="P46" i="2"/>
  <c r="O50" i="2"/>
  <c r="I73" i="2"/>
  <c r="T45" i="2"/>
  <c r="H73" i="2"/>
  <c r="D77" i="2"/>
  <c r="O49" i="2"/>
  <c r="AA20" i="2"/>
  <c r="AA21" i="2"/>
  <c r="D42" i="2"/>
  <c r="P29" i="2"/>
  <c r="C77" i="2"/>
  <c r="I71" i="2"/>
  <c r="T43" i="2"/>
  <c r="AF19" i="2"/>
  <c r="V43" i="2"/>
  <c r="K71" i="2"/>
  <c r="F76" i="2"/>
  <c r="AC8" i="2"/>
  <c r="AC7" i="2"/>
  <c r="G72" i="2"/>
  <c r="R44" i="2"/>
  <c r="S44" i="2"/>
  <c r="S29" i="2"/>
  <c r="G42" i="2"/>
  <c r="W43" i="2"/>
  <c r="AB19" i="2"/>
  <c r="Z7" i="2"/>
  <c r="E57" i="2"/>
  <c r="E70" i="2" s="1"/>
  <c r="Q42" i="2"/>
  <c r="W29" i="2"/>
  <c r="K42" i="2"/>
  <c r="AE20" i="2"/>
  <c r="AE21" i="2"/>
  <c r="AA30" i="2"/>
  <c r="AA31" i="2"/>
  <c r="P49" i="2"/>
  <c r="R43" i="2"/>
  <c r="AF31" i="2"/>
  <c r="AF30" i="2"/>
  <c r="C75" i="2"/>
  <c r="AD21" i="2"/>
  <c r="AD20" i="2"/>
  <c r="AE31" i="2"/>
  <c r="AE30" i="2"/>
  <c r="I57" i="2"/>
  <c r="I70" i="2" s="1"/>
  <c r="U42" i="2"/>
  <c r="AG30" i="2"/>
  <c r="AG31" i="2"/>
  <c r="D74" i="2"/>
  <c r="O46" i="2"/>
  <c r="AA7" i="2"/>
  <c r="AA8" i="2"/>
  <c r="C74" i="2"/>
  <c r="F73" i="2"/>
  <c r="T46" i="2"/>
  <c r="AC6" i="2"/>
  <c r="AA19" i="2"/>
  <c r="D23" i="7" l="1"/>
  <c r="E36" i="7"/>
  <c r="F36" i="7"/>
  <c r="B36" i="7"/>
  <c r="C36" i="7"/>
  <c r="D36" i="7"/>
  <c r="G35" i="7"/>
  <c r="J36" i="7"/>
  <c r="E22" i="7"/>
  <c r="F22" i="7" s="1"/>
  <c r="I36" i="7"/>
  <c r="H36" i="7"/>
  <c r="F28" i="3"/>
  <c r="E11" i="7"/>
  <c r="G27" i="3"/>
  <c r="F10" i="7"/>
  <c r="K23" i="3"/>
  <c r="J6" i="7"/>
  <c r="E29" i="3"/>
  <c r="D12" i="7"/>
  <c r="J24" i="3"/>
  <c r="I7" i="7"/>
  <c r="I25" i="3"/>
  <c r="H8" i="7"/>
  <c r="H26" i="3"/>
  <c r="G9" i="7"/>
  <c r="L22" i="3"/>
  <c r="L5" i="7" s="1"/>
  <c r="K5" i="7"/>
  <c r="D46" i="3"/>
  <c r="E46" i="3" s="1"/>
  <c r="F46" i="3" s="1"/>
  <c r="G46" i="3" s="1"/>
  <c r="H46" i="3" s="1"/>
  <c r="I46" i="3" s="1"/>
  <c r="J46" i="3" s="1"/>
  <c r="K46" i="3" s="1"/>
  <c r="L46" i="3" s="1"/>
  <c r="G43" i="3"/>
  <c r="H43" i="3" s="1"/>
  <c r="I43" i="3" s="1"/>
  <c r="J43" i="3" s="1"/>
  <c r="K43" i="3" s="1"/>
  <c r="L43" i="3" s="1"/>
  <c r="F44" i="3"/>
  <c r="G44" i="3" s="1"/>
  <c r="H44" i="3" s="1"/>
  <c r="I44" i="3" s="1"/>
  <c r="J44" i="3" s="1"/>
  <c r="K44" i="3" s="1"/>
  <c r="L44" i="3" s="1"/>
  <c r="H42" i="3"/>
  <c r="I42" i="3" s="1"/>
  <c r="J42" i="3" s="1"/>
  <c r="K42" i="3" s="1"/>
  <c r="L42" i="3" s="1"/>
  <c r="I41" i="3"/>
  <c r="J41" i="3" s="1"/>
  <c r="K41" i="3" s="1"/>
  <c r="L41" i="3" s="1"/>
  <c r="E45" i="3"/>
  <c r="F45" i="3" s="1"/>
  <c r="G45" i="3" s="1"/>
  <c r="H45" i="3" s="1"/>
  <c r="I45" i="3" s="1"/>
  <c r="J45" i="3" s="1"/>
  <c r="K45" i="3" s="1"/>
  <c r="L45" i="3" s="1"/>
  <c r="AG32" i="2"/>
  <c r="AH32" i="2"/>
  <c r="Z32" i="2"/>
  <c r="AA32" i="2"/>
  <c r="AA43" i="2"/>
  <c r="K57" i="2"/>
  <c r="K70" i="2" s="1"/>
  <c r="W42" i="2"/>
  <c r="AH44" i="2"/>
  <c r="AH43" i="2"/>
  <c r="AE34" i="2"/>
  <c r="AE33" i="2"/>
  <c r="AF34" i="2"/>
  <c r="AF33" i="2"/>
  <c r="AA33" i="2"/>
  <c r="AA34" i="2"/>
  <c r="S42" i="2"/>
  <c r="G57" i="2"/>
  <c r="G70" i="2" s="1"/>
  <c r="AB32" i="2"/>
  <c r="AH33" i="2"/>
  <c r="AH34" i="2"/>
  <c r="AB43" i="2"/>
  <c r="AB44" i="2"/>
  <c r="AD32" i="2"/>
  <c r="AD33" i="2"/>
  <c r="AD34" i="2"/>
  <c r="AE32" i="2"/>
  <c r="AF32" i="2"/>
  <c r="AA44" i="2"/>
  <c r="AG44" i="2"/>
  <c r="AG43" i="2"/>
  <c r="AE43" i="2"/>
  <c r="AE44" i="2"/>
  <c r="D57" i="2"/>
  <c r="D70" i="2" s="1"/>
  <c r="P42" i="2"/>
  <c r="Z33" i="2"/>
  <c r="Z34" i="2"/>
  <c r="Z44" i="2"/>
  <c r="Z43" i="2"/>
  <c r="AB34" i="2"/>
  <c r="AB33" i="2"/>
  <c r="AC34" i="2"/>
  <c r="AC33" i="2"/>
  <c r="AG33" i="2"/>
  <c r="AG34" i="2"/>
  <c r="AC44" i="2"/>
  <c r="AC43" i="2"/>
  <c r="AD43" i="2"/>
  <c r="AD44" i="2"/>
  <c r="AC32" i="2"/>
  <c r="H57" i="2"/>
  <c r="H70" i="2" s="1"/>
  <c r="T42" i="2"/>
  <c r="AF43" i="2"/>
  <c r="AF44" i="2"/>
  <c r="D24" i="7" l="1"/>
  <c r="F37" i="7"/>
  <c r="E23" i="7"/>
  <c r="I37" i="7"/>
  <c r="H37" i="7"/>
  <c r="B37" i="7"/>
  <c r="C37" i="7"/>
  <c r="G36" i="7"/>
  <c r="D37" i="7"/>
  <c r="E37" i="7"/>
  <c r="F29" i="3"/>
  <c r="E12" i="7"/>
  <c r="I26" i="3"/>
  <c r="H9" i="7"/>
  <c r="L23" i="3"/>
  <c r="L6" i="7" s="1"/>
  <c r="K6" i="7"/>
  <c r="J25" i="3"/>
  <c r="I8" i="7"/>
  <c r="K24" i="3"/>
  <c r="J7" i="7"/>
  <c r="J16" i="7"/>
  <c r="J17" i="7" s="1"/>
  <c r="C23" i="7" s="1"/>
  <c r="H27" i="3"/>
  <c r="G10" i="7"/>
  <c r="G28" i="3"/>
  <c r="F11" i="7"/>
  <c r="AD45" i="2"/>
  <c r="L47" i="3"/>
  <c r="AA45" i="2"/>
  <c r="AE45" i="2"/>
  <c r="AA46" i="2"/>
  <c r="AG47" i="2"/>
  <c r="AG46" i="2"/>
  <c r="AC45" i="2"/>
  <c r="Z45" i="2"/>
  <c r="AG45" i="2"/>
  <c r="AH45" i="2"/>
  <c r="AA47" i="2"/>
  <c r="AC47" i="2"/>
  <c r="AC46" i="2"/>
  <c r="AD46" i="2"/>
  <c r="AD47" i="2"/>
  <c r="AB45" i="2"/>
  <c r="AF47" i="2"/>
  <c r="AF46" i="2"/>
  <c r="Z46" i="2"/>
  <c r="Z47" i="2"/>
  <c r="AH46" i="2"/>
  <c r="AH47" i="2"/>
  <c r="AF45" i="2"/>
  <c r="AE47" i="2"/>
  <c r="AE46" i="2"/>
  <c r="AB47" i="2"/>
  <c r="AB46" i="2"/>
  <c r="D25" i="7" l="1"/>
  <c r="E24" i="7"/>
  <c r="D38" i="7"/>
  <c r="E38" i="7"/>
  <c r="F38" i="7"/>
  <c r="B38" i="7"/>
  <c r="C38" i="7"/>
  <c r="H38" i="7"/>
  <c r="G37" i="7"/>
  <c r="F23" i="7"/>
  <c r="K25" i="3"/>
  <c r="J8" i="7"/>
  <c r="H28" i="3"/>
  <c r="G11" i="7"/>
  <c r="J26" i="3"/>
  <c r="I9" i="7"/>
  <c r="L24" i="3"/>
  <c r="L7" i="7" s="1"/>
  <c r="K7" i="7"/>
  <c r="H16" i="7" s="1"/>
  <c r="H17" i="7" s="1"/>
  <c r="C25" i="7" s="1"/>
  <c r="G29" i="3"/>
  <c r="F12" i="7"/>
  <c r="I16" i="7"/>
  <c r="I17" i="7" s="1"/>
  <c r="C24" i="7" s="1"/>
  <c r="I27" i="3"/>
  <c r="H10" i="7"/>
  <c r="L13" i="3"/>
  <c r="D12" i="3"/>
  <c r="F24" i="7" l="1"/>
  <c r="D26" i="7"/>
  <c r="D39" i="7"/>
  <c r="E25" i="7"/>
  <c r="F25" i="7" s="1"/>
  <c r="G38" i="7"/>
  <c r="C39" i="7"/>
  <c r="F39" i="7"/>
  <c r="E39" i="7"/>
  <c r="B39" i="7"/>
  <c r="H29" i="3"/>
  <c r="G12" i="7"/>
  <c r="I28" i="3"/>
  <c r="H11" i="7"/>
  <c r="J27" i="3"/>
  <c r="I10" i="7"/>
  <c r="L25" i="3"/>
  <c r="L8" i="7" s="1"/>
  <c r="K8" i="7"/>
  <c r="G16" i="7" s="1"/>
  <c r="G17" i="7" s="1"/>
  <c r="C26" i="7" s="1"/>
  <c r="K26" i="3"/>
  <c r="J9" i="7"/>
  <c r="L12" i="3"/>
  <c r="K6" i="3"/>
  <c r="L6" i="3" s="1"/>
  <c r="H9" i="3"/>
  <c r="I9" i="3" s="1"/>
  <c r="J9" i="3" s="1"/>
  <c r="K9" i="3" s="1"/>
  <c r="L9" i="3" s="1"/>
  <c r="G10" i="3"/>
  <c r="H10" i="3" s="1"/>
  <c r="I10" i="3" s="1"/>
  <c r="J10" i="3" s="1"/>
  <c r="K10" i="3" s="1"/>
  <c r="L10" i="3" s="1"/>
  <c r="I8" i="3"/>
  <c r="J8" i="3" s="1"/>
  <c r="K8" i="3" s="1"/>
  <c r="L8" i="3" s="1"/>
  <c r="J7" i="3"/>
  <c r="K7" i="3" s="1"/>
  <c r="L7" i="3" s="1"/>
  <c r="L11" i="3"/>
  <c r="D27" i="7" l="1"/>
  <c r="C40" i="7"/>
  <c r="G39" i="7"/>
  <c r="E40" i="7"/>
  <c r="D40" i="7"/>
  <c r="E26" i="7"/>
  <c r="F26" i="7" s="1"/>
  <c r="F40" i="7"/>
  <c r="B40" i="7"/>
  <c r="K27" i="3"/>
  <c r="J10" i="7"/>
  <c r="J28" i="3"/>
  <c r="I11" i="7"/>
  <c r="L26" i="3"/>
  <c r="L9" i="7" s="1"/>
  <c r="K9" i="7"/>
  <c r="F16" i="7" s="1"/>
  <c r="F17" i="7" s="1"/>
  <c r="C27" i="7" s="1"/>
  <c r="I29" i="3"/>
  <c r="H12" i="7"/>
  <c r="L14" i="3"/>
  <c r="D28" i="7" l="1"/>
  <c r="B41" i="7"/>
  <c r="C41" i="7"/>
  <c r="D41" i="7"/>
  <c r="E41" i="7"/>
  <c r="E27" i="7"/>
  <c r="F27" i="7" s="1"/>
  <c r="J29" i="3"/>
  <c r="I12" i="7"/>
  <c r="K28" i="3"/>
  <c r="J11" i="7"/>
  <c r="L27" i="3"/>
  <c r="L10" i="7" s="1"/>
  <c r="K10" i="7"/>
  <c r="E16" i="7" s="1"/>
  <c r="E17" i="7" s="1"/>
  <c r="C28" i="7" s="1"/>
  <c r="D29" i="7" l="1"/>
  <c r="E28" i="7"/>
  <c r="F28" i="7" s="1"/>
  <c r="B42" i="7"/>
  <c r="D42" i="7"/>
  <c r="C42" i="7"/>
  <c r="L28" i="3"/>
  <c r="L11" i="7" s="1"/>
  <c r="K11" i="7"/>
  <c r="D16" i="7" s="1"/>
  <c r="D17" i="7" s="1"/>
  <c r="C29" i="7" s="1"/>
  <c r="K29" i="3"/>
  <c r="J12" i="7"/>
  <c r="D30" i="7" l="1"/>
  <c r="E29" i="7"/>
  <c r="F29" i="7" s="1"/>
  <c r="B43" i="7"/>
  <c r="C43" i="7"/>
  <c r="K12" i="7"/>
  <c r="C16" i="7" s="1"/>
  <c r="C17" i="7" s="1"/>
  <c r="C30" i="7" s="1"/>
  <c r="L29" i="3"/>
  <c r="B44" i="7" l="1"/>
  <c r="E30" i="7"/>
  <c r="F30" i="7" s="1"/>
  <c r="F31" i="7" s="1"/>
  <c r="L30" i="3"/>
  <c r="L12" i="7"/>
  <c r="L13" i="7" s="1"/>
</calcChain>
</file>

<file path=xl/sharedStrings.xml><?xml version="1.0" encoding="utf-8"?>
<sst xmlns="http://schemas.openxmlformats.org/spreadsheetml/2006/main" count="122" uniqueCount="29">
  <si>
    <t>Triangle des ouvertures</t>
  </si>
  <si>
    <t>NB</t>
  </si>
  <si>
    <t>Triangle des règlements</t>
  </si>
  <si>
    <t>REG</t>
  </si>
  <si>
    <t>Triangle des provisions SAP</t>
  </si>
  <si>
    <t>SAP</t>
  </si>
  <si>
    <t>Triangle des cadences</t>
  </si>
  <si>
    <t>Analyse des cadences</t>
  </si>
  <si>
    <t>Facteur</t>
  </si>
  <si>
    <t>Moyenne</t>
  </si>
  <si>
    <t>Ecartype</t>
  </si>
  <si>
    <t>Coef Variation</t>
  </si>
  <si>
    <t>Min</t>
  </si>
  <si>
    <t>Max</t>
  </si>
  <si>
    <t>Triangle des charges</t>
  </si>
  <si>
    <t>Triangle des couts moyens</t>
  </si>
  <si>
    <t>Règlements/Charge</t>
  </si>
  <si>
    <t>Boni/Mali</t>
  </si>
  <si>
    <t>NB Tardifs</t>
  </si>
  <si>
    <t>PSAP</t>
  </si>
  <si>
    <t>PSAP_REG</t>
  </si>
  <si>
    <t>pc</t>
  </si>
  <si>
    <t>1-pc</t>
  </si>
  <si>
    <t>Prime acquises</t>
  </si>
  <si>
    <t>Loss Ratio Estimé</t>
  </si>
  <si>
    <t>S/P</t>
  </si>
  <si>
    <t>NA</t>
  </si>
  <si>
    <t xml:space="preserve"> </t>
  </si>
  <si>
    <t>Triangle des reglements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</si>
</sst>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9"/>
      <color theme="0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b/>
      <sz val="10"/>
      <color theme="0"/>
      <name val="Arial Narrow"/>
      <family val="2"/>
    </font>
    <font>
      <b/>
      <sz val="11"/>
      <color rgb="FF000000"/>
      <name val="Calibri"/>
      <family val="2"/>
    </font>
    <font>
      <b/>
      <sz val="9"/>
      <color rgb="FFFF0000"/>
      <name val="Arial Narrow"/>
      <family val="2"/>
    </font>
    <font>
      <sz val="11"/>
      <color theme="1"/>
      <name val="Calibri"/>
      <family val="2"/>
      <scheme val="minor"/>
    </font>
    <font>
      <sz val="9"/>
      <color rgb="FFFF0000"/>
      <name val="Arial Narrow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0" applyFont="1"/>
    <xf numFmtId="3" fontId="3" fillId="3" borderId="0" xfId="0" applyNumberFormat="1" applyFont="1" applyFill="1"/>
    <xf numFmtId="3" fontId="3" fillId="0" borderId="0" xfId="0" applyNumberFormat="1" applyFont="1"/>
    <xf numFmtId="0" fontId="1" fillId="2" borderId="1" xfId="0" applyFont="1" applyFill="1" applyBorder="1"/>
    <xf numFmtId="0" fontId="3" fillId="3" borderId="1" xfId="0" applyFont="1" applyFill="1" applyBorder="1"/>
    <xf numFmtId="10" fontId="3" fillId="3" borderId="1" xfId="0" applyNumberFormat="1" applyFont="1" applyFill="1" applyBorder="1"/>
    <xf numFmtId="3" fontId="3" fillId="3" borderId="1" xfId="0" applyNumberFormat="1" applyFont="1" applyFill="1" applyBorder="1"/>
    <xf numFmtId="0" fontId="1" fillId="5" borderId="1" xfId="0" applyFont="1" applyFill="1" applyBorder="1"/>
    <xf numFmtId="0" fontId="2" fillId="0" borderId="0" xfId="0" applyFont="1"/>
    <xf numFmtId="0" fontId="3" fillId="0" borderId="0" xfId="0" applyFont="1"/>
    <xf numFmtId="0" fontId="0" fillId="0" borderId="0" xfId="0"/>
    <xf numFmtId="0" fontId="6" fillId="6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/>
    <xf numFmtId="3" fontId="3" fillId="7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3" fontId="7" fillId="8" borderId="1" xfId="0" applyNumberFormat="1" applyFont="1" applyFill="1" applyBorder="1"/>
    <xf numFmtId="3" fontId="1" fillId="8" borderId="1" xfId="0" applyNumberFormat="1" applyFont="1" applyFill="1" applyBorder="1"/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3" fillId="3" borderId="1" xfId="1" applyNumberFormat="1" applyFont="1" applyFill="1" applyBorder="1"/>
    <xf numFmtId="0" fontId="1" fillId="2" borderId="1" xfId="0" applyFont="1" applyFill="1" applyBorder="1" applyAlignment="1">
      <alignment vertical="center" wrapText="1"/>
    </xf>
    <xf numFmtId="3" fontId="0" fillId="0" borderId="0" xfId="0" applyNumberFormat="1"/>
    <xf numFmtId="9" fontId="0" fillId="0" borderId="0" xfId="2" applyFont="1"/>
    <xf numFmtId="10" fontId="3" fillId="3" borderId="1" xfId="2" applyNumberFormat="1" applyFont="1" applyFill="1" applyBorder="1"/>
    <xf numFmtId="0" fontId="3" fillId="3" borderId="0" xfId="0" applyFont="1" applyFill="1"/>
    <xf numFmtId="0" fontId="1" fillId="2" borderId="0" xfId="0" applyFont="1" applyFill="1"/>
    <xf numFmtId="164" fontId="3" fillId="5" borderId="1" xfId="1" applyNumberFormat="1" applyFont="1" applyFill="1" applyBorder="1"/>
    <xf numFmtId="10" fontId="9" fillId="3" borderId="1" xfId="2" applyNumberFormat="1" applyFont="1" applyFill="1" applyBorder="1"/>
    <xf numFmtId="0" fontId="3" fillId="3" borderId="0" xfId="0" applyFont="1" applyFill="1" applyAlignment="1">
      <alignment horizontal="center"/>
    </xf>
    <xf numFmtId="3" fontId="3" fillId="3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0" fontId="3" fillId="7" borderId="1" xfId="0" applyNumberFormat="1" applyFont="1" applyFill="1" applyBorder="1"/>
    <xf numFmtId="0" fontId="1" fillId="9" borderId="1" xfId="0" applyFont="1" applyFill="1" applyBorder="1"/>
    <xf numFmtId="3" fontId="3" fillId="9" borderId="1" xfId="0" applyNumberFormat="1" applyFont="1" applyFill="1" applyBorder="1"/>
    <xf numFmtId="0" fontId="1" fillId="10" borderId="1" xfId="0" applyFont="1" applyFill="1" applyBorder="1" applyAlignment="1">
      <alignment horizontal="center" vertical="center"/>
    </xf>
    <xf numFmtId="3" fontId="3" fillId="10" borderId="1" xfId="0" applyNumberFormat="1" applyFont="1" applyFill="1" applyBorder="1"/>
    <xf numFmtId="164" fontId="3" fillId="11" borderId="1" xfId="1" applyNumberFormat="1" applyFont="1" applyFill="1" applyBorder="1"/>
    <xf numFmtId="10" fontId="3" fillId="12" borderId="1" xfId="0" applyNumberFormat="1" applyFont="1" applyFill="1" applyBorder="1"/>
    <xf numFmtId="0" fontId="5" fillId="4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"/>
  <sheetViews>
    <sheetView zoomScale="140" zoomScaleNormal="140" workbookViewId="0">
      <selection activeCell="A28" sqref="A28:K38"/>
    </sheetView>
  </sheetViews>
  <sheetFormatPr defaultColWidth="11.5703125" defaultRowHeight="15" x14ac:dyDescent="0.25"/>
  <cols>
    <col min="1" max="1" width="5.42578125" style="10" bestFit="1" customWidth="1"/>
    <col min="2" max="4" width="8.140625" style="10" bestFit="1" customWidth="1"/>
    <col min="5" max="9" width="7.28515625" style="10" bestFit="1" customWidth="1"/>
    <col min="10" max="10" width="6" style="10" bestFit="1" customWidth="1"/>
    <col min="11" max="11" width="7.5703125" style="10" customWidth="1"/>
    <col min="12" max="12" width="11.42578125" style="1" customWidth="1"/>
  </cols>
  <sheetData>
    <row r="1" spans="1:18" s="9" customFormat="1" ht="13.9" customHeight="1" x14ac:dyDescent="0.25">
      <c r="A1" s="42" t="s">
        <v>0</v>
      </c>
      <c r="B1" s="43"/>
      <c r="C1" s="43"/>
      <c r="D1" s="43"/>
      <c r="E1" s="43"/>
    </row>
    <row r="2" spans="1:18" x14ac:dyDescent="0.25">
      <c r="A2" s="4" t="s">
        <v>1</v>
      </c>
      <c r="B2" s="12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2">
        <v>9</v>
      </c>
    </row>
    <row r="3" spans="1:18" x14ac:dyDescent="0.25">
      <c r="A3" s="28">
        <v>2005</v>
      </c>
      <c r="B3" s="27">
        <v>31116</v>
      </c>
      <c r="C3" s="27">
        <v>1976</v>
      </c>
      <c r="D3" s="27">
        <v>188</v>
      </c>
      <c r="E3" s="27">
        <v>64</v>
      </c>
      <c r="F3" s="27">
        <v>12</v>
      </c>
      <c r="G3" s="27">
        <v>4</v>
      </c>
      <c r="H3" s="27">
        <v>0</v>
      </c>
      <c r="I3" s="27">
        <v>2</v>
      </c>
      <c r="J3" s="27">
        <v>0</v>
      </c>
      <c r="K3" s="27">
        <v>0</v>
      </c>
    </row>
    <row r="4" spans="1:18" x14ac:dyDescent="0.25">
      <c r="A4" s="28">
        <v>2006</v>
      </c>
      <c r="B4" s="27">
        <v>31198</v>
      </c>
      <c r="C4" s="27">
        <v>1922</v>
      </c>
      <c r="D4" s="27">
        <v>126</v>
      </c>
      <c r="E4" s="27">
        <v>36</v>
      </c>
      <c r="F4" s="27">
        <v>12</v>
      </c>
      <c r="G4" s="27">
        <v>4</v>
      </c>
      <c r="H4" s="27">
        <v>0</v>
      </c>
      <c r="I4" s="27">
        <v>0</v>
      </c>
      <c r="J4" s="27">
        <v>0</v>
      </c>
      <c r="K4" s="27">
        <v>0</v>
      </c>
      <c r="M4" s="19"/>
      <c r="O4" s="19"/>
      <c r="R4" s="19"/>
    </row>
    <row r="5" spans="1:18" x14ac:dyDescent="0.25">
      <c r="A5" s="28">
        <v>2007</v>
      </c>
      <c r="B5" s="27">
        <v>35850</v>
      </c>
      <c r="C5" s="27">
        <v>1910</v>
      </c>
      <c r="D5" s="27">
        <v>132</v>
      </c>
      <c r="E5" s="27">
        <v>56</v>
      </c>
      <c r="F5" s="27">
        <v>12</v>
      </c>
      <c r="G5" s="27">
        <v>10</v>
      </c>
      <c r="H5" s="27">
        <v>4</v>
      </c>
      <c r="I5" s="27">
        <v>2</v>
      </c>
      <c r="J5" s="27">
        <v>0</v>
      </c>
      <c r="K5" s="27">
        <v>0</v>
      </c>
      <c r="M5" s="19"/>
      <c r="O5" s="19"/>
    </row>
    <row r="6" spans="1:18" x14ac:dyDescent="0.25">
      <c r="A6" s="28">
        <v>2008</v>
      </c>
      <c r="B6" s="27">
        <v>37860</v>
      </c>
      <c r="C6" s="27">
        <v>2004</v>
      </c>
      <c r="D6" s="27">
        <v>140</v>
      </c>
      <c r="E6" s="27">
        <v>62</v>
      </c>
      <c r="F6" s="27">
        <v>8</v>
      </c>
      <c r="G6" s="27">
        <v>4</v>
      </c>
      <c r="H6" s="27">
        <v>4</v>
      </c>
      <c r="I6" s="27">
        <v>0</v>
      </c>
      <c r="J6" s="27">
        <v>0</v>
      </c>
      <c r="K6" s="27">
        <v>0</v>
      </c>
      <c r="M6" s="19"/>
      <c r="O6" s="19"/>
    </row>
    <row r="7" spans="1:18" x14ac:dyDescent="0.25">
      <c r="A7" s="28">
        <v>2009</v>
      </c>
      <c r="B7" s="27">
        <v>31142</v>
      </c>
      <c r="C7" s="27">
        <v>1970</v>
      </c>
      <c r="D7" s="27">
        <v>178</v>
      </c>
      <c r="E7" s="27">
        <v>62</v>
      </c>
      <c r="F7" s="27">
        <v>6</v>
      </c>
      <c r="G7" s="27">
        <v>4</v>
      </c>
      <c r="H7" s="27">
        <v>0</v>
      </c>
      <c r="I7" s="27">
        <v>0</v>
      </c>
      <c r="J7" s="27">
        <v>0</v>
      </c>
      <c r="K7" s="27">
        <v>0</v>
      </c>
      <c r="M7" s="19"/>
      <c r="O7" s="19"/>
    </row>
    <row r="8" spans="1:18" x14ac:dyDescent="0.25">
      <c r="A8" s="28">
        <v>2010</v>
      </c>
      <c r="B8" s="27">
        <v>32930</v>
      </c>
      <c r="C8" s="27">
        <v>1794</v>
      </c>
      <c r="D8" s="27">
        <v>184</v>
      </c>
      <c r="E8" s="27">
        <v>40</v>
      </c>
      <c r="F8" s="27">
        <v>16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M8" s="19"/>
      <c r="O8" s="19"/>
    </row>
    <row r="9" spans="1:18" x14ac:dyDescent="0.25">
      <c r="A9" s="28">
        <v>2011</v>
      </c>
      <c r="B9" s="27">
        <v>36808</v>
      </c>
      <c r="C9" s="27">
        <v>1830</v>
      </c>
      <c r="D9" s="27">
        <v>186</v>
      </c>
      <c r="E9" s="27">
        <v>84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M9" s="19"/>
      <c r="O9" s="19"/>
    </row>
    <row r="10" spans="1:18" x14ac:dyDescent="0.25">
      <c r="A10" s="28">
        <v>2012</v>
      </c>
      <c r="B10" s="27">
        <v>37568</v>
      </c>
      <c r="C10" s="27">
        <v>2222</v>
      </c>
      <c r="D10" s="27">
        <v>166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M10" s="19"/>
      <c r="O10" s="19"/>
    </row>
    <row r="11" spans="1:18" x14ac:dyDescent="0.25">
      <c r="A11" s="28">
        <v>2013</v>
      </c>
      <c r="B11" s="27">
        <v>37966</v>
      </c>
      <c r="C11" s="27">
        <v>2434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M11" s="19"/>
      <c r="O11" s="19"/>
    </row>
    <row r="12" spans="1:18" x14ac:dyDescent="0.25">
      <c r="A12" s="28">
        <v>2014</v>
      </c>
      <c r="B12" s="27">
        <v>36480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M12" s="19"/>
      <c r="O12" s="19"/>
    </row>
    <row r="14" spans="1:18" x14ac:dyDescent="0.25">
      <c r="A14" s="42" t="s">
        <v>2</v>
      </c>
      <c r="B14" s="44"/>
      <c r="C14" s="44"/>
      <c r="D14" s="44"/>
      <c r="E14" s="44"/>
      <c r="F14" s="3"/>
      <c r="G14" s="3"/>
      <c r="H14" s="3"/>
      <c r="I14" s="3"/>
      <c r="J14" s="3"/>
      <c r="K14" s="3"/>
    </row>
    <row r="15" spans="1:18" x14ac:dyDescent="0.25">
      <c r="A15" s="4" t="s">
        <v>3</v>
      </c>
      <c r="B15" s="12">
        <v>0</v>
      </c>
      <c r="C15" s="12">
        <v>1</v>
      </c>
      <c r="D15" s="12">
        <v>2</v>
      </c>
      <c r="E15" s="12">
        <v>3</v>
      </c>
      <c r="F15" s="12">
        <v>4</v>
      </c>
      <c r="G15" s="12">
        <v>5</v>
      </c>
      <c r="H15" s="12">
        <v>6</v>
      </c>
      <c r="I15" s="12">
        <v>7</v>
      </c>
      <c r="J15" s="12">
        <v>8</v>
      </c>
      <c r="K15" s="12">
        <v>9</v>
      </c>
    </row>
    <row r="16" spans="1:18" x14ac:dyDescent="0.25">
      <c r="A16" s="28">
        <v>2005</v>
      </c>
      <c r="B16" s="2">
        <v>932885.09</v>
      </c>
      <c r="C16" s="2">
        <v>3237222.5359999998</v>
      </c>
      <c r="D16" s="2">
        <v>1008633.63</v>
      </c>
      <c r="E16" s="2">
        <v>716841.30200000003</v>
      </c>
      <c r="F16" s="2">
        <v>205621.58600000001</v>
      </c>
      <c r="G16" s="2">
        <v>41787.21</v>
      </c>
      <c r="H16" s="2">
        <v>58214.400000000001</v>
      </c>
      <c r="I16" s="2">
        <v>138218.71400000001</v>
      </c>
      <c r="J16" s="2">
        <v>1147.434</v>
      </c>
      <c r="K16" s="2">
        <v>18653.912</v>
      </c>
    </row>
    <row r="17" spans="1:11" x14ac:dyDescent="0.25">
      <c r="A17" s="28">
        <v>2006</v>
      </c>
      <c r="B17" s="2">
        <v>754417.35400000005</v>
      </c>
      <c r="C17" s="2">
        <v>2712185.1179999998</v>
      </c>
      <c r="D17" s="2">
        <v>1848255.662</v>
      </c>
      <c r="E17" s="2">
        <v>450602.83399999997</v>
      </c>
      <c r="F17" s="2">
        <v>164202.40599999999</v>
      </c>
      <c r="G17" s="2">
        <v>129627.004</v>
      </c>
      <c r="H17" s="2">
        <v>32327.207999999999</v>
      </c>
      <c r="I17" s="2">
        <v>57642.73</v>
      </c>
      <c r="J17" s="2">
        <v>7404.8760000000002</v>
      </c>
      <c r="K17" s="2">
        <v>0</v>
      </c>
    </row>
    <row r="18" spans="1:11" x14ac:dyDescent="0.25">
      <c r="A18" s="28">
        <v>2007</v>
      </c>
      <c r="B18" s="2">
        <v>978419.00199999998</v>
      </c>
      <c r="C18" s="2">
        <v>4125539.25</v>
      </c>
      <c r="D18" s="2">
        <v>1674788.7080000001</v>
      </c>
      <c r="E18" s="2">
        <v>468186.50199999998</v>
      </c>
      <c r="F18" s="2">
        <v>218023.76199999999</v>
      </c>
      <c r="G18" s="2">
        <v>118069.046</v>
      </c>
      <c r="H18" s="2">
        <v>26835.216</v>
      </c>
      <c r="I18" s="2">
        <v>86844.043999999994</v>
      </c>
      <c r="J18" s="2">
        <v>0</v>
      </c>
      <c r="K18" s="2">
        <v>0</v>
      </c>
    </row>
    <row r="19" spans="1:11" x14ac:dyDescent="0.25">
      <c r="A19" s="28">
        <v>2008</v>
      </c>
      <c r="B19" s="2">
        <v>1316441.4939999999</v>
      </c>
      <c r="C19" s="2">
        <v>4705346.074</v>
      </c>
      <c r="D19" s="2">
        <v>1533870.72</v>
      </c>
      <c r="E19" s="2">
        <v>497569.64399999997</v>
      </c>
      <c r="F19" s="2">
        <v>274214.59999999998</v>
      </c>
      <c r="G19" s="2">
        <v>122452.59600000001</v>
      </c>
      <c r="H19" s="2">
        <v>47205.27</v>
      </c>
      <c r="I19" s="2">
        <v>0</v>
      </c>
      <c r="J19" s="2">
        <v>0</v>
      </c>
      <c r="K19" s="2">
        <v>0</v>
      </c>
    </row>
    <row r="20" spans="1:11" x14ac:dyDescent="0.25">
      <c r="A20" s="28">
        <v>2009</v>
      </c>
      <c r="B20" s="2">
        <v>1515113.7420000001</v>
      </c>
      <c r="C20" s="2">
        <v>5722639.0300000003</v>
      </c>
      <c r="D20" s="2">
        <v>1385628.608</v>
      </c>
      <c r="E20" s="2">
        <v>574877.32999999996</v>
      </c>
      <c r="F20" s="2">
        <v>198014.14799999999</v>
      </c>
      <c r="G20" s="2">
        <v>124869.518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 s="28">
        <v>2010</v>
      </c>
      <c r="B21" s="2">
        <v>2228111.3859999999</v>
      </c>
      <c r="C21" s="2">
        <v>6243327.2980000004</v>
      </c>
      <c r="D21" s="2">
        <v>1568645.1340000001</v>
      </c>
      <c r="E21" s="2">
        <v>537664.67599999998</v>
      </c>
      <c r="F21" s="2">
        <v>206953.05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5">
      <c r="A22" s="28">
        <v>2011</v>
      </c>
      <c r="B22" s="2">
        <v>2444956.3820000002</v>
      </c>
      <c r="C22" s="2">
        <v>7701845.1100000003</v>
      </c>
      <c r="D22" s="2">
        <v>2268649.5839999998</v>
      </c>
      <c r="E22" s="2">
        <v>466766.734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28">
        <v>2012</v>
      </c>
      <c r="B23" s="2">
        <v>2270647.79</v>
      </c>
      <c r="C23" s="2">
        <v>9688555.9299999997</v>
      </c>
      <c r="D23" s="2">
        <v>2385764.46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28">
        <v>2013</v>
      </c>
      <c r="B24" s="2">
        <v>2591381.872</v>
      </c>
      <c r="C24" s="2">
        <v>9200602.1459999997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28">
        <v>2014</v>
      </c>
      <c r="B25" s="2">
        <v>2045750.7879999999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7" spans="1:11" x14ac:dyDescent="0.25">
      <c r="A27" s="42" t="s">
        <v>4</v>
      </c>
      <c r="B27" s="44"/>
      <c r="C27" s="44"/>
      <c r="D27" s="44"/>
      <c r="E27" s="44"/>
    </row>
    <row r="28" spans="1:11" x14ac:dyDescent="0.25">
      <c r="A28" s="4" t="s">
        <v>5</v>
      </c>
      <c r="B28" s="12">
        <v>0</v>
      </c>
      <c r="C28" s="12">
        <v>1</v>
      </c>
      <c r="D28" s="12">
        <v>2</v>
      </c>
      <c r="E28" s="12">
        <v>3</v>
      </c>
      <c r="F28" s="12">
        <v>4</v>
      </c>
      <c r="G28" s="12">
        <v>5</v>
      </c>
      <c r="H28" s="12">
        <v>6</v>
      </c>
      <c r="I28" s="12">
        <v>7</v>
      </c>
      <c r="J28" s="12">
        <v>8</v>
      </c>
      <c r="K28" s="12">
        <v>9</v>
      </c>
    </row>
    <row r="29" spans="1:11" x14ac:dyDescent="0.25">
      <c r="A29" s="28">
        <v>2005</v>
      </c>
      <c r="B29" s="2">
        <v>8574694</v>
      </c>
      <c r="C29" s="2">
        <v>5339292</v>
      </c>
      <c r="D29" s="2">
        <v>4471094</v>
      </c>
      <c r="E29" s="2">
        <v>2301412</v>
      </c>
      <c r="F29" s="2">
        <v>1227604</v>
      </c>
      <c r="G29" s="2">
        <v>1108434</v>
      </c>
      <c r="H29" s="2">
        <v>1020606</v>
      </c>
      <c r="I29" s="2">
        <v>803918</v>
      </c>
      <c r="J29" s="2">
        <v>786420</v>
      </c>
      <c r="K29" s="2">
        <v>702514</v>
      </c>
    </row>
    <row r="30" spans="1:11" x14ac:dyDescent="0.25">
      <c r="A30" s="28">
        <v>2006</v>
      </c>
      <c r="B30" s="2">
        <v>9280800</v>
      </c>
      <c r="C30" s="2">
        <v>5511276</v>
      </c>
      <c r="D30" s="2">
        <v>3851960</v>
      </c>
      <c r="E30" s="2">
        <v>1290482</v>
      </c>
      <c r="F30" s="2">
        <v>1030644</v>
      </c>
      <c r="G30" s="2">
        <v>820088</v>
      </c>
      <c r="H30" s="2">
        <v>696348</v>
      </c>
      <c r="I30" s="2">
        <v>757550</v>
      </c>
      <c r="J30" s="2">
        <v>671606</v>
      </c>
      <c r="K30" s="2">
        <v>0</v>
      </c>
    </row>
    <row r="31" spans="1:11" x14ac:dyDescent="0.25">
      <c r="A31" s="28">
        <v>2007</v>
      </c>
      <c r="B31" s="2">
        <v>10669986</v>
      </c>
      <c r="C31" s="2">
        <v>6885474</v>
      </c>
      <c r="D31" s="2">
        <v>4534658</v>
      </c>
      <c r="E31" s="2">
        <v>2144260</v>
      </c>
      <c r="F31" s="2">
        <v>2014700</v>
      </c>
      <c r="G31" s="2">
        <v>1754708</v>
      </c>
      <c r="H31" s="2">
        <v>1613168</v>
      </c>
      <c r="I31" s="2">
        <v>1019588</v>
      </c>
      <c r="J31" s="2">
        <v>0</v>
      </c>
      <c r="K31" s="2">
        <v>0</v>
      </c>
    </row>
    <row r="32" spans="1:11" x14ac:dyDescent="0.25">
      <c r="A32" s="28">
        <v>2008</v>
      </c>
      <c r="B32" s="2">
        <v>11656966</v>
      </c>
      <c r="C32" s="2">
        <v>6570890</v>
      </c>
      <c r="D32" s="2">
        <v>4869326</v>
      </c>
      <c r="E32" s="2">
        <v>2648448</v>
      </c>
      <c r="F32" s="2">
        <v>2028432</v>
      </c>
      <c r="G32" s="2">
        <v>1883582</v>
      </c>
      <c r="H32" s="2">
        <v>1842600</v>
      </c>
      <c r="I32" s="2">
        <v>0</v>
      </c>
      <c r="J32" s="2">
        <v>0</v>
      </c>
      <c r="K32" s="2">
        <v>0</v>
      </c>
    </row>
    <row r="33" spans="1:11" x14ac:dyDescent="0.25">
      <c r="A33" s="28">
        <v>2009</v>
      </c>
      <c r="B33" s="2">
        <v>12164094</v>
      </c>
      <c r="C33" s="2">
        <v>8025886</v>
      </c>
      <c r="D33" s="2">
        <v>6056144</v>
      </c>
      <c r="E33" s="2">
        <v>3559054</v>
      </c>
      <c r="F33" s="2">
        <v>2862232</v>
      </c>
      <c r="G33" s="2">
        <v>2506160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28">
        <v>2010</v>
      </c>
      <c r="B34" s="2">
        <v>14152736</v>
      </c>
      <c r="C34" s="2">
        <v>8644018</v>
      </c>
      <c r="D34" s="2">
        <v>6476866</v>
      </c>
      <c r="E34" s="2">
        <v>2696482</v>
      </c>
      <c r="F34" s="2">
        <v>2500376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s="28">
        <v>2011</v>
      </c>
      <c r="B35" s="2">
        <v>16035820</v>
      </c>
      <c r="C35" s="2">
        <v>9279056</v>
      </c>
      <c r="D35" s="2">
        <v>5531240</v>
      </c>
      <c r="E35" s="2">
        <v>2436836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28">
        <v>2012</v>
      </c>
      <c r="B36" s="2">
        <v>20074958</v>
      </c>
      <c r="C36" s="2">
        <v>10740326</v>
      </c>
      <c r="D36" s="2">
        <v>7721440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28">
        <v>2013</v>
      </c>
      <c r="B37" s="2">
        <v>21839442</v>
      </c>
      <c r="C37" s="2">
        <v>11566378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 s="28">
        <v>2014</v>
      </c>
      <c r="B38" s="2">
        <v>21633786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</sheetData>
  <mergeCells count="3">
    <mergeCell ref="A1:E1"/>
    <mergeCell ref="A14:E14"/>
    <mergeCell ref="A27:E27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3714-71C1-47FC-99D8-1C2E11CC97E3}">
  <dimension ref="A1:K11"/>
  <sheetViews>
    <sheetView workbookViewId="0">
      <selection activeCell="D17" sqref="D17"/>
    </sheetView>
  </sheetViews>
  <sheetFormatPr defaultRowHeight="15" x14ac:dyDescent="0.25"/>
  <sheetData>
    <row r="1" spans="1:11" x14ac:dyDescent="0.25">
      <c r="A1" s="4" t="s">
        <v>5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</row>
    <row r="2" spans="1:11" x14ac:dyDescent="0.25">
      <c r="A2" s="28">
        <v>2005</v>
      </c>
      <c r="B2" s="32">
        <v>8574694</v>
      </c>
      <c r="C2" s="32">
        <v>5339292</v>
      </c>
      <c r="D2" s="32">
        <v>4471094</v>
      </c>
      <c r="E2" s="32">
        <v>2301412</v>
      </c>
      <c r="F2" s="32">
        <v>1227604</v>
      </c>
      <c r="G2" s="32">
        <v>1108434</v>
      </c>
      <c r="H2" s="32">
        <v>1020606</v>
      </c>
      <c r="I2" s="32">
        <v>803918</v>
      </c>
      <c r="J2" s="32">
        <v>786420</v>
      </c>
      <c r="K2" s="32">
        <v>702514</v>
      </c>
    </row>
    <row r="3" spans="1:11" x14ac:dyDescent="0.25">
      <c r="A3" s="28">
        <v>2006</v>
      </c>
      <c r="B3" s="32">
        <v>9280800</v>
      </c>
      <c r="C3" s="32">
        <v>5511276</v>
      </c>
      <c r="D3" s="32">
        <v>3851960</v>
      </c>
      <c r="E3" s="32">
        <v>1290482</v>
      </c>
      <c r="F3" s="32">
        <v>1030644</v>
      </c>
      <c r="G3" s="32">
        <v>820088</v>
      </c>
      <c r="H3" s="32">
        <v>696348</v>
      </c>
      <c r="I3" s="32">
        <v>757550</v>
      </c>
      <c r="J3" s="32">
        <v>671606</v>
      </c>
      <c r="K3" s="32" t="s">
        <v>26</v>
      </c>
    </row>
    <row r="4" spans="1:11" x14ac:dyDescent="0.25">
      <c r="A4" s="28">
        <v>2007</v>
      </c>
      <c r="B4" s="32">
        <v>10669986</v>
      </c>
      <c r="C4" s="32">
        <v>6885474</v>
      </c>
      <c r="D4" s="32">
        <v>4534658</v>
      </c>
      <c r="E4" s="32">
        <v>2144260</v>
      </c>
      <c r="F4" s="32">
        <v>2014700</v>
      </c>
      <c r="G4" s="32">
        <v>1754708</v>
      </c>
      <c r="H4" s="32">
        <v>1613168</v>
      </c>
      <c r="I4" s="32">
        <v>1019588</v>
      </c>
      <c r="J4" s="32" t="s">
        <v>26</v>
      </c>
      <c r="K4" s="32" t="s">
        <v>26</v>
      </c>
    </row>
    <row r="5" spans="1:11" x14ac:dyDescent="0.25">
      <c r="A5" s="28">
        <v>2008</v>
      </c>
      <c r="B5" s="32">
        <v>11656966</v>
      </c>
      <c r="C5" s="32">
        <v>6570890</v>
      </c>
      <c r="D5" s="32">
        <v>4869326</v>
      </c>
      <c r="E5" s="32">
        <v>2648448</v>
      </c>
      <c r="F5" s="32">
        <v>2028432</v>
      </c>
      <c r="G5" s="32">
        <v>1883582</v>
      </c>
      <c r="H5" s="32">
        <v>1842600</v>
      </c>
      <c r="I5" s="32" t="s">
        <v>26</v>
      </c>
      <c r="J5" s="32" t="s">
        <v>26</v>
      </c>
      <c r="K5" s="32" t="s">
        <v>26</v>
      </c>
    </row>
    <row r="6" spans="1:11" x14ac:dyDescent="0.25">
      <c r="A6" s="28">
        <v>2009</v>
      </c>
      <c r="B6" s="32">
        <v>12164094</v>
      </c>
      <c r="C6" s="32">
        <v>8025886</v>
      </c>
      <c r="D6" s="32">
        <v>6056144</v>
      </c>
      <c r="E6" s="32">
        <v>3559054</v>
      </c>
      <c r="F6" s="32">
        <v>2862232</v>
      </c>
      <c r="G6" s="32">
        <v>2506160</v>
      </c>
      <c r="H6" s="32" t="s">
        <v>26</v>
      </c>
      <c r="I6" s="32" t="s">
        <v>26</v>
      </c>
      <c r="J6" s="32" t="s">
        <v>26</v>
      </c>
      <c r="K6" s="32" t="s">
        <v>26</v>
      </c>
    </row>
    <row r="7" spans="1:11" x14ac:dyDescent="0.25">
      <c r="A7" s="28">
        <v>2010</v>
      </c>
      <c r="B7" s="32">
        <v>14152736</v>
      </c>
      <c r="C7" s="32">
        <v>8644018</v>
      </c>
      <c r="D7" s="32">
        <v>6476866</v>
      </c>
      <c r="E7" s="32">
        <v>2696482</v>
      </c>
      <c r="F7" s="32">
        <v>2500376</v>
      </c>
      <c r="G7" s="32" t="s">
        <v>26</v>
      </c>
      <c r="H7" s="32" t="s">
        <v>26</v>
      </c>
      <c r="I7" s="32" t="s">
        <v>26</v>
      </c>
      <c r="J7" s="32" t="s">
        <v>26</v>
      </c>
      <c r="K7" s="32" t="s">
        <v>26</v>
      </c>
    </row>
    <row r="8" spans="1:11" x14ac:dyDescent="0.25">
      <c r="A8" s="28">
        <v>2011</v>
      </c>
      <c r="B8" s="32">
        <v>16035820</v>
      </c>
      <c r="C8" s="32">
        <v>9279056</v>
      </c>
      <c r="D8" s="32">
        <v>5531240</v>
      </c>
      <c r="E8" s="32">
        <v>2436836</v>
      </c>
      <c r="F8" s="32" t="s">
        <v>26</v>
      </c>
      <c r="G8" s="32" t="s">
        <v>26</v>
      </c>
      <c r="H8" s="32" t="s">
        <v>26</v>
      </c>
      <c r="I8" s="32" t="s">
        <v>26</v>
      </c>
      <c r="J8" s="32" t="s">
        <v>26</v>
      </c>
      <c r="K8" s="32" t="s">
        <v>26</v>
      </c>
    </row>
    <row r="9" spans="1:11" x14ac:dyDescent="0.25">
      <c r="A9" s="28">
        <v>2012</v>
      </c>
      <c r="B9" s="32">
        <v>20074958</v>
      </c>
      <c r="C9" s="32">
        <v>10740326</v>
      </c>
      <c r="D9" s="32">
        <v>7721440</v>
      </c>
      <c r="E9" s="32" t="s">
        <v>26</v>
      </c>
      <c r="F9" s="32" t="s">
        <v>26</v>
      </c>
      <c r="G9" s="32" t="s">
        <v>26</v>
      </c>
      <c r="H9" s="32" t="s">
        <v>26</v>
      </c>
      <c r="I9" s="32" t="s">
        <v>26</v>
      </c>
      <c r="J9" s="32" t="s">
        <v>26</v>
      </c>
      <c r="K9" s="32" t="s">
        <v>26</v>
      </c>
    </row>
    <row r="10" spans="1:11" x14ac:dyDescent="0.25">
      <c r="A10" s="28">
        <v>2013</v>
      </c>
      <c r="B10" s="32">
        <v>21839442</v>
      </c>
      <c r="C10" s="32">
        <v>11566378</v>
      </c>
      <c r="D10" s="32" t="s">
        <v>26</v>
      </c>
      <c r="E10" s="32" t="s">
        <v>26</v>
      </c>
      <c r="F10" s="32" t="s">
        <v>26</v>
      </c>
      <c r="G10" s="32" t="s">
        <v>26</v>
      </c>
      <c r="H10" s="32" t="s">
        <v>26</v>
      </c>
      <c r="I10" s="32" t="s">
        <v>26</v>
      </c>
      <c r="J10" s="32" t="s">
        <v>26</v>
      </c>
      <c r="K10" s="32" t="s">
        <v>26</v>
      </c>
    </row>
    <row r="11" spans="1:11" x14ac:dyDescent="0.25">
      <c r="A11" s="28">
        <v>2014</v>
      </c>
      <c r="B11" s="32">
        <v>21633786</v>
      </c>
      <c r="C11" s="32" t="s">
        <v>26</v>
      </c>
      <c r="D11" s="32" t="s">
        <v>26</v>
      </c>
      <c r="E11" s="32" t="s">
        <v>26</v>
      </c>
      <c r="F11" s="32" t="s">
        <v>26</v>
      </c>
      <c r="G11" s="32" t="s">
        <v>26</v>
      </c>
      <c r="H11" s="32" t="s">
        <v>26</v>
      </c>
      <c r="I11" s="32" t="s">
        <v>26</v>
      </c>
      <c r="J11" s="32" t="s">
        <v>26</v>
      </c>
      <c r="K11" s="3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6C57-5598-4636-8D19-A5013E006920}">
  <dimension ref="A1:K11"/>
  <sheetViews>
    <sheetView workbookViewId="0">
      <selection activeCell="K3" sqref="K3"/>
    </sheetView>
  </sheetViews>
  <sheetFormatPr defaultRowHeight="15" x14ac:dyDescent="0.25"/>
  <sheetData>
    <row r="1" spans="1:11" x14ac:dyDescent="0.25">
      <c r="A1" s="4" t="s">
        <v>3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</row>
    <row r="2" spans="1:11" x14ac:dyDescent="0.25">
      <c r="A2" s="34">
        <v>2005</v>
      </c>
      <c r="B2" s="32">
        <v>932885.09</v>
      </c>
      <c r="C2" s="32">
        <v>3237222.5359999998</v>
      </c>
      <c r="D2" s="32">
        <v>1008633.63</v>
      </c>
      <c r="E2" s="32">
        <v>716841.30200000003</v>
      </c>
      <c r="F2" s="32">
        <v>205621.58600000001</v>
      </c>
      <c r="G2" s="32">
        <v>41787.21</v>
      </c>
      <c r="H2" s="32">
        <v>58214.400000000001</v>
      </c>
      <c r="I2" s="32">
        <v>138218.71400000001</v>
      </c>
      <c r="J2" s="32">
        <v>1147.434</v>
      </c>
      <c r="K2" s="32">
        <v>18653.912</v>
      </c>
    </row>
    <row r="3" spans="1:11" x14ac:dyDescent="0.25">
      <c r="A3" s="34">
        <v>2006</v>
      </c>
      <c r="B3" s="32">
        <v>754417.35400000005</v>
      </c>
      <c r="C3" s="32">
        <v>2712185.1179999998</v>
      </c>
      <c r="D3" s="32">
        <v>1848255.662</v>
      </c>
      <c r="E3" s="32">
        <v>450602.83399999997</v>
      </c>
      <c r="F3" s="32">
        <v>164202.40599999999</v>
      </c>
      <c r="G3" s="32">
        <v>129627.004</v>
      </c>
      <c r="H3" s="32">
        <v>32327.207999999999</v>
      </c>
      <c r="I3" s="32">
        <v>57642.73</v>
      </c>
      <c r="J3" s="32">
        <v>7404.8760000000002</v>
      </c>
      <c r="K3" s="32"/>
    </row>
    <row r="4" spans="1:11" x14ac:dyDescent="0.25">
      <c r="A4" s="34">
        <v>2007</v>
      </c>
      <c r="B4" s="32">
        <v>978419.00199999998</v>
      </c>
      <c r="C4" s="32">
        <v>4125539.25</v>
      </c>
      <c r="D4" s="32">
        <v>1674788.7080000001</v>
      </c>
      <c r="E4" s="32">
        <v>468186.50199999998</v>
      </c>
      <c r="F4" s="32">
        <v>218023.76199999999</v>
      </c>
      <c r="G4" s="32">
        <v>118069.046</v>
      </c>
      <c r="H4" s="32">
        <v>26835.216</v>
      </c>
      <c r="I4" s="32">
        <v>86844.043999999994</v>
      </c>
      <c r="J4" s="32"/>
      <c r="K4" s="32"/>
    </row>
    <row r="5" spans="1:11" x14ac:dyDescent="0.25">
      <c r="A5" s="34">
        <v>2008</v>
      </c>
      <c r="B5" s="32">
        <v>1316441.4939999999</v>
      </c>
      <c r="C5" s="32">
        <v>4705346.074</v>
      </c>
      <c r="D5" s="32">
        <v>1533870.72</v>
      </c>
      <c r="E5" s="32">
        <v>497569.64399999997</v>
      </c>
      <c r="F5" s="32">
        <v>274214.59999999998</v>
      </c>
      <c r="G5" s="32">
        <v>122452.59600000001</v>
      </c>
      <c r="H5" s="32">
        <v>47205.27</v>
      </c>
      <c r="I5" s="32"/>
      <c r="J5" s="32"/>
      <c r="K5" s="32"/>
    </row>
    <row r="6" spans="1:11" x14ac:dyDescent="0.25">
      <c r="A6" s="34">
        <v>2009</v>
      </c>
      <c r="B6" s="32">
        <v>1515113.7420000001</v>
      </c>
      <c r="C6" s="32">
        <v>5722639.0300000003</v>
      </c>
      <c r="D6" s="32">
        <v>1385628.608</v>
      </c>
      <c r="E6" s="32">
        <v>574877.32999999996</v>
      </c>
      <c r="F6" s="32">
        <v>198014.14799999999</v>
      </c>
      <c r="G6" s="32">
        <v>124869.518</v>
      </c>
      <c r="H6" s="32"/>
      <c r="I6" s="32"/>
      <c r="J6" s="32"/>
      <c r="K6" s="32"/>
    </row>
    <row r="7" spans="1:11" x14ac:dyDescent="0.25">
      <c r="A7" s="34">
        <v>2010</v>
      </c>
      <c r="B7" s="32">
        <v>2228111.3859999999</v>
      </c>
      <c r="C7" s="32">
        <v>6243327.2980000004</v>
      </c>
      <c r="D7" s="32">
        <v>1568645.1340000001</v>
      </c>
      <c r="E7" s="32">
        <v>537664.67599999998</v>
      </c>
      <c r="F7" s="32">
        <v>206953.05</v>
      </c>
      <c r="G7" s="32"/>
      <c r="H7" s="32"/>
      <c r="I7" s="32"/>
      <c r="J7" s="32"/>
      <c r="K7" s="32"/>
    </row>
    <row r="8" spans="1:11" x14ac:dyDescent="0.25">
      <c r="A8" s="34">
        <v>2011</v>
      </c>
      <c r="B8" s="32">
        <v>2444956.3820000002</v>
      </c>
      <c r="C8" s="32">
        <v>7701845.1100000003</v>
      </c>
      <c r="D8" s="32">
        <v>2268649.5839999998</v>
      </c>
      <c r="E8" s="32">
        <v>466766.734</v>
      </c>
      <c r="F8" s="32"/>
      <c r="G8" s="32"/>
      <c r="H8" s="32"/>
      <c r="I8" s="32"/>
      <c r="J8" s="32"/>
      <c r="K8" s="32"/>
    </row>
    <row r="9" spans="1:11" x14ac:dyDescent="0.25">
      <c r="A9" s="34">
        <v>2012</v>
      </c>
      <c r="B9" s="32">
        <v>2270647.79</v>
      </c>
      <c r="C9" s="32">
        <v>9688555.9299999997</v>
      </c>
      <c r="D9" s="32">
        <v>2385764.46</v>
      </c>
      <c r="E9" s="32"/>
      <c r="F9" s="32"/>
      <c r="G9" s="32"/>
      <c r="H9" s="32"/>
      <c r="I9" s="32"/>
      <c r="J9" s="32"/>
      <c r="K9" s="32"/>
    </row>
    <row r="10" spans="1:11" x14ac:dyDescent="0.25">
      <c r="A10" s="34">
        <v>2013</v>
      </c>
      <c r="B10" s="32">
        <v>2591381.872</v>
      </c>
      <c r="C10" s="32">
        <v>9200602.1459999997</v>
      </c>
      <c r="D10" s="32"/>
      <c r="E10" s="32"/>
      <c r="F10" s="32"/>
      <c r="G10" s="32"/>
      <c r="H10" s="32"/>
      <c r="I10" s="32"/>
      <c r="J10" s="32"/>
      <c r="K10" s="32"/>
    </row>
    <row r="11" spans="1:11" x14ac:dyDescent="0.25">
      <c r="A11" s="34">
        <v>2014</v>
      </c>
      <c r="B11" s="32">
        <v>2045750.7879999999</v>
      </c>
      <c r="C11" s="32"/>
      <c r="D11" s="32"/>
      <c r="E11" s="32"/>
      <c r="F11" s="32"/>
      <c r="G11" s="32"/>
      <c r="H11" s="32"/>
      <c r="I11" s="32"/>
      <c r="J11" s="32"/>
      <c r="K11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D794-5663-479E-B4EC-091010FC71C1}">
  <dimension ref="A1:K11"/>
  <sheetViews>
    <sheetView workbookViewId="0">
      <selection activeCell="K3" sqref="K3"/>
    </sheetView>
  </sheetViews>
  <sheetFormatPr defaultRowHeight="15" x14ac:dyDescent="0.25"/>
  <sheetData>
    <row r="1" spans="1:11" x14ac:dyDescent="0.25">
      <c r="A1" s="4" t="s">
        <v>1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</row>
    <row r="2" spans="1:11" x14ac:dyDescent="0.25">
      <c r="A2" s="28">
        <v>2005</v>
      </c>
      <c r="B2" s="31">
        <v>31116</v>
      </c>
      <c r="C2" s="31">
        <v>1976</v>
      </c>
      <c r="D2" s="31">
        <v>188</v>
      </c>
      <c r="E2" s="31">
        <v>64</v>
      </c>
      <c r="F2" s="31">
        <v>12</v>
      </c>
      <c r="G2" s="31">
        <v>4</v>
      </c>
      <c r="H2" s="31">
        <v>0</v>
      </c>
      <c r="I2" s="31">
        <v>2</v>
      </c>
      <c r="J2" s="31">
        <v>0</v>
      </c>
      <c r="K2" s="31">
        <v>0</v>
      </c>
    </row>
    <row r="3" spans="1:11" x14ac:dyDescent="0.25">
      <c r="A3" s="28">
        <v>2006</v>
      </c>
      <c r="B3" s="31">
        <v>31198</v>
      </c>
      <c r="C3" s="31">
        <v>1922</v>
      </c>
      <c r="D3" s="31">
        <v>126</v>
      </c>
      <c r="E3" s="31">
        <v>36</v>
      </c>
      <c r="F3" s="31">
        <v>12</v>
      </c>
      <c r="G3" s="31">
        <v>4</v>
      </c>
      <c r="H3" s="31">
        <v>0</v>
      </c>
      <c r="I3" s="31">
        <v>0</v>
      </c>
      <c r="J3" s="31">
        <v>0</v>
      </c>
      <c r="K3" s="31"/>
    </row>
    <row r="4" spans="1:11" x14ac:dyDescent="0.25">
      <c r="A4" s="28">
        <v>2007</v>
      </c>
      <c r="B4" s="31">
        <v>35850</v>
      </c>
      <c r="C4" s="31">
        <v>1910</v>
      </c>
      <c r="D4" s="31">
        <v>132</v>
      </c>
      <c r="E4" s="31">
        <v>56</v>
      </c>
      <c r="F4" s="31">
        <v>12</v>
      </c>
      <c r="G4" s="31">
        <v>10</v>
      </c>
      <c r="H4" s="31">
        <v>4</v>
      </c>
      <c r="I4" s="31">
        <v>2</v>
      </c>
      <c r="J4" s="31"/>
      <c r="K4" s="31"/>
    </row>
    <row r="5" spans="1:11" x14ac:dyDescent="0.25">
      <c r="A5" s="28">
        <v>2008</v>
      </c>
      <c r="B5" s="31">
        <v>37860</v>
      </c>
      <c r="C5" s="31">
        <v>2004</v>
      </c>
      <c r="D5" s="31">
        <v>140</v>
      </c>
      <c r="E5" s="31">
        <v>62</v>
      </c>
      <c r="F5" s="31">
        <v>8</v>
      </c>
      <c r="G5" s="31">
        <v>4</v>
      </c>
      <c r="H5" s="31">
        <v>4</v>
      </c>
      <c r="I5" s="31"/>
      <c r="J5" s="31"/>
      <c r="K5" s="31"/>
    </row>
    <row r="6" spans="1:11" x14ac:dyDescent="0.25">
      <c r="A6" s="28">
        <v>2009</v>
      </c>
      <c r="B6" s="31">
        <v>31142</v>
      </c>
      <c r="C6" s="31">
        <v>1970</v>
      </c>
      <c r="D6" s="31">
        <v>178</v>
      </c>
      <c r="E6" s="31">
        <v>62</v>
      </c>
      <c r="F6" s="31">
        <v>6</v>
      </c>
      <c r="G6" s="31">
        <v>4</v>
      </c>
      <c r="H6" s="31"/>
      <c r="I6" s="31"/>
      <c r="J6" s="31"/>
      <c r="K6" s="31"/>
    </row>
    <row r="7" spans="1:11" x14ac:dyDescent="0.25">
      <c r="A7" s="28">
        <v>2010</v>
      </c>
      <c r="B7" s="31">
        <v>32930</v>
      </c>
      <c r="C7" s="31">
        <v>1794</v>
      </c>
      <c r="D7" s="31">
        <v>184</v>
      </c>
      <c r="E7" s="31">
        <v>40</v>
      </c>
      <c r="F7" s="31">
        <v>16</v>
      </c>
      <c r="G7" s="31"/>
      <c r="H7" s="31"/>
      <c r="I7" s="31"/>
      <c r="J7" s="31"/>
      <c r="K7" s="31"/>
    </row>
    <row r="8" spans="1:11" x14ac:dyDescent="0.25">
      <c r="A8" s="28">
        <v>2011</v>
      </c>
      <c r="B8" s="31">
        <v>36808</v>
      </c>
      <c r="C8" s="31">
        <v>1830</v>
      </c>
      <c r="D8" s="31">
        <v>186</v>
      </c>
      <c r="E8" s="31">
        <v>84</v>
      </c>
      <c r="F8" s="31"/>
      <c r="G8" s="31"/>
      <c r="H8" s="31"/>
      <c r="I8" s="31"/>
      <c r="J8" s="31"/>
      <c r="K8" s="31"/>
    </row>
    <row r="9" spans="1:11" x14ac:dyDescent="0.25">
      <c r="A9" s="28">
        <v>2012</v>
      </c>
      <c r="B9" s="31">
        <v>37568</v>
      </c>
      <c r="C9" s="31">
        <v>2222</v>
      </c>
      <c r="D9" s="31">
        <v>166</v>
      </c>
      <c r="E9" s="31"/>
      <c r="F9" s="31"/>
      <c r="G9" s="31"/>
      <c r="H9" s="31"/>
      <c r="I9" s="31"/>
      <c r="J9" s="31"/>
      <c r="K9" s="31"/>
    </row>
    <row r="10" spans="1:11" x14ac:dyDescent="0.25">
      <c r="A10" s="28">
        <v>2013</v>
      </c>
      <c r="B10" s="31">
        <v>37966</v>
      </c>
      <c r="C10" s="31">
        <v>2434</v>
      </c>
      <c r="D10" s="31"/>
      <c r="E10" s="31"/>
      <c r="F10" s="31"/>
      <c r="G10" s="31"/>
      <c r="H10" s="31"/>
      <c r="I10" s="31"/>
      <c r="J10" s="31"/>
      <c r="K10" s="31"/>
    </row>
    <row r="11" spans="1:11" x14ac:dyDescent="0.25">
      <c r="A11" s="28">
        <v>2014</v>
      </c>
      <c r="B11" s="31">
        <v>36480</v>
      </c>
      <c r="C11" s="31"/>
      <c r="D11" s="31"/>
      <c r="E11" s="31"/>
      <c r="F11" s="31"/>
      <c r="G11" s="31"/>
      <c r="H11" s="31"/>
      <c r="I11" s="31"/>
      <c r="J11" s="31"/>
      <c r="K11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80"/>
  <sheetViews>
    <sheetView topLeftCell="G13" zoomScale="130" zoomScaleNormal="130" workbookViewId="0">
      <selection activeCell="Z7" sqref="Z7"/>
    </sheetView>
  </sheetViews>
  <sheetFormatPr defaultColWidth="11.5703125" defaultRowHeight="15" x14ac:dyDescent="0.25"/>
  <cols>
    <col min="1" max="1" width="3.85546875" style="11" bestFit="1" customWidth="1"/>
    <col min="2" max="11" width="7.5703125" style="11" bestFit="1" customWidth="1"/>
    <col min="12" max="12" width="5" customWidth="1"/>
    <col min="13" max="13" width="5.140625" style="11" customWidth="1"/>
    <col min="14" max="14" width="8.5703125" style="11" customWidth="1"/>
    <col min="15" max="23" width="6.28515625" style="11" bestFit="1" customWidth="1"/>
    <col min="25" max="25" width="6.7109375" style="11" customWidth="1"/>
    <col min="26" max="26" width="7.42578125" style="11" bestFit="1" customWidth="1"/>
    <col min="27" max="27" width="6.42578125" style="11" customWidth="1"/>
    <col min="28" max="34" width="6.42578125" style="11" bestFit="1" customWidth="1"/>
  </cols>
  <sheetData>
    <row r="2" spans="1:34" x14ac:dyDescent="0.25">
      <c r="A2" s="42" t="s">
        <v>0</v>
      </c>
      <c r="B2" s="45"/>
      <c r="C2" s="45"/>
      <c r="D2" s="45"/>
      <c r="E2" s="45"/>
      <c r="F2" s="9"/>
      <c r="G2" s="9"/>
      <c r="H2" s="9"/>
      <c r="I2" s="9"/>
      <c r="J2" s="9"/>
      <c r="K2" s="9"/>
      <c r="M2" s="42" t="s">
        <v>6</v>
      </c>
      <c r="N2" s="45"/>
      <c r="O2" s="45"/>
      <c r="P2" s="45"/>
      <c r="Q2" s="45"/>
      <c r="R2" s="9"/>
      <c r="S2" s="9"/>
      <c r="T2" s="9"/>
      <c r="U2" s="9"/>
      <c r="V2" s="9"/>
      <c r="W2" s="9"/>
      <c r="Y2" s="42" t="s">
        <v>7</v>
      </c>
      <c r="Z2" s="45"/>
      <c r="AA2" s="45"/>
      <c r="AB2" s="45"/>
      <c r="AC2" s="45"/>
      <c r="AD2" s="9"/>
      <c r="AE2" s="9"/>
      <c r="AF2" s="9"/>
      <c r="AG2" s="9"/>
      <c r="AH2" s="9"/>
    </row>
    <row r="3" spans="1:34" x14ac:dyDescent="0.25">
      <c r="A3" s="4" t="s">
        <v>1</v>
      </c>
      <c r="B3" s="4">
        <f>Triangles!B15</f>
        <v>0</v>
      </c>
      <c r="C3" s="4">
        <f>Triangles!C15</f>
        <v>1</v>
      </c>
      <c r="D3" s="4">
        <f>Triangles!D15</f>
        <v>2</v>
      </c>
      <c r="E3" s="4">
        <f>Triangles!E15</f>
        <v>3</v>
      </c>
      <c r="F3" s="4">
        <f>Triangles!F15</f>
        <v>4</v>
      </c>
      <c r="G3" s="4">
        <f>Triangles!G15</f>
        <v>5</v>
      </c>
      <c r="H3" s="4">
        <f>Triangles!H15</f>
        <v>6</v>
      </c>
      <c r="I3" s="4">
        <f>Triangles!I15</f>
        <v>7</v>
      </c>
      <c r="J3" s="4">
        <f>Triangles!J15</f>
        <v>8</v>
      </c>
      <c r="K3" s="4">
        <f>Triangles!K15</f>
        <v>9</v>
      </c>
      <c r="M3" s="4" t="s">
        <v>1</v>
      </c>
      <c r="N3" s="4">
        <f>B3</f>
        <v>0</v>
      </c>
      <c r="O3" s="4">
        <f t="shared" ref="O3:W3" si="0">C3</f>
        <v>1</v>
      </c>
      <c r="P3" s="4">
        <f t="shared" si="0"/>
        <v>2</v>
      </c>
      <c r="Q3" s="4">
        <f t="shared" si="0"/>
        <v>3</v>
      </c>
      <c r="R3" s="4">
        <f t="shared" si="0"/>
        <v>4</v>
      </c>
      <c r="S3" s="4">
        <f t="shared" si="0"/>
        <v>5</v>
      </c>
      <c r="T3" s="4">
        <f t="shared" si="0"/>
        <v>6</v>
      </c>
      <c r="U3" s="4">
        <f t="shared" si="0"/>
        <v>7</v>
      </c>
      <c r="V3" s="4">
        <f t="shared" si="0"/>
        <v>8</v>
      </c>
      <c r="W3" s="4">
        <f t="shared" si="0"/>
        <v>9</v>
      </c>
      <c r="Y3" s="4" t="s">
        <v>8</v>
      </c>
      <c r="Z3" s="4">
        <v>1</v>
      </c>
      <c r="AA3" s="4">
        <v>2</v>
      </c>
      <c r="AB3" s="4">
        <v>3</v>
      </c>
      <c r="AC3" s="4">
        <v>4</v>
      </c>
      <c r="AD3" s="4">
        <v>5</v>
      </c>
      <c r="AE3" s="4">
        <v>6</v>
      </c>
      <c r="AF3" s="4">
        <v>7</v>
      </c>
      <c r="AG3" s="4">
        <v>8</v>
      </c>
      <c r="AH3" s="4">
        <v>9</v>
      </c>
    </row>
    <row r="4" spans="1:34" x14ac:dyDescent="0.25">
      <c r="A4" s="4">
        <f>Triangles!A3</f>
        <v>2005</v>
      </c>
      <c r="B4" s="7">
        <f>SUM(Triangles!$B3:B3)</f>
        <v>31116</v>
      </c>
      <c r="C4" s="7">
        <f>SUM(Triangles!$B3:C3)</f>
        <v>33092</v>
      </c>
      <c r="D4" s="7">
        <f>SUM(Triangles!$B3:D3)</f>
        <v>33280</v>
      </c>
      <c r="E4" s="7">
        <f>SUM(Triangles!$B3:E3)</f>
        <v>33344</v>
      </c>
      <c r="F4" s="7">
        <f>SUM(Triangles!$B3:F3)</f>
        <v>33356</v>
      </c>
      <c r="G4" s="7">
        <f>SUM(Triangles!$B3:G3)</f>
        <v>33360</v>
      </c>
      <c r="H4" s="7">
        <f>SUM(Triangles!$B3:H3)</f>
        <v>33360</v>
      </c>
      <c r="I4" s="7">
        <f>SUM(Triangles!$B3:I3)</f>
        <v>33362</v>
      </c>
      <c r="J4" s="7">
        <f>SUM(Triangles!$B3:J3)</f>
        <v>33362</v>
      </c>
      <c r="K4" s="7">
        <f>SUM(Triangles!$B3:K3)</f>
        <v>33362</v>
      </c>
      <c r="M4" s="4">
        <f>Triangles!A3</f>
        <v>2005</v>
      </c>
      <c r="N4" s="5"/>
      <c r="O4" s="41">
        <f>C4/B4</f>
        <v>1.0635043064661267</v>
      </c>
      <c r="P4" s="6">
        <f t="shared" ref="P4:W11" si="1">D4/C4</f>
        <v>1.0056811313912728</v>
      </c>
      <c r="Q4" s="6">
        <f>E4/D4</f>
        <v>1.0019230769230769</v>
      </c>
      <c r="R4" s="6">
        <f>F4/E4</f>
        <v>1.0003598848368522</v>
      </c>
      <c r="S4" s="6">
        <f>G4/F4</f>
        <v>1.0001199184554503</v>
      </c>
      <c r="T4" s="6">
        <f>H4/G4</f>
        <v>1</v>
      </c>
      <c r="U4" s="6">
        <f t="shared" si="1"/>
        <v>1.0000599520383693</v>
      </c>
      <c r="V4" s="6">
        <f t="shared" si="1"/>
        <v>1</v>
      </c>
      <c r="W4" s="6">
        <f t="shared" si="1"/>
        <v>1</v>
      </c>
      <c r="Y4" s="8" t="s">
        <v>9</v>
      </c>
      <c r="Z4" s="6">
        <f>AVERAGE(O4:O12)</f>
        <v>1.0580035074421223</v>
      </c>
      <c r="AA4" s="6">
        <f t="shared" ref="AA4:AH4" si="2">AVERAGE(P4:P12)</f>
        <v>1.0045192027607561</v>
      </c>
      <c r="AB4" s="6">
        <f t="shared" si="2"/>
        <v>1.0016007919875398</v>
      </c>
      <c r="AC4" s="6">
        <f t="shared" si="2"/>
        <v>1.0003123425236924</v>
      </c>
      <c r="AD4" s="6">
        <f t="shared" si="2"/>
        <v>1.0001446444049917</v>
      </c>
      <c r="AE4" s="6">
        <f t="shared" si="2"/>
        <v>1.0000512879263892</v>
      </c>
      <c r="AF4" s="6">
        <f t="shared" si="2"/>
        <v>1.0000375398843511</v>
      </c>
      <c r="AG4" s="6">
        <f t="shared" si="2"/>
        <v>1</v>
      </c>
      <c r="AH4" s="6">
        <f t="shared" si="2"/>
        <v>1</v>
      </c>
    </row>
    <row r="5" spans="1:34" x14ac:dyDescent="0.25">
      <c r="A5" s="4">
        <f>Triangles!A4</f>
        <v>2006</v>
      </c>
      <c r="B5" s="7">
        <f>SUM(Triangles!$B4:B4)</f>
        <v>31198</v>
      </c>
      <c r="C5" s="7">
        <f>SUM(Triangles!$B4:C4)</f>
        <v>33120</v>
      </c>
      <c r="D5" s="7">
        <f>SUM(Triangles!$B4:D4)</f>
        <v>33246</v>
      </c>
      <c r="E5" s="7">
        <f>SUM(Triangles!$B4:E4)</f>
        <v>33282</v>
      </c>
      <c r="F5" s="7">
        <f>SUM(Triangles!$B4:F4)</f>
        <v>33294</v>
      </c>
      <c r="G5" s="7">
        <f>SUM(Triangles!$B4:G4)</f>
        <v>33298</v>
      </c>
      <c r="H5" s="7">
        <f>SUM(Triangles!$B4:H4)</f>
        <v>33298</v>
      </c>
      <c r="I5" s="7">
        <f>SUM(Triangles!$B4:I4)</f>
        <v>33298</v>
      </c>
      <c r="J5" s="7">
        <f>SUM(Triangles!$B4:J4)</f>
        <v>33298</v>
      </c>
      <c r="K5" s="5"/>
      <c r="M5" s="4">
        <f>Triangles!A4</f>
        <v>2006</v>
      </c>
      <c r="N5" s="5"/>
      <c r="O5" s="6">
        <f t="shared" ref="O5:O12" si="3">C5/B5</f>
        <v>1.0616065132380281</v>
      </c>
      <c r="P5" s="6">
        <f t="shared" si="1"/>
        <v>1.003804347826087</v>
      </c>
      <c r="Q5" s="35">
        <f t="shared" si="1"/>
        <v>1.0010828370330265</v>
      </c>
      <c r="R5" s="6">
        <f t="shared" si="1"/>
        <v>1.0003605552550929</v>
      </c>
      <c r="S5" s="6">
        <f t="shared" si="1"/>
        <v>1.0001201417672854</v>
      </c>
      <c r="T5" s="6">
        <f t="shared" si="1"/>
        <v>1</v>
      </c>
      <c r="U5" s="6">
        <f t="shared" si="1"/>
        <v>1</v>
      </c>
      <c r="V5" s="6">
        <f t="shared" si="1"/>
        <v>1</v>
      </c>
      <c r="W5" s="6"/>
      <c r="Y5" s="8" t="s">
        <v>10</v>
      </c>
      <c r="Z5" s="6">
        <f t="shared" ref="Z5:AH5" si="4">_xlfn.STDEV.P(O4:O12)</f>
        <v>5.1487555514028571E-3</v>
      </c>
      <c r="AA5" s="6">
        <f t="shared" si="4"/>
        <v>8.2705238624420144E-4</v>
      </c>
      <c r="AB5" s="6">
        <f t="shared" si="4"/>
        <v>3.7455032832490423E-4</v>
      </c>
      <c r="AC5" s="6">
        <f t="shared" si="4"/>
        <v>9.6609669091593894E-5</v>
      </c>
      <c r="AD5" s="6">
        <f t="shared" si="4"/>
        <v>5.9907222797080136E-5</v>
      </c>
      <c r="AE5" s="6">
        <f t="shared" si="4"/>
        <v>5.1325326636809466E-5</v>
      </c>
      <c r="AF5" s="6">
        <f t="shared" si="4"/>
        <v>2.671077054825457E-5</v>
      </c>
      <c r="AG5" s="6">
        <f t="shared" si="4"/>
        <v>0</v>
      </c>
      <c r="AH5" s="6">
        <f t="shared" si="4"/>
        <v>0</v>
      </c>
    </row>
    <row r="6" spans="1:34" x14ac:dyDescent="0.25">
      <c r="A6" s="4">
        <f>Triangles!A5</f>
        <v>2007</v>
      </c>
      <c r="B6" s="7">
        <f>SUM(Triangles!$B5:B5)</f>
        <v>35850</v>
      </c>
      <c r="C6" s="7">
        <f>SUM(Triangles!$B5:C5)</f>
        <v>37760</v>
      </c>
      <c r="D6" s="7">
        <f>SUM(Triangles!$B5:D5)</f>
        <v>37892</v>
      </c>
      <c r="E6" s="7">
        <f>SUM(Triangles!$B5:E5)</f>
        <v>37948</v>
      </c>
      <c r="F6" s="7">
        <f>SUM(Triangles!$B5:F5)</f>
        <v>37960</v>
      </c>
      <c r="G6" s="7">
        <f>SUM(Triangles!$B5:G5)</f>
        <v>37970</v>
      </c>
      <c r="H6" s="7">
        <f>SUM(Triangles!$B5:H5)</f>
        <v>37974</v>
      </c>
      <c r="I6" s="7">
        <f>SUM(Triangles!$B5:I5)</f>
        <v>37976</v>
      </c>
      <c r="J6" s="5"/>
      <c r="K6" s="5"/>
      <c r="M6" s="4">
        <f>Triangles!A5</f>
        <v>2007</v>
      </c>
      <c r="N6" s="5"/>
      <c r="O6" s="6">
        <f t="shared" si="3"/>
        <v>1.0532775453277545</v>
      </c>
      <c r="P6" s="35">
        <f t="shared" si="1"/>
        <v>1.0034957627118644</v>
      </c>
      <c r="Q6" s="6">
        <f t="shared" si="1"/>
        <v>1.0014778845138816</v>
      </c>
      <c r="R6" s="6">
        <f t="shared" si="1"/>
        <v>1.0003162221987985</v>
      </c>
      <c r="S6" s="35">
        <f t="shared" si="1"/>
        <v>1.000263435194942</v>
      </c>
      <c r="T6" s="6">
        <f t="shared" si="1"/>
        <v>1.000105346326047</v>
      </c>
      <c r="U6" s="6">
        <f t="shared" si="1"/>
        <v>1.0000526676146837</v>
      </c>
      <c r="V6" s="6"/>
      <c r="W6" s="6"/>
      <c r="Y6" s="8" t="s">
        <v>11</v>
      </c>
      <c r="Z6" s="6">
        <f t="shared" ref="Z6:AH6" si="5">Z5/Z4</f>
        <v>4.8664824976343644E-3</v>
      </c>
      <c r="AA6" s="6">
        <f t="shared" si="5"/>
        <v>8.2333158387732535E-4</v>
      </c>
      <c r="AB6" s="6">
        <f t="shared" si="5"/>
        <v>3.739517094247303E-4</v>
      </c>
      <c r="AC6" s="6">
        <f t="shared" si="5"/>
        <v>9.6579503205825626E-5</v>
      </c>
      <c r="AD6" s="6">
        <f t="shared" si="5"/>
        <v>5.9898558805681823E-5</v>
      </c>
      <c r="AE6" s="6">
        <f t="shared" si="5"/>
        <v>5.1322694402236871E-5</v>
      </c>
      <c r="AF6" s="6">
        <f t="shared" si="5"/>
        <v>2.6709767866657812E-5</v>
      </c>
      <c r="AG6" s="6">
        <f t="shared" si="5"/>
        <v>0</v>
      </c>
      <c r="AH6" s="6">
        <f t="shared" si="5"/>
        <v>0</v>
      </c>
    </row>
    <row r="7" spans="1:34" x14ac:dyDescent="0.25">
      <c r="A7" s="4">
        <f>Triangles!A6</f>
        <v>2008</v>
      </c>
      <c r="B7" s="7">
        <f>SUM(Triangles!$B6:B6)</f>
        <v>37860</v>
      </c>
      <c r="C7" s="7">
        <f>SUM(Triangles!$B6:C6)</f>
        <v>39864</v>
      </c>
      <c r="D7" s="7">
        <f>SUM(Triangles!$B6:D6)</f>
        <v>40004</v>
      </c>
      <c r="E7" s="7">
        <f>SUM(Triangles!$B6:E6)</f>
        <v>40066</v>
      </c>
      <c r="F7" s="7">
        <f>SUM(Triangles!$B6:F6)</f>
        <v>40074</v>
      </c>
      <c r="G7" s="7">
        <f>SUM(Triangles!$B6:G6)</f>
        <v>40078</v>
      </c>
      <c r="H7" s="7">
        <f>SUM(Triangles!$B6:H6)</f>
        <v>40082</v>
      </c>
      <c r="I7" s="5"/>
      <c r="J7" s="5"/>
      <c r="K7" s="5"/>
      <c r="M7" s="4">
        <f>Triangles!A6</f>
        <v>2008</v>
      </c>
      <c r="N7" s="5"/>
      <c r="O7" s="6">
        <f t="shared" si="3"/>
        <v>1.052931854199683</v>
      </c>
      <c r="P7" s="35">
        <f t="shared" si="1"/>
        <v>1.0035119405980333</v>
      </c>
      <c r="Q7" s="6">
        <f t="shared" si="1"/>
        <v>1.0015498450154985</v>
      </c>
      <c r="R7" s="6">
        <f t="shared" si="1"/>
        <v>1.0001996705436031</v>
      </c>
      <c r="S7" s="6">
        <f>G7/F7</f>
        <v>1.0000998153416181</v>
      </c>
      <c r="T7" s="6">
        <f>H7/G7</f>
        <v>1.00009980537951</v>
      </c>
      <c r="U7" s="6"/>
      <c r="V7" s="6"/>
      <c r="W7" s="6"/>
      <c r="Y7" s="8" t="s">
        <v>12</v>
      </c>
      <c r="Z7" s="6">
        <f t="shared" ref="Z7:AH7" si="6">Z4-Z5</f>
        <v>1.0528547518907194</v>
      </c>
      <c r="AA7" s="6">
        <f t="shared" si="6"/>
        <v>1.003692150374512</v>
      </c>
      <c r="AB7" s="6">
        <f t="shared" si="6"/>
        <v>1.0012262416592148</v>
      </c>
      <c r="AC7" s="6">
        <f t="shared" si="6"/>
        <v>1.0002157328546009</v>
      </c>
      <c r="AD7" s="6">
        <f t="shared" si="6"/>
        <v>1.0000847371821946</v>
      </c>
      <c r="AE7" s="6">
        <f t="shared" si="6"/>
        <v>0.99999996259975243</v>
      </c>
      <c r="AF7" s="6">
        <f t="shared" si="6"/>
        <v>1.0000108291138028</v>
      </c>
      <c r="AG7" s="6">
        <f t="shared" si="6"/>
        <v>1</v>
      </c>
      <c r="AH7" s="6">
        <f t="shared" si="6"/>
        <v>1</v>
      </c>
    </row>
    <row r="8" spans="1:34" x14ac:dyDescent="0.25">
      <c r="A8" s="4">
        <f>Triangles!A7</f>
        <v>2009</v>
      </c>
      <c r="B8" s="7">
        <f>SUM(Triangles!$B7:B7)</f>
        <v>31142</v>
      </c>
      <c r="C8" s="7">
        <f>SUM(Triangles!$B7:C7)</f>
        <v>33112</v>
      </c>
      <c r="D8" s="7">
        <f>SUM(Triangles!$B7:D7)</f>
        <v>33290</v>
      </c>
      <c r="E8" s="7">
        <f>SUM(Triangles!$B7:E7)</f>
        <v>33352</v>
      </c>
      <c r="F8" s="7">
        <f>SUM(Triangles!$B7:F7)</f>
        <v>33358</v>
      </c>
      <c r="G8" s="7">
        <f>SUM(Triangles!$B7:G7)</f>
        <v>33362</v>
      </c>
      <c r="H8" s="5"/>
      <c r="I8" s="5"/>
      <c r="J8" s="5"/>
      <c r="K8" s="5"/>
      <c r="M8" s="4">
        <f>Triangles!A7</f>
        <v>2009</v>
      </c>
      <c r="N8" s="5"/>
      <c r="O8" s="6">
        <f t="shared" si="3"/>
        <v>1.0632586217969302</v>
      </c>
      <c r="P8" s="6">
        <f t="shared" si="1"/>
        <v>1.0053756946122252</v>
      </c>
      <c r="Q8" s="6">
        <f t="shared" si="1"/>
        <v>1.0018624211474918</v>
      </c>
      <c r="R8" s="6">
        <f t="shared" si="1"/>
        <v>1.0001798992564164</v>
      </c>
      <c r="S8" s="6">
        <f t="shared" si="1"/>
        <v>1.0001199112656634</v>
      </c>
      <c r="T8" s="6"/>
      <c r="U8" s="6"/>
      <c r="V8" s="6"/>
      <c r="W8" s="6"/>
      <c r="Y8" s="8" t="s">
        <v>13</v>
      </c>
      <c r="Z8" s="6">
        <f t="shared" ref="Z8:AH8" si="7">Z4+Z5</f>
        <v>1.0631522629935253</v>
      </c>
      <c r="AA8" s="6">
        <f t="shared" si="7"/>
        <v>1.0053462551470003</v>
      </c>
      <c r="AB8" s="6">
        <f t="shared" si="7"/>
        <v>1.0019753423158648</v>
      </c>
      <c r="AC8" s="6">
        <f t="shared" si="7"/>
        <v>1.0004089521927839</v>
      </c>
      <c r="AD8" s="6">
        <f t="shared" si="7"/>
        <v>1.0002045516277889</v>
      </c>
      <c r="AE8" s="6">
        <f t="shared" si="7"/>
        <v>1.000102613253026</v>
      </c>
      <c r="AF8" s="6">
        <f t="shared" si="7"/>
        <v>1.0000642506548993</v>
      </c>
      <c r="AG8" s="6">
        <f t="shared" si="7"/>
        <v>1</v>
      </c>
      <c r="AH8" s="6">
        <f t="shared" si="7"/>
        <v>1</v>
      </c>
    </row>
    <row r="9" spans="1:34" x14ac:dyDescent="0.25">
      <c r="A9" s="4">
        <f>Triangles!A8</f>
        <v>2010</v>
      </c>
      <c r="B9" s="7">
        <f>SUM(Triangles!$B8:B8)</f>
        <v>32930</v>
      </c>
      <c r="C9" s="7">
        <f>SUM(Triangles!$B8:C8)</f>
        <v>34724</v>
      </c>
      <c r="D9" s="7">
        <f>SUM(Triangles!$B8:D8)</f>
        <v>34908</v>
      </c>
      <c r="E9" s="7">
        <f>SUM(Triangles!$B8:E8)</f>
        <v>34948</v>
      </c>
      <c r="F9" s="7">
        <f>SUM(Triangles!$B8:F8)</f>
        <v>34964</v>
      </c>
      <c r="G9" s="5"/>
      <c r="H9" s="5"/>
      <c r="I9" s="5"/>
      <c r="J9" s="5"/>
      <c r="K9" s="5"/>
      <c r="M9" s="4">
        <f>Triangles!A8</f>
        <v>2010</v>
      </c>
      <c r="N9" s="5"/>
      <c r="O9" s="6">
        <f t="shared" si="3"/>
        <v>1.054479198299423</v>
      </c>
      <c r="P9" s="6">
        <f t="shared" si="1"/>
        <v>1.0052989286948508</v>
      </c>
      <c r="Q9" s="6">
        <f t="shared" si="1"/>
        <v>1.0011458691417441</v>
      </c>
      <c r="R9" s="35">
        <f t="shared" si="1"/>
        <v>1.0004578230513905</v>
      </c>
      <c r="S9" s="6"/>
      <c r="T9" s="6"/>
      <c r="U9" s="6"/>
      <c r="V9" s="6"/>
      <c r="W9" s="6"/>
    </row>
    <row r="10" spans="1:34" x14ac:dyDescent="0.25">
      <c r="A10" s="4">
        <f>Triangles!A9</f>
        <v>2011</v>
      </c>
      <c r="B10" s="7">
        <f>SUM(Triangles!$B9:B9)</f>
        <v>36808</v>
      </c>
      <c r="C10" s="7">
        <f>SUM(Triangles!$B9:C9)</f>
        <v>38638</v>
      </c>
      <c r="D10" s="7">
        <f>SUM(Triangles!$B9:D9)</f>
        <v>38824</v>
      </c>
      <c r="E10" s="7">
        <f>SUM(Triangles!$B9:E9)</f>
        <v>38908</v>
      </c>
      <c r="F10" s="5"/>
      <c r="G10" s="5"/>
      <c r="H10" s="5"/>
      <c r="I10" s="5"/>
      <c r="J10" s="5"/>
      <c r="K10" s="5"/>
      <c r="M10" s="4">
        <f>Triangles!A9</f>
        <v>2011</v>
      </c>
      <c r="N10" s="5"/>
      <c r="O10" s="35">
        <f t="shared" si="3"/>
        <v>1.0497174527276678</v>
      </c>
      <c r="P10" s="6">
        <f t="shared" si="1"/>
        <v>1.0048139137636523</v>
      </c>
      <c r="Q10" s="6">
        <f>E10/D10</f>
        <v>1.0021636101380589</v>
      </c>
      <c r="R10" s="6"/>
      <c r="S10" s="6"/>
      <c r="T10" s="6"/>
      <c r="U10" s="6"/>
      <c r="V10" s="6"/>
      <c r="W10" s="6"/>
    </row>
    <row r="11" spans="1:34" x14ac:dyDescent="0.25">
      <c r="A11" s="4">
        <f>Triangles!A10</f>
        <v>2012</v>
      </c>
      <c r="B11" s="7">
        <f>SUM(Triangles!$B10:B10)</f>
        <v>37568</v>
      </c>
      <c r="C11" s="7">
        <f>SUM(Triangles!$B10:C10)</f>
        <v>39790</v>
      </c>
      <c r="D11" s="7">
        <f>SUM(Triangles!$B10:D10)</f>
        <v>39956</v>
      </c>
      <c r="E11" s="5"/>
      <c r="F11" s="5"/>
      <c r="G11" s="5"/>
      <c r="H11" s="5"/>
      <c r="I11" s="5"/>
      <c r="J11" s="5"/>
      <c r="K11" s="5"/>
      <c r="M11" s="4">
        <f>Triangles!A10</f>
        <v>2012</v>
      </c>
      <c r="N11" s="5"/>
      <c r="O11" s="6">
        <f t="shared" si="3"/>
        <v>1.0591460817717206</v>
      </c>
      <c r="P11" s="6">
        <f t="shared" si="1"/>
        <v>1.0041719024880624</v>
      </c>
      <c r="Q11" s="6"/>
      <c r="R11" s="6"/>
      <c r="S11" s="6"/>
      <c r="T11" s="6"/>
      <c r="U11" s="6"/>
      <c r="V11" s="6"/>
      <c r="W11" s="6"/>
    </row>
    <row r="12" spans="1:34" x14ac:dyDescent="0.25">
      <c r="A12" s="4">
        <f>Triangles!A11</f>
        <v>2013</v>
      </c>
      <c r="B12" s="7">
        <f>SUM(Triangles!$B11:B11)</f>
        <v>37966</v>
      </c>
      <c r="C12" s="7">
        <f>SUM(Triangles!$B11:C11)</f>
        <v>40400</v>
      </c>
      <c r="D12" s="5"/>
      <c r="E12" s="5"/>
      <c r="F12" s="5"/>
      <c r="G12" s="5"/>
      <c r="H12" s="5"/>
      <c r="I12" s="5"/>
      <c r="J12" s="5"/>
      <c r="K12" s="5"/>
      <c r="M12" s="4">
        <f>Triangles!A11</f>
        <v>2013</v>
      </c>
      <c r="N12" s="5"/>
      <c r="O12" s="35">
        <f t="shared" si="3"/>
        <v>1.0641099931517675</v>
      </c>
      <c r="P12" s="6"/>
      <c r="Q12" s="6"/>
      <c r="R12" s="6"/>
      <c r="S12" s="6"/>
      <c r="T12" s="6"/>
      <c r="U12" s="6"/>
      <c r="V12" s="6"/>
      <c r="W12" s="6"/>
    </row>
    <row r="13" spans="1:34" x14ac:dyDescent="0.25">
      <c r="A13" s="4">
        <f>Triangles!A12</f>
        <v>2014</v>
      </c>
      <c r="B13" s="7">
        <f>SUM(Triangles!$B12:B12)</f>
        <v>36480</v>
      </c>
      <c r="C13" s="5"/>
      <c r="D13" s="5"/>
      <c r="E13" s="5"/>
      <c r="F13" s="5"/>
      <c r="G13" s="5"/>
      <c r="H13" s="5"/>
      <c r="I13" s="5"/>
      <c r="J13" s="5"/>
      <c r="K13" s="5"/>
      <c r="M13" s="4">
        <f>Triangles!A12</f>
        <v>2014</v>
      </c>
      <c r="N13" s="5"/>
      <c r="O13" s="5"/>
      <c r="P13" s="5"/>
      <c r="Q13" s="5"/>
      <c r="R13" s="5"/>
      <c r="S13" s="5"/>
      <c r="T13" s="5"/>
      <c r="U13" s="5"/>
      <c r="V13" s="5"/>
      <c r="W13" s="5"/>
    </row>
    <row r="15" spans="1:34" x14ac:dyDescent="0.25">
      <c r="A15" s="42" t="s">
        <v>2</v>
      </c>
      <c r="B15" s="45"/>
      <c r="C15" s="45"/>
      <c r="D15" s="45"/>
      <c r="E15" s="45"/>
      <c r="F15" s="3"/>
      <c r="G15" s="3"/>
      <c r="H15" s="3"/>
      <c r="I15" s="3"/>
      <c r="J15" s="3"/>
      <c r="K15" s="3"/>
      <c r="M15" s="42" t="s">
        <v>6</v>
      </c>
      <c r="N15" s="45"/>
      <c r="O15" s="45"/>
      <c r="P15" s="45"/>
      <c r="Q15" s="45"/>
      <c r="R15" s="9"/>
      <c r="S15" s="9"/>
      <c r="T15" s="9"/>
      <c r="U15" s="9"/>
      <c r="V15" s="9"/>
      <c r="W15" s="9"/>
      <c r="Y15" s="42" t="s">
        <v>7</v>
      </c>
      <c r="Z15" s="45"/>
      <c r="AA15" s="45"/>
      <c r="AB15" s="45"/>
      <c r="AC15" s="45"/>
      <c r="AD15" s="9"/>
      <c r="AE15" s="9"/>
      <c r="AF15" s="9"/>
      <c r="AG15" s="9"/>
      <c r="AH15" s="9"/>
    </row>
    <row r="16" spans="1:34" x14ac:dyDescent="0.25">
      <c r="A16" s="4" t="s">
        <v>3</v>
      </c>
      <c r="B16" s="33">
        <f>B3</f>
        <v>0</v>
      </c>
      <c r="C16" s="33">
        <f t="shared" ref="C16:J16" si="8">C3</f>
        <v>1</v>
      </c>
      <c r="D16" s="33">
        <f t="shared" si="8"/>
        <v>2</v>
      </c>
      <c r="E16" s="33">
        <f t="shared" si="8"/>
        <v>3</v>
      </c>
      <c r="F16" s="33">
        <f t="shared" si="8"/>
        <v>4</v>
      </c>
      <c r="G16" s="33">
        <f t="shared" si="8"/>
        <v>5</v>
      </c>
      <c r="H16" s="33">
        <f t="shared" si="8"/>
        <v>6</v>
      </c>
      <c r="I16" s="33">
        <f t="shared" si="8"/>
        <v>7</v>
      </c>
      <c r="J16" s="33">
        <f t="shared" si="8"/>
        <v>8</v>
      </c>
      <c r="K16" s="33" t="s">
        <v>27</v>
      </c>
      <c r="M16" s="4" t="s">
        <v>1</v>
      </c>
      <c r="N16" s="4">
        <f>B16</f>
        <v>0</v>
      </c>
      <c r="O16" s="4">
        <f t="shared" ref="O16" si="9">C16</f>
        <v>1</v>
      </c>
      <c r="P16" s="4">
        <f t="shared" ref="P16" si="10">D16</f>
        <v>2</v>
      </c>
      <c r="Q16" s="4">
        <f t="shared" ref="Q16" si="11">E16</f>
        <v>3</v>
      </c>
      <c r="R16" s="4">
        <f t="shared" ref="R16" si="12">F16</f>
        <v>4</v>
      </c>
      <c r="S16" s="4">
        <f t="shared" ref="S16" si="13">G16</f>
        <v>5</v>
      </c>
      <c r="T16" s="4">
        <f t="shared" ref="T16" si="14">H16</f>
        <v>6</v>
      </c>
      <c r="U16" s="4">
        <f t="shared" ref="U16" si="15">I16</f>
        <v>7</v>
      </c>
      <c r="V16" s="4">
        <f t="shared" ref="V16" si="16">J16</f>
        <v>8</v>
      </c>
      <c r="W16" s="4" t="str">
        <f t="shared" ref="W16" si="17">K16</f>
        <v xml:space="preserve"> </v>
      </c>
      <c r="Y16" s="4" t="s">
        <v>8</v>
      </c>
      <c r="Z16" s="4">
        <v>1</v>
      </c>
      <c r="AA16" s="4">
        <v>2</v>
      </c>
      <c r="AB16" s="4">
        <v>3</v>
      </c>
      <c r="AC16" s="4">
        <v>4</v>
      </c>
      <c r="AD16" s="4">
        <v>5</v>
      </c>
      <c r="AE16" s="4">
        <v>6</v>
      </c>
      <c r="AF16" s="4">
        <v>7</v>
      </c>
      <c r="AG16" s="4">
        <v>8</v>
      </c>
      <c r="AH16" s="4">
        <v>9</v>
      </c>
    </row>
    <row r="17" spans="1:34" x14ac:dyDescent="0.25">
      <c r="A17" s="4">
        <f>Triangles!A3</f>
        <v>2005</v>
      </c>
      <c r="B17" s="7">
        <f>SUM(Triangles!$B16:B16)</f>
        <v>932885.09</v>
      </c>
      <c r="C17" s="7">
        <f>SUM(Triangles!$B16:C16)</f>
        <v>4170107.6259999997</v>
      </c>
      <c r="D17" s="7">
        <f>SUM(Triangles!$B16:D16)</f>
        <v>5178741.2560000001</v>
      </c>
      <c r="E17" s="7">
        <f>SUM(Triangles!$B16:E16)</f>
        <v>5895582.5580000002</v>
      </c>
      <c r="F17" s="7">
        <f>SUM(Triangles!$B16:F16)</f>
        <v>6101204.1440000003</v>
      </c>
      <c r="G17" s="7">
        <f>SUM(Triangles!$B16:G16)</f>
        <v>6142991.3540000003</v>
      </c>
      <c r="H17" s="7">
        <f>SUM(Triangles!$B16:H16)</f>
        <v>6201205.7540000007</v>
      </c>
      <c r="I17" s="7">
        <f>SUM(Triangles!$B16:I16)</f>
        <v>6339424.4680000003</v>
      </c>
      <c r="J17" s="7">
        <f>SUM(Triangles!$B16:J16)</f>
        <v>6340571.9020000007</v>
      </c>
      <c r="K17" s="7">
        <f>SUM(Triangles!$B16:K16)</f>
        <v>6359225.8140000002</v>
      </c>
      <c r="M17" s="4">
        <f>Triangles!A3</f>
        <v>2005</v>
      </c>
      <c r="N17" s="5"/>
      <c r="O17" s="6">
        <f>C17/B17</f>
        <v>4.4701192791064974</v>
      </c>
      <c r="P17" s="6">
        <f t="shared" ref="P17:P24" si="18">D17/C17</f>
        <v>1.2418723257192021</v>
      </c>
      <c r="Q17" s="6">
        <f t="shared" ref="Q17:Q23" si="19">E17/D17</f>
        <v>1.1384199879013999</v>
      </c>
      <c r="R17" s="6">
        <f t="shared" ref="R17:R22" si="20">F17/E17</f>
        <v>1.0348772295150006</v>
      </c>
      <c r="S17" s="6">
        <f t="shared" ref="S17:S21" si="21">G17/F17</f>
        <v>1.0068490102959584</v>
      </c>
      <c r="T17" s="6">
        <f t="shared" ref="T17:T20" si="22">H17/G17</f>
        <v>1.0094765557438226</v>
      </c>
      <c r="U17" s="6">
        <f t="shared" ref="U17:U19" si="23">I17/H17</f>
        <v>1.0222890062808905</v>
      </c>
      <c r="V17" s="6">
        <f t="shared" ref="V17:V18" si="24">J17/I17</f>
        <v>1.0001809997115341</v>
      </c>
      <c r="W17" s="6">
        <f t="shared" ref="W17" si="25">K17/J17</f>
        <v>1.0029419920297908</v>
      </c>
      <c r="Y17" s="8" t="s">
        <v>9</v>
      </c>
      <c r="Z17" s="6">
        <f t="shared" ref="Z17:AH17" si="26">AVERAGE(O17:O25)</f>
        <v>4.600283647942935</v>
      </c>
      <c r="AA17" s="6">
        <f t="shared" si="26"/>
        <v>1.2696970275211599</v>
      </c>
      <c r="AB17" s="6">
        <f t="shared" si="26"/>
        <v>1.0737049773655627</v>
      </c>
      <c r="AC17" s="6">
        <f t="shared" si="26"/>
        <v>1.0280975207620962</v>
      </c>
      <c r="AD17" s="6">
        <f t="shared" si="26"/>
        <v>1.0145040372464593</v>
      </c>
      <c r="AE17" s="6">
        <f t="shared" si="26"/>
        <v>1.0059842620434629</v>
      </c>
      <c r="AF17" s="6">
        <f t="shared" si="26"/>
        <v>1.0143878924736167</v>
      </c>
      <c r="AG17" s="6">
        <f t="shared" si="26"/>
        <v>1.0006925947110403</v>
      </c>
      <c r="AH17" s="6">
        <f t="shared" si="26"/>
        <v>1.0029419920297908</v>
      </c>
    </row>
    <row r="18" spans="1:34" x14ac:dyDescent="0.25">
      <c r="A18" s="4">
        <f>Triangles!A4</f>
        <v>2006</v>
      </c>
      <c r="B18" s="7">
        <f>SUM(Triangles!$B17:B17)</f>
        <v>754417.35400000005</v>
      </c>
      <c r="C18" s="7">
        <f>SUM(Triangles!$B17:C17)</f>
        <v>3466602.4720000001</v>
      </c>
      <c r="D18" s="7">
        <f>SUM(Triangles!$B17:D17)</f>
        <v>5314858.1339999996</v>
      </c>
      <c r="E18" s="7">
        <f>SUM(Triangles!$B17:E17)</f>
        <v>5765460.9679999994</v>
      </c>
      <c r="F18" s="7">
        <f>SUM(Triangles!$B17:F17)</f>
        <v>5929663.3739999998</v>
      </c>
      <c r="G18" s="7">
        <f>SUM(Triangles!$B17:G17)</f>
        <v>6059290.3779999996</v>
      </c>
      <c r="H18" s="7">
        <f>SUM(Triangles!$B17:H17)</f>
        <v>6091617.5859999992</v>
      </c>
      <c r="I18" s="7">
        <f>SUM(Triangles!$B17:I17)</f>
        <v>6149260.3159999996</v>
      </c>
      <c r="J18" s="7">
        <f>SUM(Triangles!$B17:J17)</f>
        <v>6156665.1919999998</v>
      </c>
      <c r="K18" s="7"/>
      <c r="M18" s="4">
        <f>Triangles!A4</f>
        <v>2006</v>
      </c>
      <c r="N18" s="5"/>
      <c r="O18" s="6">
        <f t="shared" ref="O18:O25" si="27">C18/B18</f>
        <v>4.5950725465416582</v>
      </c>
      <c r="P18" s="6">
        <f t="shared" si="18"/>
        <v>1.5331605446336851</v>
      </c>
      <c r="Q18" s="6">
        <f t="shared" si="19"/>
        <v>1.0847817237335877</v>
      </c>
      <c r="R18" s="6">
        <f t="shared" si="20"/>
        <v>1.0284803603582389</v>
      </c>
      <c r="S18" s="6">
        <f t="shared" si="21"/>
        <v>1.021860769460941</v>
      </c>
      <c r="T18" s="6">
        <f t="shared" si="22"/>
        <v>1.0053351475145296</v>
      </c>
      <c r="U18" s="6">
        <f t="shared" si="23"/>
        <v>1.0094626310969483</v>
      </c>
      <c r="V18" s="6">
        <f t="shared" si="24"/>
        <v>1.0012041897105466</v>
      </c>
      <c r="W18" s="6"/>
      <c r="Y18" s="8" t="s">
        <v>10</v>
      </c>
      <c r="Z18" s="6">
        <f t="shared" ref="Z18:AH18" si="28">_xlfn.STDEV.P(O17:O25)</f>
        <v>0.43656289826928329</v>
      </c>
      <c r="AA18" s="6">
        <f t="shared" si="28"/>
        <v>0.10848406832624741</v>
      </c>
      <c r="AB18" s="6">
        <f t="shared" si="28"/>
        <v>2.9649079622259808E-2</v>
      </c>
      <c r="AC18" s="6">
        <f t="shared" si="28"/>
        <v>5.7946557414084608E-3</v>
      </c>
      <c r="AD18" s="6">
        <f t="shared" si="28"/>
        <v>4.8157927130112119E-3</v>
      </c>
      <c r="AE18" s="6">
        <f t="shared" si="28"/>
        <v>2.1653932107513645E-3</v>
      </c>
      <c r="AF18" s="6">
        <f t="shared" si="28"/>
        <v>5.6433292984648309E-3</v>
      </c>
      <c r="AG18" s="6">
        <f t="shared" si="28"/>
        <v>5.1159499950625964E-4</v>
      </c>
      <c r="AH18" s="6">
        <f t="shared" si="28"/>
        <v>0</v>
      </c>
    </row>
    <row r="19" spans="1:34" x14ac:dyDescent="0.25">
      <c r="A19" s="4">
        <f>Triangles!A5</f>
        <v>2007</v>
      </c>
      <c r="B19" s="7">
        <f>SUM(Triangles!$B18:B18)</f>
        <v>978419.00199999998</v>
      </c>
      <c r="C19" s="7">
        <f>SUM(Triangles!$B18:C18)</f>
        <v>5103958.2520000003</v>
      </c>
      <c r="D19" s="7">
        <f>SUM(Triangles!$B18:D18)</f>
        <v>6778746.9600000009</v>
      </c>
      <c r="E19" s="7">
        <f>SUM(Triangles!$B18:E18)</f>
        <v>7246933.4620000012</v>
      </c>
      <c r="F19" s="7">
        <f>SUM(Triangles!$B18:F18)</f>
        <v>7464957.2240000013</v>
      </c>
      <c r="G19" s="7">
        <f>SUM(Triangles!$B18:G18)</f>
        <v>7583026.2700000014</v>
      </c>
      <c r="H19" s="7">
        <f>SUM(Triangles!$B18:H18)</f>
        <v>7609861.4860000014</v>
      </c>
      <c r="I19" s="7">
        <f>SUM(Triangles!$B18:I18)</f>
        <v>7696705.5300000012</v>
      </c>
      <c r="J19" s="7"/>
      <c r="K19" s="7"/>
      <c r="M19" s="4">
        <f>Triangles!A5</f>
        <v>2007</v>
      </c>
      <c r="N19" s="5"/>
      <c r="O19" s="6">
        <f t="shared" si="27"/>
        <v>5.2165363117099401</v>
      </c>
      <c r="P19" s="6">
        <f t="shared" si="18"/>
        <v>1.3281352678274219</v>
      </c>
      <c r="Q19" s="6">
        <f t="shared" si="19"/>
        <v>1.0690668208686167</v>
      </c>
      <c r="R19" s="6">
        <f t="shared" si="20"/>
        <v>1.0300849680962616</v>
      </c>
      <c r="S19" s="6">
        <f t="shared" si="21"/>
        <v>1.015816439727264</v>
      </c>
      <c r="T19" s="6">
        <f t="shared" si="22"/>
        <v>1.0035388530969707</v>
      </c>
      <c r="U19" s="6">
        <f t="shared" si="23"/>
        <v>1.0114120400430111</v>
      </c>
      <c r="V19" s="6"/>
      <c r="W19" s="6"/>
      <c r="Y19" s="8" t="s">
        <v>11</v>
      </c>
      <c r="Z19" s="6">
        <f t="shared" ref="Z19:AH19" si="29">Z18/Z17</f>
        <v>9.4899126158122224E-2</v>
      </c>
      <c r="AA19" s="6">
        <f t="shared" si="29"/>
        <v>8.5440909110452726E-2</v>
      </c>
      <c r="AB19" s="6">
        <f t="shared" si="29"/>
        <v>2.7613804766935743E-2</v>
      </c>
      <c r="AC19" s="6">
        <f t="shared" si="29"/>
        <v>5.6362899670384051E-3</v>
      </c>
      <c r="AD19" s="6">
        <f t="shared" si="29"/>
        <v>4.7469428767204442E-3</v>
      </c>
      <c r="AE19" s="6">
        <f t="shared" si="29"/>
        <v>2.1525120148030807E-3</v>
      </c>
      <c r="AF19" s="6">
        <f t="shared" si="29"/>
        <v>5.5632853470908407E-3</v>
      </c>
      <c r="AG19" s="6">
        <f t="shared" si="29"/>
        <v>5.1124091675125026E-4</v>
      </c>
      <c r="AH19" s="6">
        <f t="shared" si="29"/>
        <v>0</v>
      </c>
    </row>
    <row r="20" spans="1:34" x14ac:dyDescent="0.25">
      <c r="A20" s="4">
        <f>Triangles!A6</f>
        <v>2008</v>
      </c>
      <c r="B20" s="7">
        <f>SUM(Triangles!$B19:B19)</f>
        <v>1316441.4939999999</v>
      </c>
      <c r="C20" s="7">
        <f>SUM(Triangles!$B19:C19)</f>
        <v>6021787.568</v>
      </c>
      <c r="D20" s="7">
        <f>SUM(Triangles!$B19:D19)</f>
        <v>7555658.2879999997</v>
      </c>
      <c r="E20" s="7">
        <f>SUM(Triangles!$B19:E19)</f>
        <v>8053227.932</v>
      </c>
      <c r="F20" s="7">
        <f>SUM(Triangles!$B19:F19)</f>
        <v>8327442.5319999997</v>
      </c>
      <c r="G20" s="7">
        <f>SUM(Triangles!$B19:G19)</f>
        <v>8449895.1280000005</v>
      </c>
      <c r="H20" s="7">
        <f>SUM(Triangles!$B19:H19)</f>
        <v>8497100.398</v>
      </c>
      <c r="I20" s="7"/>
      <c r="J20" s="7"/>
      <c r="K20" s="7"/>
      <c r="M20" s="4">
        <f>Triangles!A6</f>
        <v>2008</v>
      </c>
      <c r="N20" s="5"/>
      <c r="O20" s="6">
        <f t="shared" si="27"/>
        <v>4.5742918279663405</v>
      </c>
      <c r="P20" s="6">
        <f t="shared" si="18"/>
        <v>1.2547201645157735</v>
      </c>
      <c r="Q20" s="6">
        <f t="shared" si="19"/>
        <v>1.0658539104117835</v>
      </c>
      <c r="R20" s="6">
        <f t="shared" si="20"/>
        <v>1.0340502718059663</v>
      </c>
      <c r="S20" s="6">
        <f t="shared" si="21"/>
        <v>1.0147047062203611</v>
      </c>
      <c r="T20" s="6">
        <f t="shared" si="22"/>
        <v>1.0055864918185289</v>
      </c>
      <c r="U20" s="6"/>
      <c r="V20" s="6"/>
      <c r="W20" s="6"/>
      <c r="Y20" s="8" t="s">
        <v>12</v>
      </c>
      <c r="Z20" s="6">
        <f t="shared" ref="Z20:AH20" si="30">Z17-Z18</f>
        <v>4.1637207496736517</v>
      </c>
      <c r="AA20" s="6">
        <f t="shared" si="30"/>
        <v>1.1612129591949125</v>
      </c>
      <c r="AB20" s="6">
        <f t="shared" si="30"/>
        <v>1.044055897743303</v>
      </c>
      <c r="AC20" s="6">
        <f t="shared" si="30"/>
        <v>1.0223028650206878</v>
      </c>
      <c r="AD20" s="6">
        <f t="shared" si="30"/>
        <v>1.0096882445334481</v>
      </c>
      <c r="AE20" s="6">
        <f t="shared" si="30"/>
        <v>1.0038188688327117</v>
      </c>
      <c r="AF20" s="6">
        <f t="shared" si="30"/>
        <v>1.0087445631751519</v>
      </c>
      <c r="AG20" s="6">
        <f t="shared" si="30"/>
        <v>1.0001809997115341</v>
      </c>
      <c r="AH20" s="6">
        <f t="shared" si="30"/>
        <v>1.0029419920297908</v>
      </c>
    </row>
    <row r="21" spans="1:34" x14ac:dyDescent="0.25">
      <c r="A21" s="4">
        <f>Triangles!A7</f>
        <v>2009</v>
      </c>
      <c r="B21" s="7">
        <f>SUM(Triangles!$B20:B20)</f>
        <v>1515113.7420000001</v>
      </c>
      <c r="C21" s="7">
        <f>SUM(Triangles!$B20:C20)</f>
        <v>7237752.7719999999</v>
      </c>
      <c r="D21" s="7">
        <f>SUM(Triangles!$B20:D20)</f>
        <v>8623381.379999999</v>
      </c>
      <c r="E21" s="7">
        <f>SUM(Triangles!$B20:E20)</f>
        <v>9198258.709999999</v>
      </c>
      <c r="F21" s="7">
        <f>SUM(Triangles!$B20:F20)</f>
        <v>9396272.8579999991</v>
      </c>
      <c r="G21" s="7">
        <f>SUM(Triangles!$B20:G20)</f>
        <v>9521142.3759999983</v>
      </c>
      <c r="H21" s="7"/>
      <c r="I21" s="7"/>
      <c r="J21" s="7"/>
      <c r="K21" s="7"/>
      <c r="M21" s="4">
        <f>Triangles!A7</f>
        <v>2009</v>
      </c>
      <c r="N21" s="5"/>
      <c r="O21" s="6">
        <f t="shared" si="27"/>
        <v>4.7770359223631145</v>
      </c>
      <c r="P21" s="6">
        <f t="shared" si="18"/>
        <v>1.1914445894532966</v>
      </c>
      <c r="Q21" s="6">
        <f t="shared" si="19"/>
        <v>1.0666649548091771</v>
      </c>
      <c r="R21" s="6">
        <f t="shared" si="20"/>
        <v>1.0215273514523706</v>
      </c>
      <c r="S21" s="6">
        <f t="shared" si="21"/>
        <v>1.0132892605277726</v>
      </c>
      <c r="T21" s="6"/>
      <c r="U21" s="6"/>
      <c r="V21" s="6"/>
      <c r="W21" s="6"/>
      <c r="Y21" s="8" t="s">
        <v>13</v>
      </c>
      <c r="Z21" s="6">
        <f t="shared" ref="Z21:AH21" si="31">Z17+Z18</f>
        <v>5.0368465462122183</v>
      </c>
      <c r="AA21" s="6">
        <f t="shared" si="31"/>
        <v>1.3781810958474072</v>
      </c>
      <c r="AB21" s="6">
        <f t="shared" si="31"/>
        <v>1.1033540569878224</v>
      </c>
      <c r="AC21" s="6">
        <f t="shared" si="31"/>
        <v>1.0338921765035045</v>
      </c>
      <c r="AD21" s="6">
        <f t="shared" si="31"/>
        <v>1.0193198299594706</v>
      </c>
      <c r="AE21" s="6">
        <f t="shared" si="31"/>
        <v>1.0081496552542142</v>
      </c>
      <c r="AF21" s="6">
        <f t="shared" si="31"/>
        <v>1.0200312217720815</v>
      </c>
      <c r="AG21" s="6">
        <f t="shared" si="31"/>
        <v>1.0012041897105466</v>
      </c>
      <c r="AH21" s="6">
        <f t="shared" si="31"/>
        <v>1.0029419920297908</v>
      </c>
    </row>
    <row r="22" spans="1:34" x14ac:dyDescent="0.25">
      <c r="A22" s="4">
        <f>Triangles!A8</f>
        <v>2010</v>
      </c>
      <c r="B22" s="7">
        <f>SUM(Triangles!$B21:B21)</f>
        <v>2228111.3859999999</v>
      </c>
      <c r="C22" s="7">
        <f>SUM(Triangles!$B21:C21)</f>
        <v>8471438.6840000004</v>
      </c>
      <c r="D22" s="7">
        <f>SUM(Triangles!$B21:D21)</f>
        <v>10040083.818</v>
      </c>
      <c r="E22" s="7">
        <f>SUM(Triangles!$B21:E21)</f>
        <v>10577748.493999999</v>
      </c>
      <c r="F22" s="7">
        <f>SUM(Triangles!$B21:F21)</f>
        <v>10784701.544</v>
      </c>
      <c r="G22" s="7"/>
      <c r="H22" s="7"/>
      <c r="I22" s="7"/>
      <c r="J22" s="7"/>
      <c r="K22" s="7"/>
      <c r="M22" s="4">
        <f>Triangles!A8</f>
        <v>2010</v>
      </c>
      <c r="N22" s="5"/>
      <c r="O22" s="6">
        <f t="shared" si="27"/>
        <v>3.8020714481461746</v>
      </c>
      <c r="P22" s="6">
        <f t="shared" si="18"/>
        <v>1.1851686817922318</v>
      </c>
      <c r="Q22" s="6">
        <f t="shared" si="19"/>
        <v>1.0535518114934526</v>
      </c>
      <c r="R22" s="6">
        <f t="shared" si="20"/>
        <v>1.0195649433447382</v>
      </c>
      <c r="S22" s="6"/>
      <c r="T22" s="6"/>
      <c r="U22" s="6"/>
      <c r="V22" s="6"/>
      <c r="W22" s="6"/>
    </row>
    <row r="23" spans="1:34" x14ac:dyDescent="0.25">
      <c r="A23" s="4">
        <f>Triangles!A9</f>
        <v>2011</v>
      </c>
      <c r="B23" s="7">
        <f>SUM(Triangles!$B22:B22)</f>
        <v>2444956.3820000002</v>
      </c>
      <c r="C23" s="7">
        <f>SUM(Triangles!$B22:C22)</f>
        <v>10146801.492000001</v>
      </c>
      <c r="D23" s="7">
        <f>SUM(Triangles!$B22:D22)</f>
        <v>12415451.076000001</v>
      </c>
      <c r="E23" s="7">
        <f>SUM(Triangles!$B22:E22)</f>
        <v>12882217.810000001</v>
      </c>
      <c r="F23" s="7"/>
      <c r="G23" s="7"/>
      <c r="H23" s="7"/>
      <c r="I23" s="7"/>
      <c r="J23" s="7"/>
      <c r="K23" s="7"/>
      <c r="M23" s="4">
        <f>Triangles!A9</f>
        <v>2011</v>
      </c>
      <c r="N23" s="5"/>
      <c r="O23" s="6">
        <f t="shared" si="27"/>
        <v>4.1500950964613157</v>
      </c>
      <c r="P23" s="6">
        <f t="shared" si="18"/>
        <v>1.2235827305568816</v>
      </c>
      <c r="Q23" s="6">
        <f t="shared" si="19"/>
        <v>1.0375956323409219</v>
      </c>
      <c r="R23" s="6"/>
      <c r="S23" s="6"/>
      <c r="T23" s="6"/>
      <c r="U23" s="6"/>
      <c r="V23" s="6"/>
      <c r="W23" s="6"/>
    </row>
    <row r="24" spans="1:34" x14ac:dyDescent="0.25">
      <c r="A24" s="4">
        <f>Triangles!A10</f>
        <v>2012</v>
      </c>
      <c r="B24" s="7">
        <f>SUM(Triangles!$B23:B23)</f>
        <v>2270647.79</v>
      </c>
      <c r="C24" s="7">
        <f>SUM(Triangles!$B23:C23)</f>
        <v>11959203.719999999</v>
      </c>
      <c r="D24" s="7">
        <f>SUM(Triangles!$B23:D23)</f>
        <v>14344968.18</v>
      </c>
      <c r="E24" s="7"/>
      <c r="F24" s="7"/>
      <c r="G24" s="7"/>
      <c r="H24" s="7"/>
      <c r="I24" s="7"/>
      <c r="J24" s="7"/>
      <c r="K24" s="7"/>
      <c r="M24" s="4">
        <f>Triangles!A10</f>
        <v>2012</v>
      </c>
      <c r="N24" s="5"/>
      <c r="O24" s="6">
        <f t="shared" si="27"/>
        <v>5.266868676273214</v>
      </c>
      <c r="P24" s="6">
        <f t="shared" si="18"/>
        <v>1.1994919156707868</v>
      </c>
      <c r="Q24" s="6"/>
      <c r="R24" s="6"/>
      <c r="S24" s="6"/>
      <c r="T24" s="6"/>
      <c r="U24" s="6"/>
      <c r="V24" s="6"/>
      <c r="W24" s="6"/>
    </row>
    <row r="25" spans="1:34" x14ac:dyDescent="0.25">
      <c r="A25" s="4">
        <f>Triangles!A11</f>
        <v>2013</v>
      </c>
      <c r="B25" s="7">
        <f>SUM(Triangles!$B24:B24)</f>
        <v>2591381.872</v>
      </c>
      <c r="C25" s="7">
        <f>SUM(Triangles!$B24:C24)</f>
        <v>11791984.017999999</v>
      </c>
      <c r="D25" s="7"/>
      <c r="E25" s="7"/>
      <c r="F25" s="7"/>
      <c r="G25" s="7"/>
      <c r="H25" s="7"/>
      <c r="I25" s="7"/>
      <c r="J25" s="7"/>
      <c r="K25" s="7"/>
      <c r="M25" s="4">
        <f>Triangles!A11</f>
        <v>2013</v>
      </c>
      <c r="N25" s="5"/>
      <c r="O25" s="6">
        <f t="shared" si="27"/>
        <v>4.5504617229181568</v>
      </c>
      <c r="P25" s="6"/>
      <c r="Q25" s="6"/>
      <c r="R25" s="6"/>
      <c r="S25" s="6"/>
      <c r="T25" s="6"/>
      <c r="U25" s="6"/>
      <c r="V25" s="6"/>
      <c r="W25" s="6"/>
    </row>
    <row r="26" spans="1:34" x14ac:dyDescent="0.25">
      <c r="A26" s="4">
        <f>Triangles!A12</f>
        <v>2014</v>
      </c>
      <c r="B26" s="7">
        <f>SUM(Triangles!$B25:B25)</f>
        <v>2045750.7879999999</v>
      </c>
      <c r="C26" s="7"/>
      <c r="D26" s="7"/>
      <c r="E26" s="7"/>
      <c r="F26" s="7"/>
      <c r="G26" s="7"/>
      <c r="H26" s="7"/>
      <c r="I26" s="7"/>
      <c r="J26" s="7"/>
      <c r="K26" s="7"/>
      <c r="M26" s="4">
        <f>Triangles!A12</f>
        <v>2014</v>
      </c>
      <c r="N26" s="5"/>
      <c r="O26" s="5"/>
      <c r="P26" s="5"/>
      <c r="Q26" s="5"/>
      <c r="R26" s="5"/>
      <c r="S26" s="5"/>
      <c r="T26" s="5"/>
      <c r="U26" s="5"/>
      <c r="V26" s="5"/>
      <c r="W26" s="5"/>
    </row>
    <row r="28" spans="1:34" x14ac:dyDescent="0.25">
      <c r="A28" s="42" t="s">
        <v>14</v>
      </c>
      <c r="B28" s="45"/>
      <c r="C28" s="45"/>
      <c r="D28" s="45"/>
      <c r="E28" s="45"/>
      <c r="F28" s="3"/>
      <c r="G28" s="3"/>
      <c r="H28" s="3"/>
      <c r="I28" s="3"/>
      <c r="J28" s="3"/>
      <c r="K28" s="3"/>
      <c r="M28" s="42" t="s">
        <v>6</v>
      </c>
      <c r="N28" s="45"/>
      <c r="O28" s="45"/>
      <c r="P28" s="45"/>
      <c r="Q28" s="45"/>
      <c r="R28" s="9"/>
      <c r="S28" s="9"/>
      <c r="T28" s="9"/>
      <c r="U28" s="9"/>
      <c r="V28" s="9"/>
      <c r="W28" s="9"/>
      <c r="Y28" s="42" t="s">
        <v>7</v>
      </c>
      <c r="Z28" s="45"/>
      <c r="AA28" s="45"/>
      <c r="AB28" s="45"/>
      <c r="AC28" s="45"/>
      <c r="AD28" s="9"/>
      <c r="AE28" s="9"/>
      <c r="AF28" s="9"/>
      <c r="AG28" s="9"/>
      <c r="AH28" s="9"/>
    </row>
    <row r="29" spans="1:34" x14ac:dyDescent="0.25">
      <c r="A29" s="4" t="s">
        <v>3</v>
      </c>
      <c r="B29" s="4">
        <f>B16</f>
        <v>0</v>
      </c>
      <c r="C29" s="4">
        <f t="shared" ref="C29:K29" si="32">C16</f>
        <v>1</v>
      </c>
      <c r="D29" s="4">
        <f t="shared" si="32"/>
        <v>2</v>
      </c>
      <c r="E29" s="4">
        <f t="shared" si="32"/>
        <v>3</v>
      </c>
      <c r="F29" s="4">
        <f t="shared" si="32"/>
        <v>4</v>
      </c>
      <c r="G29" s="4">
        <f t="shared" si="32"/>
        <v>5</v>
      </c>
      <c r="H29" s="4">
        <f t="shared" si="32"/>
        <v>6</v>
      </c>
      <c r="I29" s="4">
        <f t="shared" si="32"/>
        <v>7</v>
      </c>
      <c r="J29" s="4">
        <f t="shared" si="32"/>
        <v>8</v>
      </c>
      <c r="K29" s="4" t="str">
        <f t="shared" si="32"/>
        <v xml:space="preserve"> </v>
      </c>
      <c r="M29" s="4" t="s">
        <v>1</v>
      </c>
      <c r="N29" s="4">
        <f>B29</f>
        <v>0</v>
      </c>
      <c r="O29" s="4">
        <f t="shared" ref="O29" si="33">C29</f>
        <v>1</v>
      </c>
      <c r="P29" s="4">
        <f t="shared" ref="P29" si="34">D29</f>
        <v>2</v>
      </c>
      <c r="Q29" s="4">
        <f t="shared" ref="Q29" si="35">E29</f>
        <v>3</v>
      </c>
      <c r="R29" s="4">
        <f t="shared" ref="R29" si="36">F29</f>
        <v>4</v>
      </c>
      <c r="S29" s="4">
        <f t="shared" ref="S29" si="37">G29</f>
        <v>5</v>
      </c>
      <c r="T29" s="4">
        <f t="shared" ref="T29" si="38">H29</f>
        <v>6</v>
      </c>
      <c r="U29" s="4">
        <f t="shared" ref="U29" si="39">I29</f>
        <v>7</v>
      </c>
      <c r="V29" s="4">
        <f t="shared" ref="V29" si="40">J29</f>
        <v>8</v>
      </c>
      <c r="W29" s="4" t="str">
        <f t="shared" ref="W29" si="41">K29</f>
        <v xml:space="preserve"> </v>
      </c>
      <c r="Y29" s="4" t="s">
        <v>8</v>
      </c>
      <c r="Z29" s="4">
        <v>1</v>
      </c>
      <c r="AA29" s="4">
        <v>2</v>
      </c>
      <c r="AB29" s="4">
        <v>3</v>
      </c>
      <c r="AC29" s="4">
        <v>4</v>
      </c>
      <c r="AD29" s="4">
        <v>5</v>
      </c>
      <c r="AE29" s="4">
        <v>6</v>
      </c>
      <c r="AF29" s="4">
        <v>7</v>
      </c>
      <c r="AG29" s="4">
        <v>8</v>
      </c>
      <c r="AH29" s="4">
        <v>9</v>
      </c>
    </row>
    <row r="30" spans="1:34" x14ac:dyDescent="0.25">
      <c r="A30" s="4">
        <f>Triangles!A3</f>
        <v>2005</v>
      </c>
      <c r="B30" s="7">
        <f>B17+Triangles!B29</f>
        <v>9507579.0899999999</v>
      </c>
      <c r="C30" s="7">
        <f>C17+Triangles!C29</f>
        <v>9509399.6260000002</v>
      </c>
      <c r="D30" s="7">
        <f>D17+Triangles!D29</f>
        <v>9649835.256000001</v>
      </c>
      <c r="E30" s="7">
        <f>E17+Triangles!E29</f>
        <v>8196994.5580000002</v>
      </c>
      <c r="F30" s="7">
        <f>F17+Triangles!F29</f>
        <v>7328808.1440000003</v>
      </c>
      <c r="G30" s="7">
        <f>G17+Triangles!G29</f>
        <v>7251425.3540000003</v>
      </c>
      <c r="H30" s="7">
        <f>H17+Triangles!H29</f>
        <v>7221811.7540000007</v>
      </c>
      <c r="I30" s="7">
        <f>I17+Triangles!I29</f>
        <v>7143342.4680000003</v>
      </c>
      <c r="J30" s="7">
        <f>J17+Triangles!J29</f>
        <v>7126991.9020000007</v>
      </c>
      <c r="K30" s="7">
        <f>K17+Triangles!K29</f>
        <v>7061739.8140000002</v>
      </c>
      <c r="M30" s="4">
        <f>Triangles!A3</f>
        <v>2005</v>
      </c>
      <c r="N30" s="5"/>
      <c r="O30" s="6">
        <f>C30/B30</f>
        <v>1.0001914826038014</v>
      </c>
      <c r="P30" s="6">
        <f t="shared" ref="P30:P37" si="42">D30/C30</f>
        <v>1.0147680858438246</v>
      </c>
      <c r="Q30" s="6">
        <f t="shared" ref="Q30:Q36" si="43">E30/D30</f>
        <v>0.84944398951301636</v>
      </c>
      <c r="R30" s="6">
        <f t="shared" ref="R30:R35" si="44">F30/E30</f>
        <v>0.89408478828954718</v>
      </c>
      <c r="S30" s="6">
        <f t="shared" ref="S30:S34" si="45">G30/F30</f>
        <v>0.98944128588447877</v>
      </c>
      <c r="T30" s="6">
        <f t="shared" ref="T30:T33" si="46">H30/G30</f>
        <v>0.99591616840078701</v>
      </c>
      <c r="U30" s="6">
        <f t="shared" ref="U30:U32" si="47">I30/H30</f>
        <v>0.98913440440253264</v>
      </c>
      <c r="V30" s="6">
        <f t="shared" ref="V30:V31" si="48">J30/I30</f>
        <v>0.99771107628211231</v>
      </c>
      <c r="W30" s="6">
        <f t="shared" ref="W30" si="49">K30/J30</f>
        <v>0.99084437180548934</v>
      </c>
      <c r="Y30" s="8" t="s">
        <v>9</v>
      </c>
      <c r="Z30" s="6">
        <f t="shared" ref="Z30:AH30" si="50">AVERAGE(O30:O38)</f>
        <v>1.0087234547372479</v>
      </c>
      <c r="AA30" s="6">
        <f t="shared" si="50"/>
        <v>0.97360480430723939</v>
      </c>
      <c r="AB30" s="6">
        <f t="shared" si="50"/>
        <v>0.83384034839483567</v>
      </c>
      <c r="AC30" s="6">
        <f t="shared" si="50"/>
        <v>0.96989255172004174</v>
      </c>
      <c r="AD30" s="6">
        <f t="shared" si="50"/>
        <v>0.98836388051705593</v>
      </c>
      <c r="AE30" s="6">
        <f t="shared" si="50"/>
        <v>0.99273661557954129</v>
      </c>
      <c r="AF30" s="6">
        <f t="shared" si="50"/>
        <v>0.98390003098476753</v>
      </c>
      <c r="AG30" s="6">
        <f t="shared" si="50"/>
        <v>0.99316990900063662</v>
      </c>
      <c r="AH30" s="6">
        <f t="shared" si="50"/>
        <v>0.99084437180548934</v>
      </c>
    </row>
    <row r="31" spans="1:34" x14ac:dyDescent="0.25">
      <c r="A31" s="4">
        <f>Triangles!A4</f>
        <v>2006</v>
      </c>
      <c r="B31" s="7">
        <f>B18+Triangles!B30</f>
        <v>10035217.354</v>
      </c>
      <c r="C31" s="7">
        <f>C18+Triangles!C30</f>
        <v>8977878.4719999991</v>
      </c>
      <c r="D31" s="7">
        <f>D18+Triangles!D30</f>
        <v>9166818.1339999996</v>
      </c>
      <c r="E31" s="7">
        <f>E18+Triangles!E30</f>
        <v>7055942.9679999994</v>
      </c>
      <c r="F31" s="7">
        <f>F18+Triangles!F30</f>
        <v>6960307.3739999998</v>
      </c>
      <c r="G31" s="7">
        <f>G18+Triangles!G30</f>
        <v>6879378.3779999996</v>
      </c>
      <c r="H31" s="7">
        <f>H18+Triangles!H30</f>
        <v>6787965.5859999992</v>
      </c>
      <c r="I31" s="7">
        <f>I18+Triangles!I30</f>
        <v>6906810.3159999996</v>
      </c>
      <c r="J31" s="7">
        <f>J18+Triangles!J30</f>
        <v>6828271.1919999998</v>
      </c>
      <c r="K31" s="7"/>
      <c r="M31" s="4">
        <f>Triangles!A4</f>
        <v>2006</v>
      </c>
      <c r="N31" s="5"/>
      <c r="O31" s="6">
        <f t="shared" ref="O31:O38" si="51">C31/B31</f>
        <v>0.89463717180190927</v>
      </c>
      <c r="P31" s="6">
        <f t="shared" si="42"/>
        <v>1.0210450233414565</v>
      </c>
      <c r="Q31" s="6">
        <f t="shared" si="43"/>
        <v>0.76972651413572812</v>
      </c>
      <c r="R31" s="6">
        <f t="shared" si="44"/>
        <v>0.98644609311133546</v>
      </c>
      <c r="S31" s="6">
        <f t="shared" si="45"/>
        <v>0.98837278418158547</v>
      </c>
      <c r="T31" s="6">
        <f t="shared" si="46"/>
        <v>0.98671205638399906</v>
      </c>
      <c r="U31" s="6">
        <f t="shared" si="47"/>
        <v>1.0175081515211442</v>
      </c>
      <c r="V31" s="6">
        <f t="shared" si="48"/>
        <v>0.98862874171916093</v>
      </c>
      <c r="W31" s="6"/>
      <c r="Y31" s="8" t="s">
        <v>10</v>
      </c>
      <c r="Z31" s="6">
        <f t="shared" ref="Z31:AH31" si="52">_xlfn.STDEV.P(O30:O38)</f>
        <v>5.9958386694906961E-2</v>
      </c>
      <c r="AA31" s="6">
        <f t="shared" si="52"/>
        <v>3.1038524022460236E-2</v>
      </c>
      <c r="AB31" s="6">
        <f t="shared" si="52"/>
        <v>3.3084984375271118E-2</v>
      </c>
      <c r="AC31" s="6">
        <f t="shared" si="52"/>
        <v>3.7915039453934589E-2</v>
      </c>
      <c r="AD31" s="6">
        <f t="shared" si="52"/>
        <v>5.5537647842557707E-3</v>
      </c>
      <c r="AE31" s="6">
        <f t="shared" si="52"/>
        <v>5.7766689006590695E-3</v>
      </c>
      <c r="AF31" s="6">
        <f t="shared" si="52"/>
        <v>2.9808520972152443E-2</v>
      </c>
      <c r="AG31" s="6">
        <f t="shared" si="52"/>
        <v>4.5411672814756887E-3</v>
      </c>
      <c r="AH31" s="6">
        <f t="shared" si="52"/>
        <v>0</v>
      </c>
    </row>
    <row r="32" spans="1:34" x14ac:dyDescent="0.25">
      <c r="A32" s="4">
        <f>Triangles!A5</f>
        <v>2007</v>
      </c>
      <c r="B32" s="7">
        <f>B19+Triangles!B31</f>
        <v>11648405.002</v>
      </c>
      <c r="C32" s="7">
        <f>C19+Triangles!C31</f>
        <v>11989432.252</v>
      </c>
      <c r="D32" s="7">
        <f>D19+Triangles!D31</f>
        <v>11313404.960000001</v>
      </c>
      <c r="E32" s="7">
        <f>E19+Triangles!E31</f>
        <v>9391193.4620000012</v>
      </c>
      <c r="F32" s="7">
        <f>F19+Triangles!F31</f>
        <v>9479657.2240000013</v>
      </c>
      <c r="G32" s="7">
        <f>G19+Triangles!G31</f>
        <v>9337734.2700000014</v>
      </c>
      <c r="H32" s="7">
        <f>H19+Triangles!H31</f>
        <v>9223029.4860000014</v>
      </c>
      <c r="I32" s="7">
        <f>I19+Triangles!I31</f>
        <v>8716293.5300000012</v>
      </c>
      <c r="J32" s="7"/>
      <c r="K32" s="7"/>
      <c r="M32" s="4">
        <f>Triangles!A5</f>
        <v>2007</v>
      </c>
      <c r="N32" s="5"/>
      <c r="O32" s="6">
        <f t="shared" si="51"/>
        <v>1.0292767335906887</v>
      </c>
      <c r="P32" s="6">
        <f t="shared" si="42"/>
        <v>0.94361473689571673</v>
      </c>
      <c r="Q32" s="6">
        <f t="shared" si="43"/>
        <v>0.83009434340976695</v>
      </c>
      <c r="R32" s="6">
        <f t="shared" si="44"/>
        <v>1.0094198636582192</v>
      </c>
      <c r="S32" s="6">
        <f t="shared" si="45"/>
        <v>0.98502868293162671</v>
      </c>
      <c r="T32" s="6">
        <f t="shared" si="46"/>
        <v>0.98771599397848364</v>
      </c>
      <c r="U32" s="6">
        <f t="shared" si="47"/>
        <v>0.94505753703062589</v>
      </c>
      <c r="V32" s="6"/>
      <c r="W32" s="6"/>
      <c r="Y32" s="8" t="s">
        <v>11</v>
      </c>
      <c r="Z32" s="6">
        <f t="shared" ref="Z32:AH32" si="53">Z31/Z30</f>
        <v>5.9439865716738899E-2</v>
      </c>
      <c r="AA32" s="6">
        <f t="shared" si="53"/>
        <v>3.1880002938713362E-2</v>
      </c>
      <c r="AB32" s="6">
        <f t="shared" si="53"/>
        <v>3.9677840535014372E-2</v>
      </c>
      <c r="AC32" s="6">
        <f t="shared" si="53"/>
        <v>3.9091999816572173E-2</v>
      </c>
      <c r="AD32" s="6">
        <f t="shared" si="53"/>
        <v>5.6191498836950168E-3</v>
      </c>
      <c r="AE32" s="6">
        <f t="shared" si="53"/>
        <v>5.8189340556223535E-3</v>
      </c>
      <c r="AF32" s="6">
        <f t="shared" si="53"/>
        <v>3.0296290307377714E-2</v>
      </c>
      <c r="AG32" s="6">
        <f t="shared" si="53"/>
        <v>4.572397170233616E-3</v>
      </c>
      <c r="AH32" s="6">
        <f t="shared" si="53"/>
        <v>0</v>
      </c>
    </row>
    <row r="33" spans="1:34" x14ac:dyDescent="0.25">
      <c r="A33" s="4">
        <f>Triangles!A6</f>
        <v>2008</v>
      </c>
      <c r="B33" s="7">
        <f>B20+Triangles!B32</f>
        <v>12973407.493999999</v>
      </c>
      <c r="C33" s="7">
        <f>C20+Triangles!C32</f>
        <v>12592677.568</v>
      </c>
      <c r="D33" s="7">
        <f>D20+Triangles!D32</f>
        <v>12424984.287999999</v>
      </c>
      <c r="E33" s="7">
        <f>E20+Triangles!E32</f>
        <v>10701675.932</v>
      </c>
      <c r="F33" s="7">
        <f>F20+Triangles!F32</f>
        <v>10355874.532</v>
      </c>
      <c r="G33" s="7">
        <f>G20+Triangles!G32</f>
        <v>10333477.128</v>
      </c>
      <c r="H33" s="7">
        <f>H20+Triangles!H32</f>
        <v>10339700.398</v>
      </c>
      <c r="I33" s="7"/>
      <c r="J33" s="7"/>
      <c r="K33" s="7"/>
      <c r="M33" s="4">
        <f>Triangles!A6</f>
        <v>2008</v>
      </c>
      <c r="N33" s="5"/>
      <c r="O33" s="6">
        <f t="shared" si="51"/>
        <v>0.97065305116053124</v>
      </c>
      <c r="P33" s="6">
        <f t="shared" si="42"/>
        <v>0.98668327056779914</v>
      </c>
      <c r="Q33" s="6">
        <f t="shared" si="43"/>
        <v>0.8613029750335891</v>
      </c>
      <c r="R33" s="6">
        <f t="shared" si="44"/>
        <v>0.96768717328040277</v>
      </c>
      <c r="S33" s="6">
        <f t="shared" si="45"/>
        <v>0.99783722717663381</v>
      </c>
      <c r="T33" s="6">
        <f t="shared" si="46"/>
        <v>1.0006022435548956</v>
      </c>
      <c r="U33" s="6"/>
      <c r="V33" s="6"/>
      <c r="W33" s="6"/>
      <c r="Y33" s="8" t="s">
        <v>12</v>
      </c>
      <c r="Z33" s="6">
        <f t="shared" ref="Z33:AH33" si="54">Z30-Z31</f>
        <v>0.94876506804234095</v>
      </c>
      <c r="AA33" s="6">
        <f t="shared" si="54"/>
        <v>0.94256628028477918</v>
      </c>
      <c r="AB33" s="6">
        <f t="shared" si="54"/>
        <v>0.8007553640195646</v>
      </c>
      <c r="AC33" s="6">
        <f t="shared" si="54"/>
        <v>0.93197751226610714</v>
      </c>
      <c r="AD33" s="6">
        <f t="shared" si="54"/>
        <v>0.98281011573280019</v>
      </c>
      <c r="AE33" s="6">
        <f t="shared" si="54"/>
        <v>0.98695994667888221</v>
      </c>
      <c r="AF33" s="6">
        <f t="shared" si="54"/>
        <v>0.95409151001261505</v>
      </c>
      <c r="AG33" s="6">
        <f t="shared" si="54"/>
        <v>0.98862874171916093</v>
      </c>
      <c r="AH33" s="6">
        <f t="shared" si="54"/>
        <v>0.99084437180548934</v>
      </c>
    </row>
    <row r="34" spans="1:34" x14ac:dyDescent="0.25">
      <c r="A34" s="4">
        <f>Triangles!A7</f>
        <v>2009</v>
      </c>
      <c r="B34" s="7">
        <f>B21+Triangles!B33</f>
        <v>13679207.742000001</v>
      </c>
      <c r="C34" s="7">
        <f>C21+Triangles!C33</f>
        <v>15263638.772</v>
      </c>
      <c r="D34" s="7">
        <f>D21+Triangles!D33</f>
        <v>14679525.379999999</v>
      </c>
      <c r="E34" s="7">
        <f>E21+Triangles!E33</f>
        <v>12757312.709999999</v>
      </c>
      <c r="F34" s="7">
        <f>F21+Triangles!F33</f>
        <v>12258504.857999999</v>
      </c>
      <c r="G34" s="7">
        <f>G21+Triangles!G33</f>
        <v>12027302.375999998</v>
      </c>
      <c r="H34" s="7"/>
      <c r="I34" s="7"/>
      <c r="J34" s="7"/>
      <c r="K34" s="7"/>
      <c r="M34" s="4">
        <f>Triangles!A7</f>
        <v>2009</v>
      </c>
      <c r="N34" s="5"/>
      <c r="O34" s="6">
        <f t="shared" si="51"/>
        <v>1.1158276897232313</v>
      </c>
      <c r="P34" s="6">
        <f t="shared" si="42"/>
        <v>0.96173170757476822</v>
      </c>
      <c r="Q34" s="6">
        <f t="shared" si="43"/>
        <v>0.86905484882917927</v>
      </c>
      <c r="R34" s="6">
        <f t="shared" si="44"/>
        <v>0.96090024103516702</v>
      </c>
      <c r="S34" s="6">
        <f t="shared" si="45"/>
        <v>0.98113942241095442</v>
      </c>
      <c r="T34" s="6"/>
      <c r="U34" s="6"/>
      <c r="V34" s="6"/>
      <c r="W34" s="6"/>
      <c r="Y34" s="8" t="s">
        <v>13</v>
      </c>
      <c r="Z34" s="6">
        <f t="shared" ref="Z34:AH34" si="55">Z30+Z31</f>
        <v>1.0686818414321548</v>
      </c>
      <c r="AA34" s="6">
        <f t="shared" si="55"/>
        <v>1.0046433283296996</v>
      </c>
      <c r="AB34" s="6">
        <f t="shared" si="55"/>
        <v>0.86692533277010675</v>
      </c>
      <c r="AC34" s="6">
        <f t="shared" si="55"/>
        <v>1.0078075911739763</v>
      </c>
      <c r="AD34" s="6">
        <f t="shared" si="55"/>
        <v>0.99391764530131166</v>
      </c>
      <c r="AE34" s="6">
        <f t="shared" si="55"/>
        <v>0.99851328448020038</v>
      </c>
      <c r="AF34" s="6">
        <f t="shared" si="55"/>
        <v>1.01370855195692</v>
      </c>
      <c r="AG34" s="6">
        <f t="shared" si="55"/>
        <v>0.99771107628211231</v>
      </c>
      <c r="AH34" s="6">
        <f t="shared" si="55"/>
        <v>0.99084437180548934</v>
      </c>
    </row>
    <row r="35" spans="1:34" x14ac:dyDescent="0.25">
      <c r="A35" s="4">
        <f>Triangles!A8</f>
        <v>2010</v>
      </c>
      <c r="B35" s="7">
        <f>B22+Triangles!B34</f>
        <v>16380847.386</v>
      </c>
      <c r="C35" s="7">
        <f>C22+Triangles!C34</f>
        <v>17115456.684</v>
      </c>
      <c r="D35" s="7">
        <f>D22+Triangles!D34</f>
        <v>16516949.818</v>
      </c>
      <c r="E35" s="7">
        <f>E22+Triangles!E34</f>
        <v>13274230.493999999</v>
      </c>
      <c r="F35" s="7">
        <f>F22+Triangles!F34</f>
        <v>13285077.544</v>
      </c>
      <c r="G35" s="7"/>
      <c r="H35" s="7"/>
      <c r="I35" s="7"/>
      <c r="J35" s="7"/>
      <c r="K35" s="7"/>
      <c r="M35" s="4">
        <f>Triangles!A8</f>
        <v>2010</v>
      </c>
      <c r="N35" s="5"/>
      <c r="O35" s="6">
        <f t="shared" si="51"/>
        <v>1.0448456224937326</v>
      </c>
      <c r="P35" s="6">
        <f t="shared" si="42"/>
        <v>0.96503120675947252</v>
      </c>
      <c r="Q35" s="6">
        <f t="shared" si="43"/>
        <v>0.80367323508689725</v>
      </c>
      <c r="R35" s="6">
        <f t="shared" si="44"/>
        <v>1.0008171509455785</v>
      </c>
      <c r="S35" s="6"/>
      <c r="T35" s="6"/>
      <c r="U35" s="6"/>
      <c r="V35" s="6"/>
      <c r="W35" s="6"/>
    </row>
    <row r="36" spans="1:34" x14ac:dyDescent="0.25">
      <c r="A36" s="4">
        <f>Triangles!A9</f>
        <v>2011</v>
      </c>
      <c r="B36" s="7">
        <f>B23+Triangles!B35</f>
        <v>18480776.381999999</v>
      </c>
      <c r="C36" s="7">
        <f>C23+Triangles!C35</f>
        <v>19425857.491999999</v>
      </c>
      <c r="D36" s="7">
        <f>D23+Triangles!D35</f>
        <v>17946691.076000001</v>
      </c>
      <c r="E36" s="7">
        <f>E23+Triangles!E35</f>
        <v>15319053.810000001</v>
      </c>
      <c r="F36" s="7"/>
      <c r="G36" s="7"/>
      <c r="H36" s="7"/>
      <c r="I36" s="7"/>
      <c r="J36" s="7"/>
      <c r="K36" s="7"/>
      <c r="M36" s="4">
        <f>Triangles!A9</f>
        <v>2011</v>
      </c>
      <c r="N36" s="5"/>
      <c r="O36" s="6">
        <f t="shared" si="51"/>
        <v>1.0511386042699209</v>
      </c>
      <c r="P36" s="6">
        <f t="shared" si="42"/>
        <v>0.92385579804602447</v>
      </c>
      <c r="Q36" s="6">
        <f t="shared" si="43"/>
        <v>0.85358653275567198</v>
      </c>
      <c r="R36" s="6"/>
      <c r="S36" s="6"/>
      <c r="T36" s="6"/>
      <c r="U36" s="6"/>
      <c r="V36" s="6"/>
      <c r="W36" s="6"/>
    </row>
    <row r="37" spans="1:34" x14ac:dyDescent="0.25">
      <c r="A37" s="4">
        <f>Triangles!A10</f>
        <v>2012</v>
      </c>
      <c r="B37" s="7">
        <f>B24+Triangles!B36</f>
        <v>22345605.789999999</v>
      </c>
      <c r="C37" s="7">
        <f>C24+Triangles!C36</f>
        <v>22699529.719999999</v>
      </c>
      <c r="D37" s="7">
        <f>D24+Triangles!D36</f>
        <v>22066408.18</v>
      </c>
      <c r="E37" s="7"/>
      <c r="F37" s="7"/>
      <c r="G37" s="7"/>
      <c r="H37" s="7"/>
      <c r="I37" s="7"/>
      <c r="J37" s="7"/>
      <c r="K37" s="7"/>
      <c r="M37" s="4">
        <f>Triangles!A10</f>
        <v>2012</v>
      </c>
      <c r="N37" s="5"/>
      <c r="O37" s="6">
        <f t="shared" si="51"/>
        <v>1.0158386366127692</v>
      </c>
      <c r="P37" s="6">
        <f t="shared" si="42"/>
        <v>0.97210860542885291</v>
      </c>
      <c r="Q37" s="6"/>
      <c r="R37" s="6"/>
      <c r="S37" s="6"/>
      <c r="T37" s="6"/>
      <c r="U37" s="6"/>
      <c r="V37" s="6"/>
      <c r="W37" s="6"/>
    </row>
    <row r="38" spans="1:34" x14ac:dyDescent="0.25">
      <c r="A38" s="4">
        <f>Triangles!A11</f>
        <v>2013</v>
      </c>
      <c r="B38" s="7">
        <f>B25+Triangles!B37</f>
        <v>24430823.872000001</v>
      </c>
      <c r="C38" s="7">
        <f>C25+Triangles!C37</f>
        <v>23358362.017999999</v>
      </c>
      <c r="D38" s="7"/>
      <c r="E38" s="7"/>
      <c r="F38" s="7"/>
      <c r="G38" s="7"/>
      <c r="H38" s="7"/>
      <c r="I38" s="7"/>
      <c r="J38" s="7"/>
      <c r="K38" s="7"/>
      <c r="M38" s="4">
        <f>Triangles!A11</f>
        <v>2013</v>
      </c>
      <c r="N38" s="5"/>
      <c r="O38" s="6">
        <f t="shared" si="51"/>
        <v>0.9561021003786474</v>
      </c>
      <c r="P38" s="6"/>
      <c r="Q38" s="6"/>
      <c r="R38" s="6"/>
      <c r="S38" s="6"/>
      <c r="T38" s="6"/>
      <c r="U38" s="6"/>
      <c r="V38" s="6"/>
      <c r="W38" s="6"/>
    </row>
    <row r="39" spans="1:34" x14ac:dyDescent="0.25">
      <c r="A39" s="4">
        <f>Triangles!A12</f>
        <v>2014</v>
      </c>
      <c r="B39" s="7">
        <f>B26+Triangles!B38</f>
        <v>23679536.787999999</v>
      </c>
      <c r="C39" s="7"/>
      <c r="D39" s="7"/>
      <c r="E39" s="7"/>
      <c r="F39" s="7"/>
      <c r="G39" s="7"/>
      <c r="H39" s="7"/>
      <c r="I39" s="7"/>
      <c r="J39" s="7"/>
      <c r="K39" s="7"/>
      <c r="M39" s="4">
        <f>Triangles!A12</f>
        <v>2014</v>
      </c>
      <c r="N39" s="5"/>
      <c r="O39" s="5"/>
      <c r="P39" s="5"/>
      <c r="Q39" s="5"/>
      <c r="R39" s="5"/>
      <c r="S39" s="5"/>
      <c r="T39" s="5"/>
      <c r="U39" s="5"/>
      <c r="V39" s="5"/>
      <c r="W39" s="5"/>
    </row>
    <row r="41" spans="1:34" x14ac:dyDescent="0.25">
      <c r="A41" s="42" t="s">
        <v>15</v>
      </c>
      <c r="B41" s="45"/>
      <c r="C41" s="45"/>
      <c r="D41" s="45"/>
      <c r="E41" s="45"/>
      <c r="F41" s="3"/>
      <c r="G41" s="3"/>
      <c r="H41" s="3"/>
      <c r="I41" s="3"/>
      <c r="J41" s="3"/>
      <c r="K41" s="3"/>
      <c r="M41" s="42" t="s">
        <v>6</v>
      </c>
      <c r="N41" s="45"/>
      <c r="O41" s="45"/>
      <c r="P41" s="45"/>
      <c r="Q41" s="45"/>
      <c r="R41" s="9"/>
      <c r="S41" s="9"/>
      <c r="T41" s="9"/>
      <c r="U41" s="9"/>
      <c r="V41" s="9"/>
      <c r="W41" s="9"/>
      <c r="Y41" s="42" t="s">
        <v>7</v>
      </c>
      <c r="Z41" s="45"/>
      <c r="AA41" s="45"/>
      <c r="AB41" s="45"/>
      <c r="AC41" s="45"/>
      <c r="AD41" s="9"/>
      <c r="AE41" s="9"/>
      <c r="AF41" s="9"/>
      <c r="AG41" s="9"/>
      <c r="AH41" s="9"/>
    </row>
    <row r="42" spans="1:34" x14ac:dyDescent="0.25">
      <c r="A42" s="4" t="s">
        <v>3</v>
      </c>
      <c r="B42" s="4">
        <f>B29</f>
        <v>0</v>
      </c>
      <c r="C42" s="4">
        <f t="shared" ref="C42:K42" si="56">C29</f>
        <v>1</v>
      </c>
      <c r="D42" s="4">
        <f t="shared" si="56"/>
        <v>2</v>
      </c>
      <c r="E42" s="4">
        <f t="shared" si="56"/>
        <v>3</v>
      </c>
      <c r="F42" s="4">
        <f t="shared" si="56"/>
        <v>4</v>
      </c>
      <c r="G42" s="4">
        <f t="shared" si="56"/>
        <v>5</v>
      </c>
      <c r="H42" s="4">
        <f t="shared" si="56"/>
        <v>6</v>
      </c>
      <c r="I42" s="4">
        <f t="shared" si="56"/>
        <v>7</v>
      </c>
      <c r="J42" s="4">
        <f t="shared" si="56"/>
        <v>8</v>
      </c>
      <c r="K42" s="4" t="str">
        <f t="shared" si="56"/>
        <v xml:space="preserve"> </v>
      </c>
      <c r="M42" s="4" t="s">
        <v>1</v>
      </c>
      <c r="N42" s="4">
        <f>B42</f>
        <v>0</v>
      </c>
      <c r="O42" s="4">
        <f t="shared" ref="O42" si="57">C42</f>
        <v>1</v>
      </c>
      <c r="P42" s="4">
        <f t="shared" ref="P42" si="58">D42</f>
        <v>2</v>
      </c>
      <c r="Q42" s="4">
        <f t="shared" ref="Q42" si="59">E42</f>
        <v>3</v>
      </c>
      <c r="R42" s="4">
        <f t="shared" ref="R42" si="60">F42</f>
        <v>4</v>
      </c>
      <c r="S42" s="4">
        <f t="shared" ref="S42" si="61">G42</f>
        <v>5</v>
      </c>
      <c r="T42" s="4">
        <f t="shared" ref="T42" si="62">H42</f>
        <v>6</v>
      </c>
      <c r="U42" s="4">
        <f t="shared" ref="U42" si="63">I42</f>
        <v>7</v>
      </c>
      <c r="V42" s="4">
        <f t="shared" ref="V42" si="64">J42</f>
        <v>8</v>
      </c>
      <c r="W42" s="4" t="str">
        <f t="shared" ref="W42" si="65">K42</f>
        <v xml:space="preserve"> </v>
      </c>
      <c r="Y42" s="4" t="s">
        <v>8</v>
      </c>
      <c r="Z42" s="4">
        <v>1</v>
      </c>
      <c r="AA42" s="4">
        <v>2</v>
      </c>
      <c r="AB42" s="4">
        <v>3</v>
      </c>
      <c r="AC42" s="4">
        <v>4</v>
      </c>
      <c r="AD42" s="4">
        <v>5</v>
      </c>
      <c r="AE42" s="4">
        <v>6</v>
      </c>
      <c r="AF42" s="4">
        <v>7</v>
      </c>
      <c r="AG42" s="4">
        <v>8</v>
      </c>
      <c r="AH42" s="4">
        <v>9</v>
      </c>
    </row>
    <row r="43" spans="1:34" x14ac:dyDescent="0.25">
      <c r="A43" s="4">
        <f>Triangles!A3</f>
        <v>2005</v>
      </c>
      <c r="B43" s="7">
        <f t="shared" ref="B43:K43" si="66">B30/B4</f>
        <v>305.55274103355185</v>
      </c>
      <c r="C43" s="7">
        <f t="shared" si="66"/>
        <v>287.36249323099241</v>
      </c>
      <c r="D43" s="7">
        <f t="shared" si="66"/>
        <v>289.95899206730775</v>
      </c>
      <c r="E43" s="7">
        <f>E30/E4</f>
        <v>245.8311707653551</v>
      </c>
      <c r="F43" s="7">
        <f t="shared" si="66"/>
        <v>219.71483823000361</v>
      </c>
      <c r="G43" s="7">
        <f>G30/G4</f>
        <v>217.36886552757795</v>
      </c>
      <c r="H43" s="7">
        <f t="shared" si="66"/>
        <v>216.48116768585135</v>
      </c>
      <c r="I43" s="7">
        <f t="shared" si="66"/>
        <v>214.11613416461844</v>
      </c>
      <c r="J43" s="7">
        <f t="shared" si="66"/>
        <v>213.62603866674661</v>
      </c>
      <c r="K43" s="7">
        <f t="shared" si="66"/>
        <v>211.67015808404773</v>
      </c>
      <c r="M43" s="4">
        <v>2005</v>
      </c>
      <c r="N43" s="5"/>
      <c r="O43" s="6">
        <f>C43/B43</f>
        <v>0.94046773155747265</v>
      </c>
      <c r="P43" s="6">
        <f t="shared" ref="P43:P50" si="67">D43/C43</f>
        <v>1.0090356218973511</v>
      </c>
      <c r="Q43" s="6">
        <f t="shared" ref="Q43:Q49" si="68">E43/D43</f>
        <v>0.84781357878458441</v>
      </c>
      <c r="R43" s="6">
        <f t="shared" ref="R43:R48" si="69">F43/E43</f>
        <v>0.89376313648898731</v>
      </c>
      <c r="S43" s="6">
        <f t="shared" ref="S43:S47" si="70">G43/F43</f>
        <v>0.98932264784060775</v>
      </c>
      <c r="T43" s="6">
        <f t="shared" ref="T43:T46" si="71">H43/G43</f>
        <v>0.99591616840078701</v>
      </c>
      <c r="U43" s="6">
        <f t="shared" ref="U43:U45" si="72">I43/H43</f>
        <v>0.98907510733374771</v>
      </c>
      <c r="V43" s="6">
        <f t="shared" ref="V43:V44" si="73">J43/I43</f>
        <v>0.9977110762821122</v>
      </c>
      <c r="W43" s="6">
        <f t="shared" ref="W43" si="74">K43/J43</f>
        <v>0.99084437180548934</v>
      </c>
      <c r="Y43" s="8" t="s">
        <v>9</v>
      </c>
      <c r="Z43" s="6">
        <f t="shared" ref="Z43:AH43" si="75">AVERAGE(O43:O51)</f>
        <v>0.95350313781884111</v>
      </c>
      <c r="AA43" s="6">
        <f t="shared" si="75"/>
        <v>0.96922528934928154</v>
      </c>
      <c r="AB43" s="6">
        <f t="shared" si="75"/>
        <v>0.83249763123097298</v>
      </c>
      <c r="AC43" s="6">
        <f t="shared" si="75"/>
        <v>0.96958916944069351</v>
      </c>
      <c r="AD43" s="6">
        <f t="shared" si="75"/>
        <v>0.98822107719672725</v>
      </c>
      <c r="AE43" s="6">
        <f t="shared" si="75"/>
        <v>0.99268564137671289</v>
      </c>
      <c r="AF43" s="6">
        <f t="shared" si="75"/>
        <v>0.98386367486021309</v>
      </c>
      <c r="AG43" s="6">
        <f t="shared" si="75"/>
        <v>0.99316990900063651</v>
      </c>
      <c r="AH43" s="6">
        <f t="shared" si="75"/>
        <v>0.99084437180548934</v>
      </c>
    </row>
    <row r="44" spans="1:34" x14ac:dyDescent="0.25">
      <c r="A44" s="4">
        <f>Triangles!A4</f>
        <v>2006</v>
      </c>
      <c r="B44" s="7">
        <f t="shared" ref="B44:J44" si="76">B31/B5</f>
        <v>321.66220123084815</v>
      </c>
      <c r="C44" s="7">
        <f t="shared" si="76"/>
        <v>271.0712099033816</v>
      </c>
      <c r="D44" s="7">
        <f t="shared" si="76"/>
        <v>275.72694862539851</v>
      </c>
      <c r="E44" s="7">
        <f t="shared" si="76"/>
        <v>212.00477639564929</v>
      </c>
      <c r="F44" s="7">
        <f t="shared" si="76"/>
        <v>209.05590719048476</v>
      </c>
      <c r="G44" s="7">
        <f t="shared" si="76"/>
        <v>206.60034770857106</v>
      </c>
      <c r="H44" s="7">
        <f t="shared" si="76"/>
        <v>203.85505393717338</v>
      </c>
      <c r="I44" s="7">
        <f t="shared" si="76"/>
        <v>207.42417910985642</v>
      </c>
      <c r="J44" s="7">
        <f t="shared" si="76"/>
        <v>205.06550519550723</v>
      </c>
      <c r="K44" s="7"/>
      <c r="M44" s="4">
        <v>2006</v>
      </c>
      <c r="N44" s="5"/>
      <c r="O44" s="6">
        <f t="shared" ref="O44:O51" si="77">C44/B44</f>
        <v>0.84272012336582003</v>
      </c>
      <c r="P44" s="6">
        <f t="shared" si="67"/>
        <v>1.017175334568641</v>
      </c>
      <c r="Q44" s="6">
        <f t="shared" si="68"/>
        <v>0.76889392731676043</v>
      </c>
      <c r="R44" s="6">
        <f t="shared" si="69"/>
        <v>0.98609055298046089</v>
      </c>
      <c r="S44" s="6">
        <f t="shared" si="70"/>
        <v>0.98825405359305984</v>
      </c>
      <c r="T44" s="6">
        <f t="shared" si="71"/>
        <v>0.98671205638399906</v>
      </c>
      <c r="U44" s="6">
        <f t="shared" si="72"/>
        <v>1.0175081515211442</v>
      </c>
      <c r="V44" s="6">
        <f t="shared" si="73"/>
        <v>0.98862874171916093</v>
      </c>
      <c r="W44" s="6"/>
      <c r="Y44" s="8" t="s">
        <v>10</v>
      </c>
      <c r="Z44" s="6">
        <f t="shared" ref="Z44:AH44" si="78">_xlfn.STDEV.P(O43:O51)</f>
        <v>5.7689766727038655E-2</v>
      </c>
      <c r="AA44" s="6">
        <f t="shared" si="78"/>
        <v>3.0907150746820013E-2</v>
      </c>
      <c r="AB44" s="6">
        <f t="shared" si="78"/>
        <v>3.2784938336412522E-2</v>
      </c>
      <c r="AC44" s="6">
        <f t="shared" si="78"/>
        <v>3.7887469642551679E-2</v>
      </c>
      <c r="AD44" s="6">
        <f t="shared" si="78"/>
        <v>5.5771729650806534E-3</v>
      </c>
      <c r="AE44" s="6">
        <f t="shared" si="78"/>
        <v>5.7654979780843683E-3</v>
      </c>
      <c r="AF44" s="6">
        <f t="shared" si="78"/>
        <v>2.9826674375352854E-2</v>
      </c>
      <c r="AG44" s="6">
        <f t="shared" si="78"/>
        <v>4.5411672814756332E-3</v>
      </c>
      <c r="AH44" s="6">
        <f t="shared" si="78"/>
        <v>0</v>
      </c>
    </row>
    <row r="45" spans="1:34" x14ac:dyDescent="0.25">
      <c r="A45" s="4">
        <f>Triangles!A5</f>
        <v>2007</v>
      </c>
      <c r="B45" s="7">
        <f t="shared" ref="B45:I45" si="79">B32/B6</f>
        <v>324.9206416178522</v>
      </c>
      <c r="C45" s="7">
        <f t="shared" si="79"/>
        <v>317.51674396186439</v>
      </c>
      <c r="D45" s="7">
        <f t="shared" si="79"/>
        <v>298.56974981526446</v>
      </c>
      <c r="E45" s="7">
        <f t="shared" si="79"/>
        <v>247.47532049119852</v>
      </c>
      <c r="F45" s="7">
        <f t="shared" si="79"/>
        <v>249.72753487881985</v>
      </c>
      <c r="G45" s="7">
        <f t="shared" si="79"/>
        <v>245.92399973663422</v>
      </c>
      <c r="H45" s="7">
        <f t="shared" si="79"/>
        <v>242.87748159266872</v>
      </c>
      <c r="I45" s="7">
        <f t="shared" si="79"/>
        <v>229.52110622498424</v>
      </c>
      <c r="J45" s="7"/>
      <c r="K45" s="7"/>
      <c r="M45" s="4">
        <v>2007</v>
      </c>
      <c r="N45" s="5"/>
      <c r="O45" s="6">
        <f t="shared" si="77"/>
        <v>0.97721321237357484</v>
      </c>
      <c r="P45" s="6">
        <f t="shared" si="67"/>
        <v>0.94032757482271367</v>
      </c>
      <c r="Q45" s="6">
        <f t="shared" si="68"/>
        <v>0.82886937020351237</v>
      </c>
      <c r="R45" s="6">
        <f t="shared" si="69"/>
        <v>1.0091007635959459</v>
      </c>
      <c r="S45" s="6">
        <f t="shared" si="70"/>
        <v>0.9847692600496325</v>
      </c>
      <c r="T45" s="6">
        <f t="shared" si="71"/>
        <v>0.98761195268770807</v>
      </c>
      <c r="U45" s="6">
        <f t="shared" si="72"/>
        <v>0.94500776572574752</v>
      </c>
      <c r="V45" s="6"/>
      <c r="W45" s="6"/>
      <c r="Y45" s="8" t="s">
        <v>11</v>
      </c>
      <c r="Z45" s="6">
        <f t="shared" ref="Z45:AH45" si="80">Z44/Z43</f>
        <v>6.0502964740111118E-2</v>
      </c>
      <c r="AA45" s="6">
        <f t="shared" si="80"/>
        <v>3.1888510428334425E-2</v>
      </c>
      <c r="AB45" s="6">
        <f t="shared" si="80"/>
        <v>3.9381419365644391E-2</v>
      </c>
      <c r="AC45" s="6">
        <f t="shared" si="80"/>
        <v>3.9075797086725941E-2</v>
      </c>
      <c r="AD45" s="6">
        <f t="shared" si="80"/>
        <v>5.6436490718264594E-3</v>
      </c>
      <c r="AE45" s="6">
        <f t="shared" si="80"/>
        <v>5.8079796239305405E-3</v>
      </c>
      <c r="AF45" s="6">
        <f t="shared" si="80"/>
        <v>3.0315860964773005E-2</v>
      </c>
      <c r="AG45" s="6">
        <f t="shared" si="80"/>
        <v>4.5723971702335605E-3</v>
      </c>
      <c r="AH45" s="6">
        <f t="shared" si="80"/>
        <v>0</v>
      </c>
    </row>
    <row r="46" spans="1:34" x14ac:dyDescent="0.25">
      <c r="A46" s="4">
        <f>Triangles!A6</f>
        <v>2008</v>
      </c>
      <c r="B46" s="7">
        <f t="shared" ref="B46:H46" si="81">B33/B7</f>
        <v>342.66792113048069</v>
      </c>
      <c r="C46" s="7">
        <f t="shared" si="81"/>
        <v>315.8909684928758</v>
      </c>
      <c r="D46" s="7">
        <f t="shared" si="81"/>
        <v>310.59354784521543</v>
      </c>
      <c r="E46" s="7">
        <f t="shared" si="81"/>
        <v>267.10118135077124</v>
      </c>
      <c r="F46" s="7">
        <f t="shared" si="81"/>
        <v>258.41878854119875</v>
      </c>
      <c r="G46" s="7">
        <f>G33/G7</f>
        <v>257.83415160437147</v>
      </c>
      <c r="H46" s="7">
        <f t="shared" si="81"/>
        <v>257.9636843969862</v>
      </c>
      <c r="I46" s="7"/>
      <c r="J46" s="7"/>
      <c r="K46" s="7"/>
      <c r="M46" s="4">
        <v>2008</v>
      </c>
      <c r="N46" s="5"/>
      <c r="O46" s="6">
        <f t="shared" si="77"/>
        <v>0.92185742817925231</v>
      </c>
      <c r="P46" s="6">
        <f t="shared" si="67"/>
        <v>0.98323022442542596</v>
      </c>
      <c r="Q46" s="6">
        <f t="shared" si="68"/>
        <v>0.85997015457604209</v>
      </c>
      <c r="R46" s="6">
        <f t="shared" si="69"/>
        <v>0.96749399322884189</v>
      </c>
      <c r="S46" s="6">
        <f t="shared" si="70"/>
        <v>0.99773763765348633</v>
      </c>
      <c r="T46" s="6">
        <f t="shared" si="71"/>
        <v>1.0005023880343573</v>
      </c>
      <c r="U46" s="6"/>
      <c r="V46" s="6"/>
      <c r="W46" s="6"/>
      <c r="Y46" s="8" t="s">
        <v>12</v>
      </c>
      <c r="Z46" s="6">
        <f t="shared" ref="Z46:AH46" si="82">Z43-Z44</f>
        <v>0.89581337109180248</v>
      </c>
      <c r="AA46" s="6">
        <f t="shared" si="82"/>
        <v>0.93831813860246149</v>
      </c>
      <c r="AB46" s="6">
        <f t="shared" si="82"/>
        <v>0.79971269289456048</v>
      </c>
      <c r="AC46" s="6">
        <f t="shared" si="82"/>
        <v>0.93170169979814188</v>
      </c>
      <c r="AD46" s="6">
        <f t="shared" si="82"/>
        <v>0.9826439042316466</v>
      </c>
      <c r="AE46" s="6">
        <f t="shared" si="82"/>
        <v>0.98692014339862855</v>
      </c>
      <c r="AF46" s="6">
        <f t="shared" si="82"/>
        <v>0.95403700048486029</v>
      </c>
      <c r="AG46" s="6">
        <f t="shared" si="82"/>
        <v>0.98862874171916082</v>
      </c>
      <c r="AH46" s="6">
        <f t="shared" si="82"/>
        <v>0.99084437180548934</v>
      </c>
    </row>
    <row r="47" spans="1:34" x14ac:dyDescent="0.25">
      <c r="A47" s="4">
        <f>Triangles!A7</f>
        <v>2009</v>
      </c>
      <c r="B47" s="7">
        <f t="shared" ref="B47:G47" si="83">B34/B8</f>
        <v>439.25270509280074</v>
      </c>
      <c r="C47" s="7">
        <f t="shared" si="83"/>
        <v>460.97000398647015</v>
      </c>
      <c r="D47" s="7">
        <f t="shared" si="83"/>
        <v>440.95900811054366</v>
      </c>
      <c r="E47" s="7">
        <f t="shared" si="83"/>
        <v>382.50517840009593</v>
      </c>
      <c r="F47" s="7">
        <f t="shared" si="83"/>
        <v>367.48320816595714</v>
      </c>
      <c r="G47" s="7">
        <f t="shared" si="83"/>
        <v>360.50903351118035</v>
      </c>
      <c r="H47" s="7"/>
      <c r="I47" s="7"/>
      <c r="J47" s="7"/>
      <c r="K47" s="7"/>
      <c r="M47" s="4">
        <v>2009</v>
      </c>
      <c r="N47" s="5"/>
      <c r="O47" s="6">
        <f t="shared" si="77"/>
        <v>1.0494414687533482</v>
      </c>
      <c r="P47" s="6">
        <f t="shared" si="67"/>
        <v>0.95658937522426335</v>
      </c>
      <c r="Q47" s="6">
        <f t="shared" si="68"/>
        <v>0.86743931151125508</v>
      </c>
      <c r="R47" s="6">
        <f t="shared" si="69"/>
        <v>0.96072740688904879</v>
      </c>
      <c r="S47" s="6">
        <f t="shared" si="70"/>
        <v>0.98102178684685037</v>
      </c>
      <c r="T47" s="6"/>
      <c r="U47" s="6"/>
      <c r="V47" s="6"/>
      <c r="W47" s="6"/>
      <c r="Y47" s="8" t="s">
        <v>13</v>
      </c>
      <c r="Z47" s="6">
        <f t="shared" ref="Z47:AH47" si="84">Z43+Z44</f>
        <v>1.0111929045458798</v>
      </c>
      <c r="AA47" s="6">
        <f t="shared" si="84"/>
        <v>1.0001324400961016</v>
      </c>
      <c r="AB47" s="6">
        <f t="shared" si="84"/>
        <v>0.86528256956738547</v>
      </c>
      <c r="AC47" s="6">
        <f t="shared" si="84"/>
        <v>1.0074766390832453</v>
      </c>
      <c r="AD47" s="6">
        <f t="shared" si="84"/>
        <v>0.99379825016180789</v>
      </c>
      <c r="AE47" s="6">
        <f t="shared" si="84"/>
        <v>0.99845113935479723</v>
      </c>
      <c r="AF47" s="6">
        <f t="shared" si="84"/>
        <v>1.013690349235566</v>
      </c>
      <c r="AG47" s="6">
        <f t="shared" si="84"/>
        <v>0.9977110762821122</v>
      </c>
      <c r="AH47" s="6">
        <f t="shared" si="84"/>
        <v>0.99084437180548934</v>
      </c>
    </row>
    <row r="48" spans="1:34" x14ac:dyDescent="0.25">
      <c r="A48" s="4">
        <f>Triangles!A8</f>
        <v>2010</v>
      </c>
      <c r="B48" s="7">
        <f>B35/B9</f>
        <v>497.44450003036746</v>
      </c>
      <c r="C48" s="7">
        <f>C35/C9</f>
        <v>492.8999160234996</v>
      </c>
      <c r="D48" s="7">
        <f>D35/D9</f>
        <v>473.15657780451471</v>
      </c>
      <c r="E48" s="7">
        <f>E35/E9</f>
        <v>379.82804435160807</v>
      </c>
      <c r="F48" s="7">
        <f>F35/F9</f>
        <v>379.9644647065553</v>
      </c>
      <c r="G48" s="7"/>
      <c r="H48" s="7"/>
      <c r="I48" s="7"/>
      <c r="J48" s="7"/>
      <c r="K48" s="7"/>
      <c r="M48" s="4">
        <v>2010</v>
      </c>
      <c r="N48" s="5"/>
      <c r="O48" s="6">
        <f t="shared" si="77"/>
        <v>0.99086413859919964</v>
      </c>
      <c r="P48" s="6">
        <f t="shared" si="67"/>
        <v>0.95994452914850248</v>
      </c>
      <c r="Q48" s="6">
        <f t="shared" si="68"/>
        <v>0.80275338475487612</v>
      </c>
      <c r="R48" s="6">
        <f t="shared" si="69"/>
        <v>1.0003591634608764</v>
      </c>
      <c r="S48" s="6"/>
      <c r="T48" s="6"/>
      <c r="U48" s="6"/>
      <c r="V48" s="6"/>
      <c r="W48" s="6"/>
    </row>
    <row r="49" spans="1:23" x14ac:dyDescent="0.25">
      <c r="A49" s="4">
        <f>Triangles!A9</f>
        <v>2011</v>
      </c>
      <c r="B49" s="7">
        <f>B36/B10</f>
        <v>502.08586128015645</v>
      </c>
      <c r="C49" s="7">
        <f>C36/C10</f>
        <v>502.76560619079657</v>
      </c>
      <c r="D49" s="7">
        <f>D36/D10</f>
        <v>462.2576518648259</v>
      </c>
      <c r="E49" s="7">
        <f>E36/E10</f>
        <v>393.72503880949932</v>
      </c>
      <c r="F49" s="7"/>
      <c r="G49" s="7"/>
      <c r="H49" s="7"/>
      <c r="I49" s="7"/>
      <c r="J49" s="7"/>
      <c r="K49" s="7"/>
      <c r="M49" s="4">
        <v>2011</v>
      </c>
      <c r="N49" s="5"/>
      <c r="O49" s="6">
        <f t="shared" si="77"/>
        <v>1.0013538419681984</v>
      </c>
      <c r="P49" s="6">
        <f t="shared" si="67"/>
        <v>0.91942974255363419</v>
      </c>
      <c r="Q49" s="6">
        <f t="shared" si="68"/>
        <v>0.85174369146978013</v>
      </c>
      <c r="R49" s="6"/>
      <c r="S49" s="6"/>
      <c r="T49" s="6"/>
      <c r="U49" s="6"/>
      <c r="V49" s="6"/>
      <c r="W49" s="6"/>
    </row>
    <row r="50" spans="1:23" x14ac:dyDescent="0.25">
      <c r="A50" s="4">
        <f>Triangles!A10</f>
        <v>2012</v>
      </c>
      <c r="B50" s="7">
        <f>B37/B11</f>
        <v>594.80424270655874</v>
      </c>
      <c r="C50" s="7">
        <f>C37/C11</f>
        <v>570.48328022116107</v>
      </c>
      <c r="D50" s="7">
        <f>D37/D11</f>
        <v>552.26769896886572</v>
      </c>
      <c r="E50" s="7"/>
      <c r="F50" s="7"/>
      <c r="G50" s="7"/>
      <c r="H50" s="7"/>
      <c r="I50" s="7"/>
      <c r="J50" s="7"/>
      <c r="K50" s="7"/>
      <c r="M50" s="4">
        <v>2012</v>
      </c>
      <c r="N50" s="5"/>
      <c r="O50" s="6">
        <f t="shared" si="77"/>
        <v>0.9591109801525135</v>
      </c>
      <c r="P50" s="6">
        <f t="shared" si="67"/>
        <v>0.96806991215372051</v>
      </c>
      <c r="Q50" s="6"/>
      <c r="R50" s="6"/>
      <c r="S50" s="6"/>
      <c r="T50" s="6"/>
      <c r="U50" s="6"/>
      <c r="V50" s="6"/>
      <c r="W50" s="6"/>
    </row>
    <row r="51" spans="1:23" x14ac:dyDescent="0.25">
      <c r="A51" s="4">
        <f>Triangles!A11</f>
        <v>2013</v>
      </c>
      <c r="B51" s="7">
        <f>B38/B12</f>
        <v>643.49217383975144</v>
      </c>
      <c r="C51" s="7">
        <f>C38/C12</f>
        <v>578.17727767326733</v>
      </c>
      <c r="D51" s="7"/>
      <c r="E51" s="7"/>
      <c r="F51" s="7"/>
      <c r="G51" s="7"/>
      <c r="H51" s="7"/>
      <c r="I51" s="7"/>
      <c r="J51" s="7"/>
      <c r="K51" s="7"/>
      <c r="M51" s="4">
        <v>2013</v>
      </c>
      <c r="N51" s="5"/>
      <c r="O51" s="6">
        <f t="shared" si="77"/>
        <v>0.89849931542019112</v>
      </c>
      <c r="P51" s="6"/>
      <c r="Q51" s="6"/>
      <c r="R51" s="6"/>
      <c r="S51" s="6"/>
      <c r="T51" s="6"/>
      <c r="U51" s="6"/>
      <c r="V51" s="6"/>
      <c r="W51" s="6"/>
    </row>
    <row r="52" spans="1:23" x14ac:dyDescent="0.25">
      <c r="A52" s="4">
        <f>Triangles!A12</f>
        <v>2014</v>
      </c>
      <c r="B52" s="7">
        <f>B39/B13</f>
        <v>649.11010932017541</v>
      </c>
      <c r="C52" s="7"/>
      <c r="D52" s="7"/>
      <c r="E52" s="7"/>
      <c r="F52" s="7"/>
      <c r="G52" s="7"/>
      <c r="H52" s="7"/>
      <c r="I52" s="7"/>
      <c r="J52" s="7"/>
      <c r="K52" s="7"/>
      <c r="M52" s="4">
        <v>2014</v>
      </c>
      <c r="N52" s="5"/>
      <c r="O52" s="5"/>
      <c r="P52" s="5"/>
      <c r="Q52" s="5"/>
      <c r="R52" s="5"/>
      <c r="S52" s="5"/>
      <c r="T52" s="5"/>
      <c r="U52" s="5"/>
      <c r="V52" s="5"/>
      <c r="W52" s="5"/>
    </row>
    <row r="56" spans="1:23" x14ac:dyDescent="0.25">
      <c r="A56" s="42" t="s">
        <v>16</v>
      </c>
      <c r="B56" s="45"/>
      <c r="C56" s="45"/>
      <c r="D56" s="45"/>
      <c r="E56" s="45"/>
      <c r="F56" s="3"/>
      <c r="G56" s="3"/>
      <c r="H56" s="3"/>
      <c r="I56" s="3"/>
      <c r="J56" s="3"/>
      <c r="K56" s="3"/>
    </row>
    <row r="57" spans="1:23" x14ac:dyDescent="0.25">
      <c r="A57" s="4" t="s">
        <v>3</v>
      </c>
      <c r="B57" s="4">
        <f t="shared" ref="B57:K57" si="85">B42</f>
        <v>0</v>
      </c>
      <c r="C57" s="4">
        <f t="shared" si="85"/>
        <v>1</v>
      </c>
      <c r="D57" s="4">
        <f t="shared" si="85"/>
        <v>2</v>
      </c>
      <c r="E57" s="4">
        <f t="shared" si="85"/>
        <v>3</v>
      </c>
      <c r="F57" s="4">
        <f t="shared" si="85"/>
        <v>4</v>
      </c>
      <c r="G57" s="4">
        <f t="shared" si="85"/>
        <v>5</v>
      </c>
      <c r="H57" s="4">
        <f t="shared" si="85"/>
        <v>6</v>
      </c>
      <c r="I57" s="4">
        <f t="shared" si="85"/>
        <v>7</v>
      </c>
      <c r="J57" s="4">
        <f t="shared" si="85"/>
        <v>8</v>
      </c>
      <c r="K57" s="4" t="str">
        <f t="shared" si="85"/>
        <v xml:space="preserve"> </v>
      </c>
    </row>
    <row r="58" spans="1:23" x14ac:dyDescent="0.25">
      <c r="A58" s="4">
        <f>Triangles!A3</f>
        <v>2005</v>
      </c>
      <c r="B58" s="6">
        <f t="shared" ref="B58:K58" si="86">B17/B30</f>
        <v>9.8120150373632073E-2</v>
      </c>
      <c r="C58" s="6">
        <f t="shared" si="86"/>
        <v>0.43852480598232035</v>
      </c>
      <c r="D58" s="6">
        <f t="shared" si="86"/>
        <v>0.53666628689645268</v>
      </c>
      <c r="E58" s="6">
        <f t="shared" si="86"/>
        <v>0.71923709553352133</v>
      </c>
      <c r="F58" s="6">
        <f t="shared" si="86"/>
        <v>0.83249609269618785</v>
      </c>
      <c r="G58" s="6">
        <f t="shared" si="86"/>
        <v>0.84714260357261073</v>
      </c>
      <c r="H58" s="6">
        <f t="shared" si="86"/>
        <v>0.85867729113339053</v>
      </c>
      <c r="I58" s="6">
        <f t="shared" si="86"/>
        <v>0.88745912664816118</v>
      </c>
      <c r="J58" s="6">
        <f t="shared" si="86"/>
        <v>0.88965611146838652</v>
      </c>
      <c r="K58" s="6">
        <f t="shared" si="86"/>
        <v>0.90051828324129757</v>
      </c>
    </row>
    <row r="59" spans="1:23" x14ac:dyDescent="0.25">
      <c r="A59" s="4">
        <f>Triangles!A4</f>
        <v>2006</v>
      </c>
      <c r="B59" s="6">
        <f t="shared" ref="B59:J59" si="87">B18/B31</f>
        <v>7.5176981961361508E-2</v>
      </c>
      <c r="C59" s="6">
        <f t="shared" si="87"/>
        <v>0.38612713268636462</v>
      </c>
      <c r="D59" s="6">
        <f t="shared" si="87"/>
        <v>0.57979312519433912</v>
      </c>
      <c r="E59" s="6">
        <f t="shared" si="87"/>
        <v>0.81710708180996172</v>
      </c>
      <c r="F59" s="6">
        <f t="shared" si="87"/>
        <v>0.85192550492095553</v>
      </c>
      <c r="G59" s="6">
        <f t="shared" si="87"/>
        <v>0.88079039196003361</v>
      </c>
      <c r="H59" s="6">
        <f t="shared" si="87"/>
        <v>0.89741432964300827</v>
      </c>
      <c r="I59" s="6">
        <f t="shared" si="87"/>
        <v>0.89031840092016212</v>
      </c>
      <c r="J59" s="6">
        <f t="shared" si="87"/>
        <v>0.90164333238743455</v>
      </c>
      <c r="K59" s="6"/>
    </row>
    <row r="60" spans="1:23" x14ac:dyDescent="0.25">
      <c r="A60" s="4">
        <f>Triangles!A5</f>
        <v>2007</v>
      </c>
      <c r="B60" s="6">
        <f t="shared" ref="B60:I60" si="88">B19/B32</f>
        <v>8.3995963553122333E-2</v>
      </c>
      <c r="C60" s="6">
        <f t="shared" si="88"/>
        <v>0.42570474937615088</v>
      </c>
      <c r="D60" s="6">
        <f t="shared" si="88"/>
        <v>0.59917831846089953</v>
      </c>
      <c r="E60" s="6">
        <f t="shared" si="88"/>
        <v>0.77167332259990029</v>
      </c>
      <c r="F60" s="6">
        <f t="shared" si="88"/>
        <v>0.78747121837915102</v>
      </c>
      <c r="G60" s="6">
        <f t="shared" si="88"/>
        <v>0.81208417917422704</v>
      </c>
      <c r="H60" s="6">
        <f t="shared" si="88"/>
        <v>0.82509347905168351</v>
      </c>
      <c r="I60" s="6">
        <f t="shared" si="88"/>
        <v>0.88302504998360243</v>
      </c>
      <c r="J60" s="6"/>
      <c r="K60" s="6"/>
    </row>
    <row r="61" spans="1:23" x14ac:dyDescent="0.25">
      <c r="A61" s="4">
        <f>Triangles!A6</f>
        <v>2008</v>
      </c>
      <c r="B61" s="6">
        <f t="shared" ref="B61:H61" si="89">B20/B33</f>
        <v>0.10147229974922424</v>
      </c>
      <c r="C61" s="6">
        <f t="shared" si="89"/>
        <v>0.47819755055924895</v>
      </c>
      <c r="D61" s="6">
        <f t="shared" si="89"/>
        <v>0.60810203963776632</v>
      </c>
      <c r="E61" s="6">
        <f t="shared" si="89"/>
        <v>0.75252025787095189</v>
      </c>
      <c r="F61" s="6">
        <f t="shared" si="89"/>
        <v>0.80412740674560346</v>
      </c>
      <c r="G61" s="6">
        <f t="shared" si="89"/>
        <v>0.81772040749999131</v>
      </c>
      <c r="H61" s="6">
        <f t="shared" si="89"/>
        <v>0.82179367592155639</v>
      </c>
      <c r="I61" s="6"/>
      <c r="J61" s="6"/>
      <c r="K61" s="6"/>
    </row>
    <row r="62" spans="1:23" x14ac:dyDescent="0.25">
      <c r="A62" s="4">
        <f>Triangles!A7</f>
        <v>2009</v>
      </c>
      <c r="B62" s="6">
        <f t="shared" ref="B62:G62" si="90">B21/B34</f>
        <v>0.1107603430385859</v>
      </c>
      <c r="C62" s="6">
        <f t="shared" si="90"/>
        <v>0.47418265592586706</v>
      </c>
      <c r="D62" s="6">
        <f t="shared" si="90"/>
        <v>0.58744279237725594</v>
      </c>
      <c r="E62" s="6">
        <f t="shared" si="90"/>
        <v>0.72101851848389786</v>
      </c>
      <c r="F62" s="6">
        <f t="shared" si="90"/>
        <v>0.76651051387134828</v>
      </c>
      <c r="G62" s="6">
        <f t="shared" si="90"/>
        <v>0.79162742220558602</v>
      </c>
      <c r="H62" s="6"/>
      <c r="I62" s="6"/>
      <c r="J62" s="6"/>
      <c r="K62" s="6"/>
    </row>
    <row r="63" spans="1:23" x14ac:dyDescent="0.25">
      <c r="A63" s="4">
        <f>Triangles!A8</f>
        <v>2010</v>
      </c>
      <c r="B63" s="6">
        <f>B22/B35</f>
        <v>0.13601929945970134</v>
      </c>
      <c r="C63" s="6">
        <f>C22/C35</f>
        <v>0.49495837828968564</v>
      </c>
      <c r="D63" s="6">
        <f>D22/D35</f>
        <v>0.60786549142738333</v>
      </c>
      <c r="E63" s="6">
        <f>E22/E35</f>
        <v>0.79686340377931364</v>
      </c>
      <c r="F63" s="6">
        <f>F22/F35</f>
        <v>0.81179063564222431</v>
      </c>
      <c r="G63" s="6"/>
      <c r="H63" s="6"/>
      <c r="I63" s="6"/>
      <c r="J63" s="6"/>
      <c r="K63" s="6"/>
    </row>
    <row r="64" spans="1:23" x14ac:dyDescent="0.25">
      <c r="A64" s="4">
        <f>Triangles!A9</f>
        <v>2011</v>
      </c>
      <c r="B64" s="6">
        <f>B23/B36</f>
        <v>0.13229727644891323</v>
      </c>
      <c r="C64" s="6">
        <f>C23/C36</f>
        <v>0.52233480535820254</v>
      </c>
      <c r="D64" s="6">
        <f>D23/D36</f>
        <v>0.69179611012545406</v>
      </c>
      <c r="E64" s="6">
        <f>E23/E36</f>
        <v>0.84092777333223556</v>
      </c>
      <c r="F64" s="6"/>
      <c r="G64" s="6"/>
      <c r="H64" s="6"/>
      <c r="I64" s="6"/>
      <c r="J64" s="6"/>
      <c r="K64" s="6"/>
    </row>
    <row r="65" spans="1:11" x14ac:dyDescent="0.25">
      <c r="A65" s="4">
        <f>Triangles!A10</f>
        <v>2012</v>
      </c>
      <c r="B65" s="6">
        <f>B24/B37</f>
        <v>0.10161495782835969</v>
      </c>
      <c r="C65" s="6">
        <f>C24/C37</f>
        <v>0.52684808308883324</v>
      </c>
      <c r="D65" s="6">
        <f>D24/D37</f>
        <v>0.65008170169722657</v>
      </c>
      <c r="E65" s="6"/>
      <c r="F65" s="6"/>
      <c r="G65" s="6"/>
      <c r="H65" s="6"/>
      <c r="I65" s="6"/>
      <c r="J65" s="6"/>
      <c r="K65" s="6"/>
    </row>
    <row r="66" spans="1:11" x14ac:dyDescent="0.25">
      <c r="A66" s="4">
        <f>Triangles!A11</f>
        <v>2013</v>
      </c>
      <c r="B66" s="6">
        <f>B25/B38</f>
        <v>0.10607017944122486</v>
      </c>
      <c r="C66" s="6">
        <f>C25/C38</f>
        <v>0.50482923455476347</v>
      </c>
      <c r="D66" s="6"/>
      <c r="E66" s="6"/>
      <c r="F66" s="6"/>
      <c r="G66" s="6"/>
      <c r="H66" s="6"/>
      <c r="I66" s="6"/>
      <c r="J66" s="6"/>
      <c r="K66" s="6"/>
    </row>
    <row r="67" spans="1:11" x14ac:dyDescent="0.25">
      <c r="A67" s="4">
        <f>Triangles!A12</f>
        <v>2014</v>
      </c>
      <c r="B67" s="6">
        <f>B26/B39</f>
        <v>8.6393192836302368E-2</v>
      </c>
      <c r="C67" s="6"/>
      <c r="D67" s="6"/>
      <c r="E67" s="6"/>
      <c r="F67" s="6"/>
      <c r="G67" s="6"/>
      <c r="H67" s="6"/>
      <c r="I67" s="6"/>
      <c r="J67" s="6"/>
      <c r="K67" s="6"/>
    </row>
    <row r="69" spans="1:11" x14ac:dyDescent="0.25">
      <c r="A69" s="42" t="s">
        <v>17</v>
      </c>
      <c r="B69" s="45"/>
      <c r="C69" s="45"/>
      <c r="D69" s="45"/>
      <c r="E69" s="45"/>
      <c r="F69" s="3"/>
      <c r="G69" s="3"/>
      <c r="H69" s="3"/>
      <c r="I69" s="3"/>
      <c r="J69" s="3"/>
      <c r="K69" s="3"/>
    </row>
    <row r="70" spans="1:11" x14ac:dyDescent="0.25">
      <c r="A70" s="4" t="s">
        <v>3</v>
      </c>
      <c r="B70" s="4">
        <f>B57</f>
        <v>0</v>
      </c>
      <c r="C70" s="4">
        <f t="shared" ref="C70:K70" si="91">C57</f>
        <v>1</v>
      </c>
      <c r="D70" s="4">
        <f t="shared" si="91"/>
        <v>2</v>
      </c>
      <c r="E70" s="4">
        <f t="shared" si="91"/>
        <v>3</v>
      </c>
      <c r="F70" s="4">
        <f t="shared" si="91"/>
        <v>4</v>
      </c>
      <c r="G70" s="4">
        <f t="shared" si="91"/>
        <v>5</v>
      </c>
      <c r="H70" s="4">
        <f t="shared" si="91"/>
        <v>6</v>
      </c>
      <c r="I70" s="4">
        <f t="shared" si="91"/>
        <v>7</v>
      </c>
      <c r="J70" s="4">
        <f t="shared" si="91"/>
        <v>8</v>
      </c>
      <c r="K70" s="4" t="str">
        <f t="shared" si="91"/>
        <v xml:space="preserve"> </v>
      </c>
    </row>
    <row r="71" spans="1:11" x14ac:dyDescent="0.25">
      <c r="A71" s="4">
        <f>Triangles!A3</f>
        <v>2005</v>
      </c>
      <c r="B71" s="7"/>
      <c r="C71" s="7">
        <f>(B43-C43)*C4</f>
        <v>601951.68028229696</v>
      </c>
      <c r="D71" s="7">
        <f t="shared" ref="D71:K72" si="92">(C43-D43)*D4</f>
        <v>-86411.48127257431</v>
      </c>
      <c r="E71" s="7">
        <f>(D43-E43)*E4</f>
        <v>1471398.0734923091</v>
      </c>
      <c r="F71" s="7">
        <f t="shared" si="92"/>
        <v>871136.38804918423</v>
      </c>
      <c r="G71" s="7">
        <f>(F43-G43)*G4</f>
        <v>78261.649352919849</v>
      </c>
      <c r="H71" s="7">
        <f t="shared" si="92"/>
        <v>29613.599999999573</v>
      </c>
      <c r="I71" s="7">
        <f t="shared" si="92"/>
        <v>78902.248335372089</v>
      </c>
      <c r="J71" s="7">
        <f t="shared" si="92"/>
        <v>16350.566000000146</v>
      </c>
      <c r="K71" s="7">
        <f t="shared" si="92"/>
        <v>65252.088000000091</v>
      </c>
    </row>
    <row r="72" spans="1:11" x14ac:dyDescent="0.25">
      <c r="A72" s="4">
        <f>Triangles!A4</f>
        <v>2006</v>
      </c>
      <c r="B72" s="7"/>
      <c r="C72" s="7">
        <f t="shared" ref="C72:I79" si="93">(B44-C44)*C5</f>
        <v>1675573.6327656922</v>
      </c>
      <c r="D72" s="7">
        <f t="shared" si="93"/>
        <v>-154784.68955217407</v>
      </c>
      <c r="E72" s="7">
        <f t="shared" si="93"/>
        <v>2120801.3361505135</v>
      </c>
      <c r="F72" s="7">
        <f t="shared" si="93"/>
        <v>98179.651316747768</v>
      </c>
      <c r="G72" s="7">
        <f t="shared" si="93"/>
        <v>81765.219628762236</v>
      </c>
      <c r="H72" s="7">
        <f t="shared" si="93"/>
        <v>91412.792000000074</v>
      </c>
      <c r="I72" s="7">
        <f t="shared" si="93"/>
        <v>-118844.73000000001</v>
      </c>
      <c r="J72" s="7">
        <f t="shared" si="92"/>
        <v>78539.12399999956</v>
      </c>
      <c r="K72" s="7"/>
    </row>
    <row r="73" spans="1:11" x14ac:dyDescent="0.25">
      <c r="A73" s="4">
        <f>Triangles!A5</f>
        <v>2007</v>
      </c>
      <c r="B73" s="7"/>
      <c r="C73" s="7">
        <f t="shared" si="93"/>
        <v>279571.17549009953</v>
      </c>
      <c r="D73" s="7">
        <f t="shared" si="93"/>
        <v>717939.50220296474</v>
      </c>
      <c r="E73" s="7">
        <f t="shared" si="93"/>
        <v>1938931.4039896543</v>
      </c>
      <c r="F73" s="7">
        <f t="shared" si="93"/>
        <v>-85494.058154105922</v>
      </c>
      <c r="G73" s="7">
        <f t="shared" si="93"/>
        <v>144420.22934878865</v>
      </c>
      <c r="H73" s="7">
        <f t="shared" si="93"/>
        <v>115688.47999894588</v>
      </c>
      <c r="I73" s="7">
        <f t="shared" si="93"/>
        <v>507221.71096318576</v>
      </c>
      <c r="J73" s="7"/>
      <c r="K73" s="7"/>
    </row>
    <row r="74" spans="1:11" x14ac:dyDescent="0.25">
      <c r="A74" s="4">
        <f>Triangles!A6</f>
        <v>2008</v>
      </c>
      <c r="B74" s="7"/>
      <c r="C74" s="7">
        <f t="shared" si="93"/>
        <v>1067436.4399454815</v>
      </c>
      <c r="D74" s="7">
        <f t="shared" si="93"/>
        <v>211918.0155890056</v>
      </c>
      <c r="E74" s="7">
        <f t="shared" si="93"/>
        <v>1742565.1559664006</v>
      </c>
      <c r="F74" s="7">
        <f t="shared" si="93"/>
        <v>347938.209450808</v>
      </c>
      <c r="G74" s="7">
        <f>(F46-G46)*G7</f>
        <v>23431.079154163741</v>
      </c>
      <c r="H74" s="7">
        <f t="shared" si="93"/>
        <v>-5191.9333935834138</v>
      </c>
      <c r="I74" s="7"/>
      <c r="J74" s="7"/>
      <c r="K74" s="7"/>
    </row>
    <row r="75" spans="1:11" x14ac:dyDescent="0.25">
      <c r="A75" s="4">
        <f>Triangles!A7</f>
        <v>2009</v>
      </c>
      <c r="B75" s="7"/>
      <c r="C75" s="7">
        <f t="shared" si="93"/>
        <v>-719103.20096718147</v>
      </c>
      <c r="D75" s="7">
        <f t="shared" si="93"/>
        <v>666166.05270959262</v>
      </c>
      <c r="E75" s="7">
        <f t="shared" si="93"/>
        <v>1949552.1285028527</v>
      </c>
      <c r="F75" s="7">
        <f t="shared" si="93"/>
        <v>501102.88307040179</v>
      </c>
      <c r="G75" s="7">
        <f t="shared" si="93"/>
        <v>232672.41483266323</v>
      </c>
      <c r="H75" s="7"/>
      <c r="I75" s="7"/>
      <c r="J75" s="7"/>
      <c r="K75" s="7"/>
    </row>
    <row r="76" spans="1:11" x14ac:dyDescent="0.25">
      <c r="A76" s="4">
        <f>Triangles!A8</f>
        <v>2010</v>
      </c>
      <c r="B76" s="7"/>
      <c r="C76" s="7">
        <f t="shared" si="93"/>
        <v>157806.13505447973</v>
      </c>
      <c r="D76" s="7">
        <f t="shared" si="93"/>
        <v>689200.4505483245</v>
      </c>
      <c r="E76" s="7">
        <f t="shared" si="93"/>
        <v>3261645.5871121814</v>
      </c>
      <c r="F76" s="7">
        <f t="shared" si="93"/>
        <v>-4769.801290375075</v>
      </c>
      <c r="G76" s="7"/>
      <c r="H76" s="7"/>
      <c r="I76" s="7"/>
      <c r="J76" s="7"/>
      <c r="K76" s="7"/>
    </row>
    <row r="77" spans="1:11" x14ac:dyDescent="0.25">
      <c r="A77" s="4">
        <f>Triangles!A9</f>
        <v>2011</v>
      </c>
      <c r="B77" s="7"/>
      <c r="C77" s="7">
        <f t="shared" si="93"/>
        <v>-26263.983857313131</v>
      </c>
      <c r="D77" s="7">
        <f t="shared" si="93"/>
        <v>1572680.8187514853</v>
      </c>
      <c r="E77" s="7">
        <f>(D49-E49)*E10</f>
        <v>2666466.9087566463</v>
      </c>
      <c r="F77" s="7"/>
      <c r="G77" s="7"/>
      <c r="H77" s="7"/>
      <c r="I77" s="7"/>
      <c r="J77" s="7"/>
      <c r="K77" s="7"/>
    </row>
    <row r="78" spans="1:11" x14ac:dyDescent="0.25">
      <c r="A78" s="4">
        <f>Triangles!A10</f>
        <v>2012</v>
      </c>
      <c r="B78" s="7"/>
      <c r="C78" s="7">
        <f t="shared" si="93"/>
        <v>967731.09729397332</v>
      </c>
      <c r="D78" s="7">
        <f t="shared" si="93"/>
        <v>727821.7645167131</v>
      </c>
      <c r="E78" s="7"/>
      <c r="F78" s="7"/>
      <c r="G78" s="7"/>
      <c r="H78" s="7"/>
      <c r="I78" s="7"/>
      <c r="J78" s="7"/>
      <c r="K78" s="7"/>
    </row>
    <row r="79" spans="1:11" x14ac:dyDescent="0.25">
      <c r="A79" s="4">
        <f>Triangles!A11</f>
        <v>2013</v>
      </c>
      <c r="B79" s="7"/>
      <c r="C79" s="7">
        <f t="shared" si="93"/>
        <v>2638721.8051259583</v>
      </c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4">
        <f>Triangles!A12</f>
        <v>2014</v>
      </c>
      <c r="B80" s="7"/>
      <c r="C80" s="7"/>
      <c r="D80" s="7"/>
      <c r="E80" s="7"/>
      <c r="F80" s="7"/>
      <c r="G80" s="7"/>
      <c r="H80" s="7"/>
      <c r="I80" s="7"/>
      <c r="J80" s="7"/>
      <c r="K80" s="7"/>
    </row>
  </sheetData>
  <mergeCells count="14">
    <mergeCell ref="A69:E69"/>
    <mergeCell ref="A56:E56"/>
    <mergeCell ref="Y2:AC2"/>
    <mergeCell ref="Y15:AC15"/>
    <mergeCell ref="Y28:AC28"/>
    <mergeCell ref="Y41:AC41"/>
    <mergeCell ref="A2:E2"/>
    <mergeCell ref="A15:E15"/>
    <mergeCell ref="A28:E28"/>
    <mergeCell ref="A41:E41"/>
    <mergeCell ref="M2:Q2"/>
    <mergeCell ref="M15:Q15"/>
    <mergeCell ref="M28:Q28"/>
    <mergeCell ref="M41:Q4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49"/>
  <sheetViews>
    <sheetView tabSelected="1" topLeftCell="A7" zoomScale="150" zoomScaleNormal="150" workbookViewId="0">
      <selection activeCell="G13" sqref="G13"/>
    </sheetView>
  </sheetViews>
  <sheetFormatPr defaultColWidth="11.5703125" defaultRowHeight="15" x14ac:dyDescent="0.25"/>
  <cols>
    <col min="1" max="1" width="3.85546875" bestFit="1" customWidth="1"/>
    <col min="2" max="11" width="8.140625" bestFit="1" customWidth="1"/>
    <col min="12" max="12" width="8.5703125" bestFit="1" customWidth="1"/>
  </cols>
  <sheetData>
    <row r="2" spans="1:12" x14ac:dyDescent="0.25">
      <c r="A2" s="42" t="s">
        <v>0</v>
      </c>
      <c r="B2" s="45"/>
      <c r="C2" s="45"/>
      <c r="D2" s="45"/>
      <c r="E2" s="45"/>
      <c r="F2" s="13"/>
      <c r="G2" s="13"/>
      <c r="H2" s="13"/>
      <c r="I2" s="13"/>
      <c r="J2" s="13"/>
      <c r="K2" s="13"/>
    </row>
    <row r="3" spans="1:12" x14ac:dyDescent="0.25">
      <c r="A3" s="4" t="s">
        <v>1</v>
      </c>
      <c r="B3" s="4">
        <f>Triangles!B15</f>
        <v>0</v>
      </c>
      <c r="C3" s="4">
        <f>Triangles!C15</f>
        <v>1</v>
      </c>
      <c r="D3" s="4">
        <f>Triangles!D15</f>
        <v>2</v>
      </c>
      <c r="E3" s="4">
        <f>Triangles!E15</f>
        <v>3</v>
      </c>
      <c r="F3" s="4">
        <f>Triangles!F15</f>
        <v>4</v>
      </c>
      <c r="G3" s="4">
        <f>Triangles!G15</f>
        <v>5</v>
      </c>
      <c r="H3" s="4">
        <f>Triangles!H15</f>
        <v>6</v>
      </c>
      <c r="I3" s="4">
        <f>Triangles!I15</f>
        <v>7</v>
      </c>
      <c r="J3" s="4">
        <f>Triangles!J15</f>
        <v>8</v>
      </c>
      <c r="K3" s="4">
        <f>Triangles!K15</f>
        <v>9</v>
      </c>
      <c r="L3" s="16" t="s">
        <v>18</v>
      </c>
    </row>
    <row r="4" spans="1:12" x14ac:dyDescent="0.25">
      <c r="A4" s="4">
        <f>Triangles!A3</f>
        <v>2005</v>
      </c>
      <c r="B4" s="7">
        <f>'Triangles Analyse'!B4</f>
        <v>31116</v>
      </c>
      <c r="C4" s="7">
        <f>'Triangles Analyse'!C4</f>
        <v>33092</v>
      </c>
      <c r="D4" s="7">
        <f>'Triangles Analyse'!D4</f>
        <v>33280</v>
      </c>
      <c r="E4" s="7">
        <f>'Triangles Analyse'!E4</f>
        <v>33344</v>
      </c>
      <c r="F4" s="7">
        <f>'Triangles Analyse'!F4</f>
        <v>33356</v>
      </c>
      <c r="G4" s="7">
        <f>'Triangles Analyse'!G4</f>
        <v>33360</v>
      </c>
      <c r="H4" s="7">
        <f>'Triangles Analyse'!H4</f>
        <v>33360</v>
      </c>
      <c r="I4" s="7">
        <f>'Triangles Analyse'!I4</f>
        <v>33362</v>
      </c>
      <c r="J4" s="7">
        <f>'Triangles Analyse'!J4</f>
        <v>33362</v>
      </c>
      <c r="K4" s="7">
        <f>'Triangles Analyse'!K4</f>
        <v>33362</v>
      </c>
      <c r="L4" s="7">
        <f>K4-K4</f>
        <v>0</v>
      </c>
    </row>
    <row r="5" spans="1:12" x14ac:dyDescent="0.25">
      <c r="A5" s="4">
        <f>Triangles!A4</f>
        <v>2006</v>
      </c>
      <c r="B5" s="7">
        <f>'Triangles Analyse'!B5</f>
        <v>31198</v>
      </c>
      <c r="C5" s="7">
        <f>'Triangles Analyse'!C5</f>
        <v>33120</v>
      </c>
      <c r="D5" s="7">
        <f>'Triangles Analyse'!D5</f>
        <v>33246</v>
      </c>
      <c r="E5" s="7">
        <f>'Triangles Analyse'!E5</f>
        <v>33282</v>
      </c>
      <c r="F5" s="7">
        <f>'Triangles Analyse'!F5</f>
        <v>33294</v>
      </c>
      <c r="G5" s="7">
        <f>'Triangles Analyse'!G5</f>
        <v>33298</v>
      </c>
      <c r="H5" s="7">
        <f>'Triangles Analyse'!H5</f>
        <v>33298</v>
      </c>
      <c r="I5" s="7">
        <f>'Triangles Analyse'!I5</f>
        <v>33298</v>
      </c>
      <c r="J5" s="7">
        <f>'Triangles Analyse'!J5</f>
        <v>33298</v>
      </c>
      <c r="K5" s="15">
        <f>J5*K$16</f>
        <v>33298</v>
      </c>
      <c r="L5" s="7">
        <f>K5-J5</f>
        <v>0</v>
      </c>
    </row>
    <row r="6" spans="1:12" x14ac:dyDescent="0.25">
      <c r="A6" s="4">
        <f>Triangles!A5</f>
        <v>2007</v>
      </c>
      <c r="B6" s="7">
        <f>'Triangles Analyse'!B6</f>
        <v>35850</v>
      </c>
      <c r="C6" s="7">
        <f>'Triangles Analyse'!C6</f>
        <v>37760</v>
      </c>
      <c r="D6" s="7">
        <f>'Triangles Analyse'!D6</f>
        <v>37892</v>
      </c>
      <c r="E6" s="7">
        <f>'Triangles Analyse'!E6</f>
        <v>37948</v>
      </c>
      <c r="F6" s="7">
        <f>'Triangles Analyse'!F6</f>
        <v>37960</v>
      </c>
      <c r="G6" s="7">
        <f>'Triangles Analyse'!G6</f>
        <v>37970</v>
      </c>
      <c r="H6" s="7">
        <f>'Triangles Analyse'!H6</f>
        <v>37974</v>
      </c>
      <c r="I6" s="7">
        <f>'Triangles Analyse'!I6</f>
        <v>37976</v>
      </c>
      <c r="J6" s="15">
        <f>I6*J$16</f>
        <v>37976</v>
      </c>
      <c r="K6" s="15">
        <f t="shared" ref="K6" si="0">J6*K$16</f>
        <v>37976</v>
      </c>
      <c r="L6" s="7">
        <f>K6-I6</f>
        <v>0</v>
      </c>
    </row>
    <row r="7" spans="1:12" x14ac:dyDescent="0.25">
      <c r="A7" s="4">
        <f>Triangles!A6</f>
        <v>2008</v>
      </c>
      <c r="B7" s="7">
        <f>'Triangles Analyse'!B7</f>
        <v>37860</v>
      </c>
      <c r="C7" s="7">
        <f>'Triangles Analyse'!C7</f>
        <v>39864</v>
      </c>
      <c r="D7" s="7">
        <f>'Triangles Analyse'!D7</f>
        <v>40004</v>
      </c>
      <c r="E7" s="7">
        <f>'Triangles Analyse'!E7</f>
        <v>40066</v>
      </c>
      <c r="F7" s="7">
        <f>'Triangles Analyse'!F7</f>
        <v>40074</v>
      </c>
      <c r="G7" s="7">
        <f>'Triangles Analyse'!G7</f>
        <v>40078</v>
      </c>
      <c r="H7" s="7">
        <f>'Triangles Analyse'!H7</f>
        <v>40082</v>
      </c>
      <c r="I7" s="15">
        <f>H7*I$16</f>
        <v>40083.532303692948</v>
      </c>
      <c r="J7" s="15">
        <f t="shared" ref="J7:K7" si="1">I7*J$16</f>
        <v>40083.532303692948</v>
      </c>
      <c r="K7" s="15">
        <f t="shared" si="1"/>
        <v>40083.532303692948</v>
      </c>
      <c r="L7" s="7">
        <f>K7-H7</f>
        <v>1.5323036929476075</v>
      </c>
    </row>
    <row r="8" spans="1:12" x14ac:dyDescent="0.25">
      <c r="A8" s="4">
        <f>Triangles!A7</f>
        <v>2009</v>
      </c>
      <c r="B8" s="7">
        <f>'Triangles Analyse'!B8</f>
        <v>31142</v>
      </c>
      <c r="C8" s="7">
        <f>'Triangles Analyse'!C8</f>
        <v>33112</v>
      </c>
      <c r="D8" s="7">
        <f>'Triangles Analyse'!D8</f>
        <v>33290</v>
      </c>
      <c r="E8" s="7">
        <f>'Triangles Analyse'!E8</f>
        <v>33352</v>
      </c>
      <c r="F8" s="7">
        <f>'Triangles Analyse'!F8</f>
        <v>33358</v>
      </c>
      <c r="G8" s="7">
        <f>'Triangles Analyse'!G8</f>
        <v>33362</v>
      </c>
      <c r="H8" s="15">
        <f>G8*H$16</f>
        <v>33363.844401752518</v>
      </c>
      <c r="I8" s="15">
        <f t="shared" ref="I8:K8" si="2">H8*I$16</f>
        <v>33365.119875580865</v>
      </c>
      <c r="J8" s="15">
        <f t="shared" si="2"/>
        <v>33365.119875580865</v>
      </c>
      <c r="K8" s="15">
        <f t="shared" si="2"/>
        <v>33365.119875580865</v>
      </c>
      <c r="L8" s="7">
        <f>K8-G8</f>
        <v>3.1198755808654823</v>
      </c>
    </row>
    <row r="9" spans="1:12" x14ac:dyDescent="0.25">
      <c r="A9" s="4">
        <f>Triangles!A8</f>
        <v>2010</v>
      </c>
      <c r="B9" s="7">
        <f>'Triangles Analyse'!B9</f>
        <v>32930</v>
      </c>
      <c r="C9" s="7">
        <f>'Triangles Analyse'!C9</f>
        <v>34724</v>
      </c>
      <c r="D9" s="7">
        <f>'Triangles Analyse'!D9</f>
        <v>34908</v>
      </c>
      <c r="E9" s="7">
        <f>'Triangles Analyse'!E9</f>
        <v>34948</v>
      </c>
      <c r="F9" s="7">
        <f>'Triangles Analyse'!F9</f>
        <v>34964</v>
      </c>
      <c r="G9" s="15">
        <f>F9*G$16</f>
        <v>34969.105896361536</v>
      </c>
      <c r="H9" s="15">
        <f t="shared" ref="H9:K9" si="3">G9*H$16</f>
        <v>34971.039146172676</v>
      </c>
      <c r="I9" s="15">
        <f t="shared" si="3"/>
        <v>34972.376061806375</v>
      </c>
      <c r="J9" s="15">
        <f t="shared" si="3"/>
        <v>34972.376061806375</v>
      </c>
      <c r="K9" s="15">
        <f t="shared" si="3"/>
        <v>34972.376061806375</v>
      </c>
      <c r="L9" s="7">
        <f>K9-F9</f>
        <v>8.376061806375219</v>
      </c>
    </row>
    <row r="10" spans="1:12" x14ac:dyDescent="0.25">
      <c r="A10" s="4">
        <f>Triangles!A9</f>
        <v>2011</v>
      </c>
      <c r="B10" s="7">
        <f>'Triangles Analyse'!B10</f>
        <v>36808</v>
      </c>
      <c r="C10" s="7">
        <f>'Triangles Analyse'!C10</f>
        <v>38638</v>
      </c>
      <c r="D10" s="7">
        <f>'Triangles Analyse'!D10</f>
        <v>38824</v>
      </c>
      <c r="E10" s="7">
        <f>'Triangles Analyse'!E10</f>
        <v>38908</v>
      </c>
      <c r="F10" s="15">
        <f>E10*F$16</f>
        <v>38920.05939701324</v>
      </c>
      <c r="G10" s="15">
        <f t="shared" ref="G10:K10" si="4">F10*G$16</f>
        <v>38925.743008432582</v>
      </c>
      <c r="H10" s="15">
        <f t="shared" si="4"/>
        <v>38927.894998979398</v>
      </c>
      <c r="I10" s="15">
        <f t="shared" si="4"/>
        <v>38929.383182135563</v>
      </c>
      <c r="J10" s="15">
        <f t="shared" si="4"/>
        <v>38929.383182135563</v>
      </c>
      <c r="K10" s="15">
        <f t="shared" si="4"/>
        <v>38929.383182135563</v>
      </c>
      <c r="L10" s="7">
        <f>K10-E10</f>
        <v>21.383182135563402</v>
      </c>
    </row>
    <row r="11" spans="1:12" x14ac:dyDescent="0.25">
      <c r="A11" s="4">
        <f>Triangles!A10</f>
        <v>2012</v>
      </c>
      <c r="B11" s="7">
        <f>'Triangles Analyse'!B11</f>
        <v>37568</v>
      </c>
      <c r="C11" s="7">
        <f>'Triangles Analyse'!C11</f>
        <v>39790</v>
      </c>
      <c r="D11" s="7">
        <f>'Triangles Analyse'!D11</f>
        <v>39956</v>
      </c>
      <c r="E11" s="15">
        <f>D11*E$16</f>
        <v>40020.198087844612</v>
      </c>
      <c r="F11" s="15">
        <f t="shared" ref="F11:K11" si="5">E11*F$16</f>
        <v>40032.602206722215</v>
      </c>
      <c r="G11" s="15">
        <f t="shared" si="5"/>
        <v>40038.448286059538</v>
      </c>
      <c r="H11" s="15">
        <f t="shared" si="5"/>
        <v>40040.661791970058</v>
      </c>
      <c r="I11" s="15">
        <f t="shared" si="5"/>
        <v>40042.192515335453</v>
      </c>
      <c r="J11" s="15">
        <f t="shared" si="5"/>
        <v>40042.192515335453</v>
      </c>
      <c r="K11" s="15">
        <f t="shared" si="5"/>
        <v>40042.192515335453</v>
      </c>
      <c r="L11" s="7">
        <f>K11-D11</f>
        <v>86.192515335453209</v>
      </c>
    </row>
    <row r="12" spans="1:12" x14ac:dyDescent="0.25">
      <c r="A12" s="4">
        <f>Triangles!A11</f>
        <v>2013</v>
      </c>
      <c r="B12" s="7">
        <f>'Triangles Analyse'!B12</f>
        <v>37966</v>
      </c>
      <c r="C12" s="7">
        <f>'Triangles Analyse'!C12</f>
        <v>40400</v>
      </c>
      <c r="D12" s="15">
        <f>C12*$D16</f>
        <v>40581.041020337812</v>
      </c>
      <c r="E12" s="15">
        <v>40646</v>
      </c>
      <c r="F12" s="15">
        <v>40659</v>
      </c>
      <c r="G12" s="15">
        <v>40665</v>
      </c>
      <c r="H12" s="15">
        <v>40667</v>
      </c>
      <c r="I12" s="15">
        <v>40669</v>
      </c>
      <c r="J12" s="15">
        <v>40669</v>
      </c>
      <c r="K12" s="15">
        <v>40669</v>
      </c>
      <c r="L12" s="7">
        <f>K12-C12</f>
        <v>269</v>
      </c>
    </row>
    <row r="13" spans="1:12" x14ac:dyDescent="0.25">
      <c r="A13" s="4">
        <f>Triangles!A12</f>
        <v>2014</v>
      </c>
      <c r="B13" s="7">
        <f>'Triangles Analyse'!B13</f>
        <v>36480</v>
      </c>
      <c r="C13" s="15">
        <f>B13*C$16</f>
        <v>38588.904038561246</v>
      </c>
      <c r="D13" s="15">
        <f t="shared" ref="D13:K13" si="6">C13*D$16</f>
        <v>38761.8291514538</v>
      </c>
      <c r="E13" s="15">
        <f t="shared" si="6"/>
        <v>38824.108541605034</v>
      </c>
      <c r="F13" s="15">
        <f t="shared" si="6"/>
        <v>38836.141936757405</v>
      </c>
      <c r="G13" s="15">
        <f t="shared" si="6"/>
        <v>38841.813293461753</v>
      </c>
      <c r="H13" s="15">
        <f t="shared" si="6"/>
        <v>38843.960643995575</v>
      </c>
      <c r="I13" s="15">
        <f t="shared" si="6"/>
        <v>38845.445618406622</v>
      </c>
      <c r="J13" s="15">
        <f t="shared" si="6"/>
        <v>38845.445618406622</v>
      </c>
      <c r="K13" s="15">
        <f t="shared" si="6"/>
        <v>38845.445618406622</v>
      </c>
      <c r="L13" s="7">
        <f>K13-B13</f>
        <v>2365.4456184066221</v>
      </c>
    </row>
    <row r="14" spans="1:12" x14ac:dyDescent="0.25">
      <c r="L14" s="17">
        <f>SUM(L4:L13)</f>
        <v>2755.049556957827</v>
      </c>
    </row>
    <row r="15" spans="1:12" x14ac:dyDescent="0.25">
      <c r="C15" s="4">
        <v>0</v>
      </c>
      <c r="D15" s="4">
        <v>1</v>
      </c>
      <c r="E15" s="4">
        <v>2</v>
      </c>
      <c r="F15" s="4">
        <v>3</v>
      </c>
      <c r="G15" s="4">
        <v>4</v>
      </c>
      <c r="H15" s="4">
        <v>5</v>
      </c>
      <c r="I15" s="4">
        <v>6</v>
      </c>
      <c r="J15" s="4">
        <v>7</v>
      </c>
      <c r="K15" s="4">
        <v>8</v>
      </c>
    </row>
    <row r="16" spans="1:12" x14ac:dyDescent="0.25">
      <c r="C16" s="6">
        <f>SUM(C4:C12)/SUM(B4:B12)</f>
        <v>1.0578098694781044</v>
      </c>
      <c r="D16" s="6">
        <f>SUM(D4:D11)/SUM(C4:C11)</f>
        <v>1.0044812133746983</v>
      </c>
      <c r="E16" s="6">
        <f>SUM(E4:E10)/SUM(D4:D10)</f>
        <v>1.0016067195876617</v>
      </c>
      <c r="F16" s="6">
        <f>SUM(F4:F9)/SUM(E4:E9)</f>
        <v>1.0003099464637926</v>
      </c>
      <c r="G16" s="6">
        <f>SUM(G4:G8)/SUM(F4:F8)</f>
        <v>1.0001460329585155</v>
      </c>
      <c r="H16" s="6">
        <f>SUM(H4:H7)/SUM(G4:G7)</f>
        <v>1.0000552845078987</v>
      </c>
      <c r="I16" s="6">
        <f>SUM(I4:I6)/SUM(H4:H6)</f>
        <v>1.0000382292224177</v>
      </c>
      <c r="J16" s="6">
        <f>SUM(J4:J5)/SUM(I4:I5)</f>
        <v>1</v>
      </c>
      <c r="K16" s="6">
        <f>SUM(K4)/SUM(J4)</f>
        <v>1</v>
      </c>
    </row>
    <row r="18" spans="1:12" x14ac:dyDescent="0.25">
      <c r="C18" s="42" t="s">
        <v>28</v>
      </c>
      <c r="D18" s="45"/>
      <c r="E18" s="45"/>
      <c r="F18" s="45"/>
      <c r="G18" s="45"/>
    </row>
    <row r="19" spans="1:12" x14ac:dyDescent="0.25">
      <c r="A19" s="4" t="s">
        <v>3</v>
      </c>
      <c r="B19" s="4">
        <f>B3</f>
        <v>0</v>
      </c>
      <c r="C19" s="4">
        <f t="shared" ref="C19:K19" si="7">C3</f>
        <v>1</v>
      </c>
      <c r="D19" s="4">
        <f t="shared" si="7"/>
        <v>2</v>
      </c>
      <c r="E19" s="4">
        <f t="shared" si="7"/>
        <v>3</v>
      </c>
      <c r="F19" s="4">
        <f t="shared" si="7"/>
        <v>4</v>
      </c>
      <c r="G19" s="4">
        <f t="shared" si="7"/>
        <v>5</v>
      </c>
      <c r="H19" s="4">
        <f t="shared" si="7"/>
        <v>6</v>
      </c>
      <c r="I19" s="4">
        <f t="shared" si="7"/>
        <v>7</v>
      </c>
      <c r="J19" s="4">
        <f t="shared" si="7"/>
        <v>8</v>
      </c>
      <c r="K19" s="4">
        <f t="shared" si="7"/>
        <v>9</v>
      </c>
      <c r="L19" s="16" t="s">
        <v>20</v>
      </c>
    </row>
    <row r="20" spans="1:12" x14ac:dyDescent="0.25">
      <c r="A20" s="4">
        <f>A4</f>
        <v>2005</v>
      </c>
      <c r="B20" s="7">
        <f>'Triangles Analyse'!B17</f>
        <v>932885.09</v>
      </c>
      <c r="C20" s="7">
        <f>'Triangles Analyse'!C17</f>
        <v>4170107.6259999997</v>
      </c>
      <c r="D20" s="7">
        <f>'Triangles Analyse'!D17</f>
        <v>5178741.2560000001</v>
      </c>
      <c r="E20" s="7">
        <f>'Triangles Analyse'!E17</f>
        <v>5895582.5580000002</v>
      </c>
      <c r="F20" s="7">
        <f>'Triangles Analyse'!F17</f>
        <v>6101204.1440000003</v>
      </c>
      <c r="G20" s="7">
        <f>'Triangles Analyse'!G17</f>
        <v>6142991.3540000003</v>
      </c>
      <c r="H20" s="7">
        <f>'Triangles Analyse'!H17</f>
        <v>6201205.7540000007</v>
      </c>
      <c r="I20" s="7">
        <f>'Triangles Analyse'!I17</f>
        <v>6339424.4680000003</v>
      </c>
      <c r="J20" s="7">
        <f>'Triangles Analyse'!J17</f>
        <v>6340571.9020000007</v>
      </c>
      <c r="K20" s="7">
        <f>'Triangles Analyse'!K17</f>
        <v>6359225.8140000002</v>
      </c>
      <c r="L20" s="7">
        <f>K20-K20</f>
        <v>0</v>
      </c>
    </row>
    <row r="21" spans="1:12" x14ac:dyDescent="0.25">
      <c r="A21" s="4">
        <f t="shared" ref="A21:A29" si="8">A5</f>
        <v>2006</v>
      </c>
      <c r="B21" s="7">
        <f>'Triangles Analyse'!B18</f>
        <v>754417.35400000005</v>
      </c>
      <c r="C21" s="7">
        <f>'Triangles Analyse'!C18</f>
        <v>3466602.4720000001</v>
      </c>
      <c r="D21" s="7">
        <f>'Triangles Analyse'!D18</f>
        <v>5314858.1339999996</v>
      </c>
      <c r="E21" s="7">
        <f>'Triangles Analyse'!E18</f>
        <v>5765460.9679999994</v>
      </c>
      <c r="F21" s="7">
        <f>'Triangles Analyse'!F18</f>
        <v>5929663.3739999998</v>
      </c>
      <c r="G21" s="7">
        <f>'Triangles Analyse'!G18</f>
        <v>6059290.3779999996</v>
      </c>
      <c r="H21" s="7">
        <f>'Triangles Analyse'!H18</f>
        <v>6091617.5859999992</v>
      </c>
      <c r="I21" s="7">
        <f>'Triangles Analyse'!I18</f>
        <v>6149260.3159999996</v>
      </c>
      <c r="J21" s="7">
        <f>'Triangles Analyse'!J18</f>
        <v>6156665.1919999998</v>
      </c>
      <c r="K21" s="15">
        <f t="shared" ref="K21" si="9">J21*K$32</f>
        <v>6174778.0519249542</v>
      </c>
      <c r="L21" s="7">
        <f>K21-J21</f>
        <v>18112.859924954362</v>
      </c>
    </row>
    <row r="22" spans="1:12" x14ac:dyDescent="0.25">
      <c r="A22" s="4">
        <f t="shared" si="8"/>
        <v>2007</v>
      </c>
      <c r="B22" s="7">
        <f>'Triangles Analyse'!B19</f>
        <v>978419.00199999998</v>
      </c>
      <c r="C22" s="7">
        <f>'Triangles Analyse'!C19</f>
        <v>5103958.2520000003</v>
      </c>
      <c r="D22" s="7">
        <f>'Triangles Analyse'!D19</f>
        <v>6778746.9600000009</v>
      </c>
      <c r="E22" s="7">
        <f>'Triangles Analyse'!E19</f>
        <v>7246933.4620000012</v>
      </c>
      <c r="F22" s="7">
        <f>'Triangles Analyse'!F19</f>
        <v>7464957.2240000013</v>
      </c>
      <c r="G22" s="7">
        <f>'Triangles Analyse'!G19</f>
        <v>7583026.2700000014</v>
      </c>
      <c r="H22" s="7">
        <f>'Triangles Analyse'!H19</f>
        <v>7609861.4860000014</v>
      </c>
      <c r="I22" s="7">
        <f>'Triangles Analyse'!I19</f>
        <v>7696705.5300000012</v>
      </c>
      <c r="J22" s="15">
        <f t="shared" ref="J22" si="10">I22*J$32</f>
        <v>7701976.2700987188</v>
      </c>
      <c r="K22" s="15">
        <f t="shared" ref="K22" si="11">J22*K$32</f>
        <v>7724635.4228989873</v>
      </c>
      <c r="L22" s="7">
        <f>K22-I22</f>
        <v>27929.892898986116</v>
      </c>
    </row>
    <row r="23" spans="1:12" x14ac:dyDescent="0.25">
      <c r="A23" s="4">
        <f t="shared" si="8"/>
        <v>2008</v>
      </c>
      <c r="B23" s="7">
        <f>'Triangles Analyse'!B20</f>
        <v>1316441.4939999999</v>
      </c>
      <c r="C23" s="7">
        <f>'Triangles Analyse'!C20</f>
        <v>6021787.568</v>
      </c>
      <c r="D23" s="7">
        <f>'Triangles Analyse'!D20</f>
        <v>7555658.2879999997</v>
      </c>
      <c r="E23" s="7">
        <f>'Triangles Analyse'!E20</f>
        <v>8053227.932</v>
      </c>
      <c r="F23" s="7">
        <f>'Triangles Analyse'!F20</f>
        <v>8327442.5319999997</v>
      </c>
      <c r="G23" s="7">
        <f>'Triangles Analyse'!G20</f>
        <v>8449895.1280000005</v>
      </c>
      <c r="H23" s="7">
        <f>'Triangles Analyse'!H20</f>
        <v>8497100.398</v>
      </c>
      <c r="I23" s="15">
        <f t="shared" ref="I23" si="12">H23*I$32</f>
        <v>8617796.5219452213</v>
      </c>
      <c r="J23" s="15">
        <f t="shared" ref="J23" si="13">I23*J$32</f>
        <v>8623698.0294816289</v>
      </c>
      <c r="K23" s="15">
        <f t="shared" ref="K23" si="14">J23*K$32</f>
        <v>8649068.8803516869</v>
      </c>
      <c r="L23" s="7">
        <f>K23-H23</f>
        <v>151968.48235168681</v>
      </c>
    </row>
    <row r="24" spans="1:12" x14ac:dyDescent="0.25">
      <c r="A24" s="4">
        <f t="shared" si="8"/>
        <v>2009</v>
      </c>
      <c r="B24" s="7">
        <f>'Triangles Analyse'!B21</f>
        <v>1515113.7420000001</v>
      </c>
      <c r="C24" s="7">
        <f>'Triangles Analyse'!C21</f>
        <v>7237752.7719999999</v>
      </c>
      <c r="D24" s="7">
        <f>'Triangles Analyse'!D21</f>
        <v>8623381.379999999</v>
      </c>
      <c r="E24" s="7">
        <f>'Triangles Analyse'!E21</f>
        <v>9198258.709999999</v>
      </c>
      <c r="F24" s="7">
        <f>'Triangles Analyse'!F21</f>
        <v>9396272.8579999991</v>
      </c>
      <c r="G24" s="7">
        <f>'Triangles Analyse'!G21</f>
        <v>9521142.3759999983</v>
      </c>
      <c r="H24" s="15">
        <f t="shared" ref="H24" si="15">G24*H$32</f>
        <v>9576640.8097211719</v>
      </c>
      <c r="I24" s="15">
        <f t="shared" ref="I24" si="16">H24*I$32</f>
        <v>9712671.146189956</v>
      </c>
      <c r="J24" s="15">
        <f t="shared" ref="J24" si="17">I24*J$32</f>
        <v>9719322.4290117212</v>
      </c>
      <c r="K24" s="15">
        <f t="shared" ref="K24" si="18">J24*K$32</f>
        <v>9747916.5981328413</v>
      </c>
      <c r="L24" s="7">
        <f>K24-G24</f>
        <v>226774.22213284299</v>
      </c>
    </row>
    <row r="25" spans="1:12" x14ac:dyDescent="0.25">
      <c r="A25" s="4">
        <f t="shared" si="8"/>
        <v>2010</v>
      </c>
      <c r="B25" s="7">
        <f>'Triangles Analyse'!B22</f>
        <v>2228111.3859999999</v>
      </c>
      <c r="C25" s="7">
        <f>'Triangles Analyse'!C22</f>
        <v>8471438.6840000004</v>
      </c>
      <c r="D25" s="7">
        <f>'Triangles Analyse'!D22</f>
        <v>10040083.818</v>
      </c>
      <c r="E25" s="7">
        <f>'Triangles Analyse'!E22</f>
        <v>10577748.493999999</v>
      </c>
      <c r="F25" s="7">
        <f>'Triangles Analyse'!F22</f>
        <v>10784701.544</v>
      </c>
      <c r="G25" s="15">
        <f t="shared" ref="G25" si="19">F25*G$32</f>
        <v>10940245.801808491</v>
      </c>
      <c r="H25" s="15">
        <f t="shared" ref="H25" si="20">G25*H$32</f>
        <v>11004016.143911084</v>
      </c>
      <c r="I25" s="15">
        <f t="shared" ref="I25" si="21">H25*I$32</f>
        <v>11160321.475634988</v>
      </c>
      <c r="J25" s="15">
        <f t="shared" ref="J25" si="22">I25*J$32</f>
        <v>11167964.116202036</v>
      </c>
      <c r="K25" s="15">
        <f t="shared" ref="K25" si="23">J25*K$32</f>
        <v>11200820.177620893</v>
      </c>
      <c r="L25" s="7">
        <f>K25-F25</f>
        <v>416118.63362089358</v>
      </c>
    </row>
    <row r="26" spans="1:12" x14ac:dyDescent="0.25">
      <c r="A26" s="4">
        <f t="shared" si="8"/>
        <v>2011</v>
      </c>
      <c r="B26" s="7">
        <f>'Triangles Analyse'!B23</f>
        <v>2444956.3820000002</v>
      </c>
      <c r="C26" s="7">
        <f>'Triangles Analyse'!C23</f>
        <v>10146801.492000001</v>
      </c>
      <c r="D26" s="7">
        <f>'Triangles Analyse'!D23</f>
        <v>12415451.076000001</v>
      </c>
      <c r="E26" s="7">
        <f>'Triangles Analyse'!E23</f>
        <v>12882217.810000001</v>
      </c>
      <c r="F26" s="15">
        <f t="shared" ref="F26" si="24">E26*F$32</f>
        <v>13231450.250678446</v>
      </c>
      <c r="G26" s="15">
        <f t="shared" ref="G26" si="25">F26*G$32</f>
        <v>13422283.172718532</v>
      </c>
      <c r="H26" s="15">
        <f t="shared" ref="H26" si="26">G26*H$32</f>
        <v>13500521.231097499</v>
      </c>
      <c r="I26" s="15">
        <f t="shared" ref="I26" si="27">H26*I$32</f>
        <v>13692287.893548278</v>
      </c>
      <c r="J26" s="15">
        <f t="shared" ref="J26" si="28">I26*J$32</f>
        <v>13701664.436611075</v>
      </c>
      <c r="K26" s="15">
        <f t="shared" ref="K26" si="29">J26*K$32</f>
        <v>13741974.624178454</v>
      </c>
      <c r="L26" s="7">
        <f>K26-E26</f>
        <v>859756.81417845376</v>
      </c>
    </row>
    <row r="27" spans="1:12" x14ac:dyDescent="0.25">
      <c r="A27" s="4">
        <f t="shared" si="8"/>
        <v>2012</v>
      </c>
      <c r="B27" s="7">
        <f>'Triangles Analyse'!B24</f>
        <v>2270647.79</v>
      </c>
      <c r="C27" s="7">
        <f>'Triangles Analyse'!C24</f>
        <v>11959203.719999999</v>
      </c>
      <c r="D27" s="7">
        <f>'Triangles Analyse'!D24</f>
        <v>14344968.18</v>
      </c>
      <c r="E27" s="15">
        <f t="shared" ref="E27" si="30">D27*E$32</f>
        <v>15297548.342165969</v>
      </c>
      <c r="F27" s="15">
        <f t="shared" ref="F27" si="31">E27*F$32</f>
        <v>15712259.552822882</v>
      </c>
      <c r="G27" s="15">
        <f t="shared" ref="G27" si="32">F27*G$32</f>
        <v>15938872.384032652</v>
      </c>
      <c r="H27" s="15">
        <f t="shared" ref="H27" si="33">G27*H$32</f>
        <v>16031779.560258189</v>
      </c>
      <c r="I27" s="15">
        <f t="shared" ref="I27" si="34">H27*I$32</f>
        <v>16259501.202022342</v>
      </c>
      <c r="J27" s="15">
        <f t="shared" ref="J27" si="35">I27*J$32</f>
        <v>16270635.784817098</v>
      </c>
      <c r="K27" s="15">
        <f t="shared" ref="K27" si="36">J27*K$32</f>
        <v>16318503.865615658</v>
      </c>
      <c r="L27" s="7">
        <f>K27-D27</f>
        <v>1973535.6856156588</v>
      </c>
    </row>
    <row r="28" spans="1:12" x14ac:dyDescent="0.25">
      <c r="A28" s="4">
        <f t="shared" si="8"/>
        <v>2013</v>
      </c>
      <c r="B28" s="7">
        <f>'Triangles Analyse'!B25</f>
        <v>2591381.872</v>
      </c>
      <c r="C28" s="7">
        <f>'Triangles Analyse'!C25</f>
        <v>11791984.017999999</v>
      </c>
      <c r="D28" s="15">
        <f t="shared" ref="D28:K29" si="37">C28*D$32</f>
        <v>14641985.228142187</v>
      </c>
      <c r="E28" s="15">
        <f t="shared" ref="E28" si="38">D28*E$32</f>
        <v>15614288.860192169</v>
      </c>
      <c r="F28" s="15">
        <f t="shared" ref="F28" si="39">E28*F$32</f>
        <v>16037586.796039069</v>
      </c>
      <c r="G28" s="15">
        <f t="shared" ref="G28" si="40">F28*G$32</f>
        <v>16268891.716722477</v>
      </c>
      <c r="H28" s="15">
        <f t="shared" ref="H28" si="41">G28*H$32</f>
        <v>16363722.5650599</v>
      </c>
      <c r="I28" s="15">
        <f t="shared" ref="I28" si="42">H28*I$32</f>
        <v>16596159.25456666</v>
      </c>
      <c r="J28" s="15">
        <f t="shared" ref="J28" si="43">I28*J$32</f>
        <v>16607524.382377096</v>
      </c>
      <c r="K28" s="15">
        <f t="shared" ref="K28" si="44">J28*K$32</f>
        <v>16656383.586744606</v>
      </c>
      <c r="L28" s="7">
        <f>K28-C28</f>
        <v>4864399.5687446073</v>
      </c>
    </row>
    <row r="29" spans="1:12" x14ac:dyDescent="0.25">
      <c r="A29" s="4">
        <f t="shared" si="8"/>
        <v>2014</v>
      </c>
      <c r="B29" s="7">
        <f>'Triangles Analyse'!B26</f>
        <v>2045750.7879999999</v>
      </c>
      <c r="C29" s="15">
        <f>B29*C$32</f>
        <v>9304401.0823449269</v>
      </c>
      <c r="D29" s="15">
        <f t="shared" si="37"/>
        <v>11553179.091529245</v>
      </c>
      <c r="E29" s="15">
        <f t="shared" si="37"/>
        <v>12320370.002965719</v>
      </c>
      <c r="F29" s="15">
        <f t="shared" si="37"/>
        <v>12654370.945168173</v>
      </c>
      <c r="G29" s="15">
        <f t="shared" si="37"/>
        <v>12836880.839268541</v>
      </c>
      <c r="H29" s="15">
        <f t="shared" si="37"/>
        <v>12911706.60621018</v>
      </c>
      <c r="I29" s="15">
        <f t="shared" si="37"/>
        <v>13095109.516366955</v>
      </c>
      <c r="J29" s="15">
        <f t="shared" si="37"/>
        <v>13104077.108872084</v>
      </c>
      <c r="K29" s="15">
        <f t="shared" si="37"/>
        <v>13142629.199284149</v>
      </c>
      <c r="L29" s="7">
        <f>K29-B29</f>
        <v>11096878.411284149</v>
      </c>
    </row>
    <row r="30" spans="1:12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8">
        <f>SUM(L20:L29)</f>
        <v>19635474.570752233</v>
      </c>
    </row>
    <row r="31" spans="1:12" x14ac:dyDescent="0.25">
      <c r="A31" s="14"/>
      <c r="B31" s="14"/>
      <c r="C31" s="4">
        <v>0</v>
      </c>
      <c r="D31" s="4">
        <v>1</v>
      </c>
      <c r="E31" s="4">
        <v>2</v>
      </c>
      <c r="F31" s="4">
        <v>3</v>
      </c>
      <c r="G31" s="4">
        <v>4</v>
      </c>
      <c r="H31" s="4">
        <v>5</v>
      </c>
      <c r="I31" s="4">
        <v>6</v>
      </c>
      <c r="J31" s="4">
        <v>7</v>
      </c>
      <c r="K31" s="4">
        <v>8</v>
      </c>
      <c r="L31" s="14"/>
    </row>
    <row r="32" spans="1:12" x14ac:dyDescent="0.25">
      <c r="A32" s="14"/>
      <c r="B32" s="14"/>
      <c r="C32" s="6">
        <f>SUM(C20:C28)/SUM(B20:B28)</f>
        <v>4.5481595983845358</v>
      </c>
      <c r="D32" s="6">
        <f>SUM(D20:D27)/SUM(C20:C27)</f>
        <v>1.2416897110606471</v>
      </c>
      <c r="E32" s="6">
        <f>SUM(E20:E26)/SUM(D20:D26)</f>
        <v>1.0664051777747456</v>
      </c>
      <c r="F32" s="6">
        <f>SUM(F20:F25)/SUM(E20:E25)</f>
        <v>1.0271096519115948</v>
      </c>
      <c r="G32" s="6">
        <f>SUM(G20:G24)/SUM(F20:F24)</f>
        <v>1.0144226761560247</v>
      </c>
      <c r="H32" s="6">
        <f>SUM(H20:H23)/SUM(G20:G23)</f>
        <v>1.0058289679462276</v>
      </c>
      <c r="I32" s="6">
        <f>SUM(I20:I22)/SUM(H20:H22)</f>
        <v>1.0142043895319433</v>
      </c>
      <c r="J32" s="6">
        <f>SUM(J20:J21)/SUM(I20:I21)</f>
        <v>1.0006848046970451</v>
      </c>
      <c r="K32" s="6">
        <f>K20/J20</f>
        <v>1.0029419920297908</v>
      </c>
      <c r="L32" s="14"/>
    </row>
    <row r="35" spans="1:12" x14ac:dyDescent="0.25">
      <c r="A35" s="42" t="s">
        <v>14</v>
      </c>
      <c r="B35" s="45"/>
      <c r="C35" s="45"/>
      <c r="D35" s="45"/>
      <c r="E35" s="45"/>
      <c r="F35" s="3"/>
      <c r="G35" s="3"/>
      <c r="H35" s="3"/>
      <c r="I35" s="3"/>
      <c r="J35" s="3"/>
      <c r="K35" s="3"/>
    </row>
    <row r="36" spans="1:12" x14ac:dyDescent="0.25">
      <c r="A36" s="4" t="s">
        <v>3</v>
      </c>
      <c r="B36" s="4">
        <f>B19</f>
        <v>0</v>
      </c>
      <c r="C36" s="4">
        <f t="shared" ref="C36:K36" si="45">C19</f>
        <v>1</v>
      </c>
      <c r="D36" s="4">
        <f t="shared" si="45"/>
        <v>2</v>
      </c>
      <c r="E36" s="4">
        <f t="shared" si="45"/>
        <v>3</v>
      </c>
      <c r="F36" s="4">
        <f t="shared" si="45"/>
        <v>4</v>
      </c>
      <c r="G36" s="4">
        <f t="shared" si="45"/>
        <v>5</v>
      </c>
      <c r="H36" s="4">
        <f t="shared" si="45"/>
        <v>6</v>
      </c>
      <c r="I36" s="4">
        <f t="shared" si="45"/>
        <v>7</v>
      </c>
      <c r="J36" s="4">
        <f t="shared" si="45"/>
        <v>8</v>
      </c>
      <c r="K36" s="4">
        <f t="shared" si="45"/>
        <v>9</v>
      </c>
      <c r="L36" s="16" t="s">
        <v>19</v>
      </c>
    </row>
    <row r="37" spans="1:12" x14ac:dyDescent="0.25">
      <c r="A37" s="4">
        <f>A20</f>
        <v>2005</v>
      </c>
      <c r="B37" s="7">
        <f>'Triangles Analyse'!B30</f>
        <v>9507579.0899999999</v>
      </c>
      <c r="C37" s="7">
        <f>'Triangles Analyse'!C30</f>
        <v>9509399.6260000002</v>
      </c>
      <c r="D37" s="7">
        <f>'Triangles Analyse'!D30</f>
        <v>9649835.256000001</v>
      </c>
      <c r="E37" s="7">
        <f>'Triangles Analyse'!E30</f>
        <v>8196994.5580000002</v>
      </c>
      <c r="F37" s="7">
        <f>'Triangles Analyse'!F30</f>
        <v>7328808.1440000003</v>
      </c>
      <c r="G37" s="7">
        <f>'Triangles Analyse'!G30</f>
        <v>7251425.3540000003</v>
      </c>
      <c r="H37" s="7">
        <f>'Triangles Analyse'!H30</f>
        <v>7221811.7540000007</v>
      </c>
      <c r="I37" s="7">
        <f>'Triangles Analyse'!I30</f>
        <v>7143342.4680000003</v>
      </c>
      <c r="J37" s="7">
        <f>'Triangles Analyse'!J30</f>
        <v>7126991.9020000007</v>
      </c>
      <c r="K37" s="7">
        <f>'Triangles Analyse'!K30</f>
        <v>7061739.8140000002</v>
      </c>
      <c r="L37" s="7">
        <f>K37-K37</f>
        <v>0</v>
      </c>
    </row>
    <row r="38" spans="1:12" x14ac:dyDescent="0.25">
      <c r="A38" s="4">
        <f t="shared" ref="A38:A46" si="46">A21</f>
        <v>2006</v>
      </c>
      <c r="B38" s="7">
        <f>'Triangles Analyse'!B31</f>
        <v>10035217.354</v>
      </c>
      <c r="C38" s="7">
        <f>'Triangles Analyse'!C31</f>
        <v>8977878.4719999991</v>
      </c>
      <c r="D38" s="7">
        <f>'Triangles Analyse'!D31</f>
        <v>9166818.1339999996</v>
      </c>
      <c r="E38" s="7">
        <f>'Triangles Analyse'!E31</f>
        <v>7055942.9679999994</v>
      </c>
      <c r="F38" s="7">
        <f>'Triangles Analyse'!F31</f>
        <v>6960307.3739999998</v>
      </c>
      <c r="G38" s="7">
        <f>'Triangles Analyse'!G31</f>
        <v>6879378.3779999996</v>
      </c>
      <c r="H38" s="7">
        <f>'Triangles Analyse'!H31</f>
        <v>6787965.5859999992</v>
      </c>
      <c r="I38" s="7">
        <f>'Triangles Analyse'!I31</f>
        <v>6906810.3159999996</v>
      </c>
      <c r="J38" s="7">
        <f>'Triangles Analyse'!J31</f>
        <v>6828271.1919999998</v>
      </c>
      <c r="K38" s="15">
        <f t="shared" ref="K38" si="47">J38*K$49</f>
        <v>6765754.0797547596</v>
      </c>
      <c r="L38" s="7">
        <f>K38-J38</f>
        <v>-62517.112245240249</v>
      </c>
    </row>
    <row r="39" spans="1:12" x14ac:dyDescent="0.25">
      <c r="A39" s="4">
        <f t="shared" si="46"/>
        <v>2007</v>
      </c>
      <c r="B39" s="7">
        <f>'Triangles Analyse'!B32</f>
        <v>11648405.002</v>
      </c>
      <c r="C39" s="7">
        <f>'Triangles Analyse'!C32</f>
        <v>11989432.252</v>
      </c>
      <c r="D39" s="7">
        <f>'Triangles Analyse'!D32</f>
        <v>11313404.960000001</v>
      </c>
      <c r="E39" s="7">
        <f>'Triangles Analyse'!E32</f>
        <v>9391193.4620000012</v>
      </c>
      <c r="F39" s="7">
        <f>'Triangles Analyse'!F32</f>
        <v>9479657.2240000013</v>
      </c>
      <c r="G39" s="7">
        <f>'Triangles Analyse'!G32</f>
        <v>9337734.2700000014</v>
      </c>
      <c r="H39" s="7">
        <f>'Triangles Analyse'!H32</f>
        <v>9223029.4860000014</v>
      </c>
      <c r="I39" s="7">
        <f>'Triangles Analyse'!I32</f>
        <v>8716293.5300000012</v>
      </c>
      <c r="J39" s="15">
        <f t="shared" ref="J39" si="48">I39*J$49</f>
        <v>8657426.8113439195</v>
      </c>
      <c r="K39" s="15">
        <f>J39*K$49</f>
        <v>8578162.6303380672</v>
      </c>
      <c r="L39" s="7">
        <f>K39-I39</f>
        <v>-138130.899661934</v>
      </c>
    </row>
    <row r="40" spans="1:12" x14ac:dyDescent="0.25">
      <c r="A40" s="4">
        <f t="shared" si="46"/>
        <v>2008</v>
      </c>
      <c r="B40" s="7">
        <f>'Triangles Analyse'!B33</f>
        <v>12973407.493999999</v>
      </c>
      <c r="C40" s="7">
        <f>'Triangles Analyse'!C33</f>
        <v>12592677.568</v>
      </c>
      <c r="D40" s="7">
        <f>'Triangles Analyse'!D33</f>
        <v>12424984.287999999</v>
      </c>
      <c r="E40" s="7">
        <f>'Triangles Analyse'!E33</f>
        <v>10701675.932</v>
      </c>
      <c r="F40" s="7">
        <f>'Triangles Analyse'!F33</f>
        <v>10355874.532</v>
      </c>
      <c r="G40" s="7">
        <f>'Triangles Analyse'!G33</f>
        <v>10333477.128</v>
      </c>
      <c r="H40" s="7">
        <f>'Triangles Analyse'!H33</f>
        <v>10339700.398</v>
      </c>
      <c r="I40" s="15">
        <f t="shared" ref="I40:K40" si="49">H40*I$49</f>
        <v>10132147.862154804</v>
      </c>
      <c r="J40" s="15">
        <f t="shared" si="49"/>
        <v>10063718.971419262</v>
      </c>
      <c r="K40" s="15">
        <f t="shared" si="49"/>
        <v>9971579.3022629041</v>
      </c>
      <c r="L40" s="7">
        <f>K40-H40</f>
        <v>-368121.09573709592</v>
      </c>
    </row>
    <row r="41" spans="1:12" x14ac:dyDescent="0.25">
      <c r="A41" s="4">
        <f t="shared" si="46"/>
        <v>2009</v>
      </c>
      <c r="B41" s="7">
        <f>'Triangles Analyse'!B34</f>
        <v>13679207.742000001</v>
      </c>
      <c r="C41" s="7">
        <f>'Triangles Analyse'!C34</f>
        <v>15263638.772</v>
      </c>
      <c r="D41" s="7">
        <f>'Triangles Analyse'!D34</f>
        <v>14679525.379999999</v>
      </c>
      <c r="E41" s="7">
        <f>'Triangles Analyse'!E34</f>
        <v>12757312.709999999</v>
      </c>
      <c r="F41" s="7">
        <f>'Triangles Analyse'!F34</f>
        <v>12258504.857999999</v>
      </c>
      <c r="G41" s="7">
        <f>'Triangles Analyse'!G34</f>
        <v>12027302.375999998</v>
      </c>
      <c r="H41" s="15">
        <f t="shared" ref="H41:K41" si="50">G41*H$49</f>
        <v>11945639.759953929</v>
      </c>
      <c r="I41" s="15">
        <f t="shared" si="50"/>
        <v>11705850.62399877</v>
      </c>
      <c r="J41" s="15">
        <f t="shared" si="50"/>
        <v>11626793.50953362</v>
      </c>
      <c r="K41" s="15">
        <f t="shared" si="50"/>
        <v>11520342.911065981</v>
      </c>
      <c r="L41" s="7">
        <f>K41-G41</f>
        <v>-506959.46493401751</v>
      </c>
    </row>
    <row r="42" spans="1:12" x14ac:dyDescent="0.25">
      <c r="A42" s="4">
        <f t="shared" si="46"/>
        <v>2010</v>
      </c>
      <c r="B42" s="7">
        <f>'Triangles Analyse'!B35</f>
        <v>16380847.386</v>
      </c>
      <c r="C42" s="7">
        <f>'Triangles Analyse'!C35</f>
        <v>17115456.684</v>
      </c>
      <c r="D42" s="7">
        <f>'Triangles Analyse'!D35</f>
        <v>16516949.818</v>
      </c>
      <c r="E42" s="7">
        <f>'Triangles Analyse'!E35</f>
        <v>13274230.493999999</v>
      </c>
      <c r="F42" s="7">
        <f>'Triangles Analyse'!F35</f>
        <v>13285077.544</v>
      </c>
      <c r="G42" s="15">
        <f t="shared" ref="G42:K42" si="51">F42*G$49</f>
        <v>13126448.049997022</v>
      </c>
      <c r="H42" s="15">
        <f t="shared" si="51"/>
        <v>13037322.487701807</v>
      </c>
      <c r="I42" s="15">
        <f t="shared" si="51"/>
        <v>12775619.610558722</v>
      </c>
      <c r="J42" s="15">
        <f t="shared" si="51"/>
        <v>12689337.660245389</v>
      </c>
      <c r="K42" s="15">
        <f t="shared" si="51"/>
        <v>12573158.80259358</v>
      </c>
      <c r="L42" s="7">
        <f>K42-F42</f>
        <v>-711918.74140642025</v>
      </c>
    </row>
    <row r="43" spans="1:12" x14ac:dyDescent="0.25">
      <c r="A43" s="4">
        <f t="shared" si="46"/>
        <v>2011</v>
      </c>
      <c r="B43" s="7">
        <f>'Triangles Analyse'!B36</f>
        <v>18480776.381999999</v>
      </c>
      <c r="C43" s="7">
        <f>'Triangles Analyse'!C36</f>
        <v>19425857.491999999</v>
      </c>
      <c r="D43" s="7">
        <f>'Triangles Analyse'!D36</f>
        <v>17946691.076000001</v>
      </c>
      <c r="E43" s="7">
        <f>'Triangles Analyse'!E36</f>
        <v>15319053.810000001</v>
      </c>
      <c r="F43" s="15">
        <f t="shared" ref="F43:K43" si="52">E43*F$49</f>
        <v>14892477.75127821</v>
      </c>
      <c r="G43" s="15">
        <f t="shared" si="52"/>
        <v>14714655.21299707</v>
      </c>
      <c r="H43" s="15">
        <f t="shared" si="52"/>
        <v>14614746.089459352</v>
      </c>
      <c r="I43" s="15">
        <f t="shared" si="52"/>
        <v>14321379.019346984</v>
      </c>
      <c r="J43" s="15">
        <f t="shared" si="52"/>
        <v>14224657.564683098</v>
      </c>
      <c r="K43" s="15">
        <f t="shared" si="52"/>
        <v>14094421.888826627</v>
      </c>
      <c r="L43" s="7">
        <f>K43-E43</f>
        <v>-1224631.9211733732</v>
      </c>
    </row>
    <row r="44" spans="1:12" x14ac:dyDescent="0.25">
      <c r="A44" s="4">
        <f t="shared" si="46"/>
        <v>2012</v>
      </c>
      <c r="B44" s="7">
        <f>'Triangles Analyse'!B37</f>
        <v>22345605.789999999</v>
      </c>
      <c r="C44" s="7">
        <f>'Triangles Analyse'!C37</f>
        <v>22699529.719999999</v>
      </c>
      <c r="D44" s="7">
        <f>'Triangles Analyse'!D37</f>
        <v>22066408.18</v>
      </c>
      <c r="E44" s="15">
        <f t="shared" ref="E44:K44" si="53">D44*E$49</f>
        <v>18456349.095869042</v>
      </c>
      <c r="F44" s="15">
        <f t="shared" si="53"/>
        <v>17942411.567262027</v>
      </c>
      <c r="G44" s="15">
        <f t="shared" si="53"/>
        <v>17728171.517952465</v>
      </c>
      <c r="H44" s="15">
        <f t="shared" si="53"/>
        <v>17607801.312015153</v>
      </c>
      <c r="I44" s="15">
        <f t="shared" si="53"/>
        <v>17254353.564759925</v>
      </c>
      <c r="J44" s="15">
        <f t="shared" si="53"/>
        <v>17137823.852515448</v>
      </c>
      <c r="K44" s="15">
        <f t="shared" si="53"/>
        <v>16980916.3092588</v>
      </c>
      <c r="L44" s="7">
        <f>K44-D44</f>
        <v>-5085491.8707411997</v>
      </c>
    </row>
    <row r="45" spans="1:12" x14ac:dyDescent="0.25">
      <c r="A45" s="4">
        <f t="shared" si="46"/>
        <v>2013</v>
      </c>
      <c r="B45" s="7">
        <f>'Triangles Analyse'!B38</f>
        <v>24430823.872000001</v>
      </c>
      <c r="C45" s="7">
        <f>'Triangles Analyse'!C38</f>
        <v>23358362.017999999</v>
      </c>
      <c r="D45" s="15">
        <f t="shared" ref="D45:K46" si="54">C45*D$49</f>
        <v>22601578.885083575</v>
      </c>
      <c r="E45" s="15">
        <f t="shared" ref="E45:K45" si="55">D45*E$49</f>
        <v>18903966.00199775</v>
      </c>
      <c r="F45" s="15">
        <f t="shared" si="55"/>
        <v>18377564.083748799</v>
      </c>
      <c r="G45" s="15">
        <f t="shared" si="55"/>
        <v>18158128.127732947</v>
      </c>
      <c r="H45" s="15">
        <f t="shared" si="55"/>
        <v>18034838.615334112</v>
      </c>
      <c r="I45" s="15">
        <f t="shared" si="55"/>
        <v>17672818.794247665</v>
      </c>
      <c r="J45" s="15">
        <f t="shared" si="55"/>
        <v>17553462.91800965</v>
      </c>
      <c r="K45" s="15">
        <f t="shared" si="55"/>
        <v>17392749.938006222</v>
      </c>
      <c r="L45" s="7">
        <f>K45-C45</f>
        <v>-5965612.079993777</v>
      </c>
    </row>
    <row r="46" spans="1:12" x14ac:dyDescent="0.25">
      <c r="A46" s="4">
        <f t="shared" si="46"/>
        <v>2014</v>
      </c>
      <c r="B46" s="7">
        <f>'Triangles Analyse'!B39</f>
        <v>23679536.787999999</v>
      </c>
      <c r="C46" s="15">
        <f>B46*C$49</f>
        <v>23925761.70567333</v>
      </c>
      <c r="D46" s="15">
        <f t="shared" si="54"/>
        <v>23150595.498082306</v>
      </c>
      <c r="E46" s="15">
        <f t="shared" si="54"/>
        <v>19363163.62882857</v>
      </c>
      <c r="F46" s="15">
        <f t="shared" si="54"/>
        <v>18823974.842914201</v>
      </c>
      <c r="G46" s="15">
        <f t="shared" si="54"/>
        <v>18599208.551971108</v>
      </c>
      <c r="H46" s="15">
        <f t="shared" si="54"/>
        <v>18472924.204969805</v>
      </c>
      <c r="I46" s="15">
        <f t="shared" si="54"/>
        <v>18102110.53381554</v>
      </c>
      <c r="J46" s="15">
        <f t="shared" si="54"/>
        <v>17979855.375220001</v>
      </c>
      <c r="K46" s="15">
        <f t="shared" si="54"/>
        <v>17815238.504413411</v>
      </c>
      <c r="L46" s="7">
        <f>K46-B46</f>
        <v>-5864298.2835865878</v>
      </c>
    </row>
    <row r="47" spans="1:12" x14ac:dyDescent="0.25">
      <c r="L47" s="18">
        <f>SUM(L37:L46)</f>
        <v>-19927681.469479647</v>
      </c>
    </row>
    <row r="48" spans="1:12" x14ac:dyDescent="0.25">
      <c r="C48" s="4">
        <v>0</v>
      </c>
      <c r="D48" s="4">
        <v>1</v>
      </c>
      <c r="E48" s="4">
        <v>2</v>
      </c>
      <c r="F48" s="4">
        <v>3</v>
      </c>
      <c r="G48" s="4">
        <v>4</v>
      </c>
      <c r="H48" s="4">
        <v>5</v>
      </c>
      <c r="I48" s="4">
        <v>6</v>
      </c>
      <c r="J48" s="4">
        <v>7</v>
      </c>
      <c r="K48" s="4">
        <v>8</v>
      </c>
    </row>
    <row r="49" spans="3:11" x14ac:dyDescent="0.25">
      <c r="C49" s="6">
        <f>SUM(C37:C45)/SUM(B37:B45)</f>
        <v>1.010398215128858</v>
      </c>
      <c r="D49" s="6">
        <f>SUM(D37:D44)/SUM(C37:C44)</f>
        <v>0.9676011900006839</v>
      </c>
      <c r="E49" s="6">
        <f>SUM(E37:E43)/SUM(D37:D43)</f>
        <v>0.83640023991747992</v>
      </c>
      <c r="F49" s="6">
        <f>SUM(F37:F42)/SUM(E37:E42)</f>
        <v>0.97215388991953744</v>
      </c>
      <c r="G49" s="6">
        <f>SUM(G37:G41)/SUM(F37:F41)</f>
        <v>0.98805957334629035</v>
      </c>
      <c r="H49" s="6">
        <f>SUM(H37:H40)/SUM(G37:G40)</f>
        <v>0.9932102300671326</v>
      </c>
      <c r="I49" s="6">
        <f>SUM(I37:I39)/SUM(H37:H39)</f>
        <v>0.9799266392781224</v>
      </c>
      <c r="J49" s="6">
        <f>SUM(J37:J38)/SUM(I37:I38)</f>
        <v>0.99324635885041357</v>
      </c>
      <c r="K49" s="6">
        <f>K37/J37</f>
        <v>0.99084437180548934</v>
      </c>
    </row>
  </sheetData>
  <mergeCells count="3">
    <mergeCell ref="A2:E2"/>
    <mergeCell ref="A35:E35"/>
    <mergeCell ref="C18:G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301D-5530-4E64-96CA-8257C1A01066}">
  <dimension ref="A2:N44"/>
  <sheetViews>
    <sheetView topLeftCell="A28" zoomScale="130" zoomScaleNormal="130" workbookViewId="0">
      <selection activeCell="B36" sqref="B36"/>
    </sheetView>
  </sheetViews>
  <sheetFormatPr defaultRowHeight="15" x14ac:dyDescent="0.25"/>
  <cols>
    <col min="1" max="1" width="5" bestFit="1" customWidth="1"/>
    <col min="2" max="2" width="10.85546875" bestFit="1" customWidth="1"/>
    <col min="3" max="3" width="9.85546875" bestFit="1" customWidth="1"/>
    <col min="4" max="4" width="13.140625" customWidth="1"/>
    <col min="5" max="12" width="9.85546875" bestFit="1" customWidth="1"/>
    <col min="14" max="14" width="14" bestFit="1" customWidth="1"/>
  </cols>
  <sheetData>
    <row r="2" spans="1:14" x14ac:dyDescent="0.25">
      <c r="A2" s="4" t="s">
        <v>3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36">
        <v>9</v>
      </c>
      <c r="L2" s="38" t="s">
        <v>20</v>
      </c>
    </row>
    <row r="3" spans="1:14" x14ac:dyDescent="0.25">
      <c r="A3" s="4">
        <v>2005</v>
      </c>
      <c r="B3" s="7">
        <f>SUM(Estimation!B20:B20)</f>
        <v>932885.09</v>
      </c>
      <c r="C3" s="7">
        <f>SUM(Estimation!C20:C20)</f>
        <v>4170107.6259999997</v>
      </c>
      <c r="D3" s="7">
        <f>SUM(Estimation!D20:D20)</f>
        <v>5178741.2560000001</v>
      </c>
      <c r="E3" s="7">
        <f>SUM(Estimation!E20:E20)</f>
        <v>5895582.5580000002</v>
      </c>
      <c r="F3" s="7">
        <f>SUM(Estimation!F20:F20)</f>
        <v>6101204.1440000003</v>
      </c>
      <c r="G3" s="7">
        <f>SUM(Estimation!G20:G20)</f>
        <v>6142991.3540000003</v>
      </c>
      <c r="H3" s="7">
        <f>SUM(Estimation!H20:H20)</f>
        <v>6201205.7540000007</v>
      </c>
      <c r="I3" s="7">
        <f>SUM(Estimation!I20:I20)</f>
        <v>6339424.4680000003</v>
      </c>
      <c r="J3" s="7">
        <f>SUM(Estimation!J20:J20)</f>
        <v>6340571.9020000007</v>
      </c>
      <c r="K3" s="37">
        <f>SUM(Estimation!K20:K20)</f>
        <v>6359225.8140000002</v>
      </c>
      <c r="L3" s="39">
        <f>SUM(Estimation!L20:L20)</f>
        <v>0</v>
      </c>
    </row>
    <row r="4" spans="1:14" x14ac:dyDescent="0.25">
      <c r="A4" s="4">
        <v>2006</v>
      </c>
      <c r="B4" s="7">
        <f>SUM(Estimation!B21:B21)</f>
        <v>754417.35400000005</v>
      </c>
      <c r="C4" s="7">
        <f>SUM(Estimation!C21:C21)</f>
        <v>3466602.4720000001</v>
      </c>
      <c r="D4" s="7">
        <f>SUM(Estimation!D21:D21)</f>
        <v>5314858.1339999996</v>
      </c>
      <c r="E4" s="7">
        <f>SUM(Estimation!E21:E21)</f>
        <v>5765460.9679999994</v>
      </c>
      <c r="F4" s="7">
        <f>SUM(Estimation!F21:F21)</f>
        <v>5929663.3739999998</v>
      </c>
      <c r="G4" s="7">
        <f>SUM(Estimation!G21:G21)</f>
        <v>6059290.3779999996</v>
      </c>
      <c r="H4" s="7">
        <f>SUM(Estimation!H21:H21)</f>
        <v>6091617.5859999992</v>
      </c>
      <c r="I4" s="7">
        <f>SUM(Estimation!I21:I21)</f>
        <v>6149260.3159999996</v>
      </c>
      <c r="J4" s="7">
        <f>SUM(Estimation!J21:J21)</f>
        <v>6156665.1919999998</v>
      </c>
      <c r="K4" s="37">
        <f>SUM(Estimation!K21:K21)</f>
        <v>6174778.0519249542</v>
      </c>
      <c r="L4" s="39">
        <f>SUM(Estimation!L21:L21)</f>
        <v>18112.859924954362</v>
      </c>
    </row>
    <row r="5" spans="1:14" x14ac:dyDescent="0.25">
      <c r="A5" s="4">
        <v>2007</v>
      </c>
      <c r="B5" s="7">
        <f>SUM(Estimation!B22:B22)</f>
        <v>978419.00199999998</v>
      </c>
      <c r="C5" s="7">
        <f>SUM(Estimation!C22:C22)</f>
        <v>5103958.2520000003</v>
      </c>
      <c r="D5" s="7">
        <f>SUM(Estimation!D22:D22)</f>
        <v>6778746.9600000009</v>
      </c>
      <c r="E5" s="7">
        <f>SUM(Estimation!E22:E22)</f>
        <v>7246933.4620000012</v>
      </c>
      <c r="F5" s="7">
        <f>SUM(Estimation!F22:F22)</f>
        <v>7464957.2240000013</v>
      </c>
      <c r="G5" s="7">
        <f>SUM(Estimation!G22:G22)</f>
        <v>7583026.2700000014</v>
      </c>
      <c r="H5" s="7">
        <f>SUM(Estimation!H22:H22)</f>
        <v>7609861.4860000014</v>
      </c>
      <c r="I5" s="7">
        <f>SUM(Estimation!I22:I22)</f>
        <v>7696705.5300000012</v>
      </c>
      <c r="J5" s="15">
        <f>SUM(Estimation!J22:J22)</f>
        <v>7701976.2700987188</v>
      </c>
      <c r="K5" s="37">
        <f>SUM(Estimation!K22:K22)</f>
        <v>7724635.4228989873</v>
      </c>
      <c r="L5" s="39">
        <f>SUM(Estimation!L22:L22)</f>
        <v>27929.892898986116</v>
      </c>
    </row>
    <row r="6" spans="1:14" x14ac:dyDescent="0.25">
      <c r="A6" s="4">
        <v>2008</v>
      </c>
      <c r="B6" s="7">
        <f>SUM(Estimation!B23:B23)</f>
        <v>1316441.4939999999</v>
      </c>
      <c r="C6" s="7">
        <f>SUM(Estimation!C23:C23)</f>
        <v>6021787.568</v>
      </c>
      <c r="D6" s="7">
        <f>SUM(Estimation!D23:D23)</f>
        <v>7555658.2879999997</v>
      </c>
      <c r="E6" s="7">
        <f>SUM(Estimation!E23:E23)</f>
        <v>8053227.932</v>
      </c>
      <c r="F6" s="7">
        <f>SUM(Estimation!F23:F23)</f>
        <v>8327442.5319999997</v>
      </c>
      <c r="G6" s="7">
        <f>SUM(Estimation!G23:G23)</f>
        <v>8449895.1280000005</v>
      </c>
      <c r="H6" s="7">
        <f>SUM(Estimation!H23:H23)</f>
        <v>8497100.398</v>
      </c>
      <c r="I6" s="15">
        <f>SUM(Estimation!I23:I23)</f>
        <v>8617796.5219452213</v>
      </c>
      <c r="J6" s="15">
        <f>SUM(Estimation!J23:J23)</f>
        <v>8623698.0294816289</v>
      </c>
      <c r="K6" s="37">
        <f>SUM(Estimation!K23:K23)</f>
        <v>8649068.8803516869</v>
      </c>
      <c r="L6" s="39">
        <f>SUM(Estimation!L23:L23)</f>
        <v>151968.48235168681</v>
      </c>
    </row>
    <row r="7" spans="1:14" x14ac:dyDescent="0.25">
      <c r="A7" s="4">
        <v>2009</v>
      </c>
      <c r="B7" s="7">
        <f>SUM(Estimation!B24:B24)</f>
        <v>1515113.7420000001</v>
      </c>
      <c r="C7" s="7">
        <f>SUM(Estimation!C24:C24)</f>
        <v>7237752.7719999999</v>
      </c>
      <c r="D7" s="7">
        <f>SUM(Estimation!D24:D24)</f>
        <v>8623381.379999999</v>
      </c>
      <c r="E7" s="7">
        <f>SUM(Estimation!E24:E24)</f>
        <v>9198258.709999999</v>
      </c>
      <c r="F7" s="7">
        <f>SUM(Estimation!F24:F24)</f>
        <v>9396272.8579999991</v>
      </c>
      <c r="G7" s="7">
        <f>SUM(Estimation!G24:G24)</f>
        <v>9521142.3759999983</v>
      </c>
      <c r="H7" s="15">
        <f>SUM(Estimation!H24:H24)</f>
        <v>9576640.8097211719</v>
      </c>
      <c r="I7" s="15">
        <f>SUM(Estimation!I24:I24)</f>
        <v>9712671.146189956</v>
      </c>
      <c r="J7" s="15">
        <f>SUM(Estimation!J24:J24)</f>
        <v>9719322.4290117212</v>
      </c>
      <c r="K7" s="37">
        <f>SUM(Estimation!K24:K24)</f>
        <v>9747916.5981328413</v>
      </c>
      <c r="L7" s="39">
        <f>SUM(Estimation!L24:L24)</f>
        <v>226774.22213284299</v>
      </c>
    </row>
    <row r="8" spans="1:14" x14ac:dyDescent="0.25">
      <c r="A8" s="4">
        <v>2010</v>
      </c>
      <c r="B8" s="7">
        <f>SUM(Estimation!B25:B25)</f>
        <v>2228111.3859999999</v>
      </c>
      <c r="C8" s="7">
        <f>SUM(Estimation!C25:C25)</f>
        <v>8471438.6840000004</v>
      </c>
      <c r="D8" s="7">
        <f>SUM(Estimation!D25:D25)</f>
        <v>10040083.818</v>
      </c>
      <c r="E8" s="7">
        <f>SUM(Estimation!E25:E25)</f>
        <v>10577748.493999999</v>
      </c>
      <c r="F8" s="7">
        <f>SUM(Estimation!F25:F25)</f>
        <v>10784701.544</v>
      </c>
      <c r="G8" s="15">
        <f>SUM(Estimation!G25:G25)</f>
        <v>10940245.801808491</v>
      </c>
      <c r="H8" s="15">
        <f>SUM(Estimation!H25:H25)</f>
        <v>11004016.143911084</v>
      </c>
      <c r="I8" s="15">
        <f>SUM(Estimation!I25:I25)</f>
        <v>11160321.475634988</v>
      </c>
      <c r="J8" s="15">
        <f>SUM(Estimation!J25:J25)</f>
        <v>11167964.116202036</v>
      </c>
      <c r="K8" s="37">
        <f>SUM(Estimation!K25:K25)</f>
        <v>11200820.177620893</v>
      </c>
      <c r="L8" s="39">
        <f>SUM(Estimation!L25:L25)</f>
        <v>416118.63362089358</v>
      </c>
    </row>
    <row r="9" spans="1:14" x14ac:dyDescent="0.25">
      <c r="A9" s="4">
        <v>2011</v>
      </c>
      <c r="B9" s="7">
        <f>SUM(Estimation!B26:B26)</f>
        <v>2444956.3820000002</v>
      </c>
      <c r="C9" s="7">
        <f>SUM(Estimation!C26:C26)</f>
        <v>10146801.492000001</v>
      </c>
      <c r="D9" s="7">
        <f>SUM(Estimation!D26:D26)</f>
        <v>12415451.076000001</v>
      </c>
      <c r="E9" s="7">
        <f>SUM(Estimation!E26:E26)</f>
        <v>12882217.810000001</v>
      </c>
      <c r="F9" s="15">
        <f>SUM(Estimation!F26:F26)</f>
        <v>13231450.250678446</v>
      </c>
      <c r="G9" s="15">
        <f>SUM(Estimation!G26:G26)</f>
        <v>13422283.172718532</v>
      </c>
      <c r="H9" s="15">
        <f>SUM(Estimation!H26:H26)</f>
        <v>13500521.231097499</v>
      </c>
      <c r="I9" s="15">
        <f>SUM(Estimation!I26:I26)</f>
        <v>13692287.893548278</v>
      </c>
      <c r="J9" s="15">
        <f>SUM(Estimation!J26:J26)</f>
        <v>13701664.436611075</v>
      </c>
      <c r="K9" s="37">
        <f>SUM(Estimation!K26:K26)</f>
        <v>13741974.624178454</v>
      </c>
      <c r="L9" s="39">
        <f>SUM(Estimation!L26:L26)</f>
        <v>859756.81417845376</v>
      </c>
    </row>
    <row r="10" spans="1:14" x14ac:dyDescent="0.25">
      <c r="A10" s="4">
        <v>2012</v>
      </c>
      <c r="B10" s="7">
        <f>SUM(Estimation!B27:B27)</f>
        <v>2270647.79</v>
      </c>
      <c r="C10" s="7">
        <f>SUM(Estimation!C27:C27)</f>
        <v>11959203.719999999</v>
      </c>
      <c r="D10" s="7">
        <f>SUM(Estimation!D27:D27)</f>
        <v>14344968.18</v>
      </c>
      <c r="E10" s="15">
        <f>SUM(Estimation!E27:E27)</f>
        <v>15297548.342165969</v>
      </c>
      <c r="F10" s="15">
        <f>SUM(Estimation!F27:F27)</f>
        <v>15712259.552822882</v>
      </c>
      <c r="G10" s="15">
        <f>SUM(Estimation!G27:G27)</f>
        <v>15938872.384032652</v>
      </c>
      <c r="H10" s="15">
        <f>SUM(Estimation!H27:H27)</f>
        <v>16031779.560258189</v>
      </c>
      <c r="I10" s="15">
        <f>SUM(Estimation!I27:I27)</f>
        <v>16259501.202022342</v>
      </c>
      <c r="J10" s="15">
        <f>SUM(Estimation!J27:J27)</f>
        <v>16270635.784817098</v>
      </c>
      <c r="K10" s="37">
        <f>SUM(Estimation!K27:K27)</f>
        <v>16318503.865615658</v>
      </c>
      <c r="L10" s="39">
        <f>SUM(Estimation!L27:L27)</f>
        <v>1973535.6856156588</v>
      </c>
    </row>
    <row r="11" spans="1:14" x14ac:dyDescent="0.25">
      <c r="A11" s="4">
        <v>2013</v>
      </c>
      <c r="B11" s="7">
        <f>SUM(Estimation!B28:B28)</f>
        <v>2591381.872</v>
      </c>
      <c r="C11" s="7">
        <f>SUM(Estimation!C28:C28)</f>
        <v>11791984.017999999</v>
      </c>
      <c r="D11" s="15">
        <f>SUM(Estimation!D28:D28)</f>
        <v>14641985.228142187</v>
      </c>
      <c r="E11" s="15">
        <f>SUM(Estimation!E28:E28)</f>
        <v>15614288.860192169</v>
      </c>
      <c r="F11" s="15">
        <f>SUM(Estimation!F28:F28)</f>
        <v>16037586.796039069</v>
      </c>
      <c r="G11" s="15">
        <f>SUM(Estimation!G28:G28)</f>
        <v>16268891.716722477</v>
      </c>
      <c r="H11" s="15">
        <f>SUM(Estimation!H28:H28)</f>
        <v>16363722.5650599</v>
      </c>
      <c r="I11" s="15">
        <f>SUM(Estimation!I28:I28)</f>
        <v>16596159.25456666</v>
      </c>
      <c r="J11" s="15">
        <f>SUM(Estimation!J28:J28)</f>
        <v>16607524.382377096</v>
      </c>
      <c r="K11" s="37">
        <f>SUM(Estimation!K28:K28)</f>
        <v>16656383.586744606</v>
      </c>
      <c r="L11" s="39">
        <f>SUM(Estimation!L28:L28)</f>
        <v>4864399.5687446073</v>
      </c>
    </row>
    <row r="12" spans="1:14" x14ac:dyDescent="0.25">
      <c r="A12" s="4">
        <v>2014</v>
      </c>
      <c r="B12" s="7">
        <f>SUM(Estimation!B29:B29)</f>
        <v>2045750.7879999999</v>
      </c>
      <c r="C12" s="15">
        <f>SUM(Estimation!C29:C29)</f>
        <v>9304401.0823449269</v>
      </c>
      <c r="D12" s="15">
        <f>SUM(Estimation!D29:D29)</f>
        <v>11553179.091529245</v>
      </c>
      <c r="E12" s="15">
        <f>SUM(Estimation!E29:E29)</f>
        <v>12320370.002965719</v>
      </c>
      <c r="F12" s="15">
        <f>SUM(Estimation!F29:F29)</f>
        <v>12654370.945168173</v>
      </c>
      <c r="G12" s="15">
        <f>SUM(Estimation!G29:G29)</f>
        <v>12836880.839268541</v>
      </c>
      <c r="H12" s="15">
        <f>SUM(Estimation!H29:H29)</f>
        <v>12911706.60621018</v>
      </c>
      <c r="I12" s="15">
        <f>SUM(Estimation!I29:I29)</f>
        <v>13095109.516366955</v>
      </c>
      <c r="J12" s="15">
        <f>SUM(Estimation!J29:J29)</f>
        <v>13104077.108872084</v>
      </c>
      <c r="K12" s="37">
        <f>SUM(Estimation!K29:K29)</f>
        <v>13142629.199284149</v>
      </c>
      <c r="L12" s="39">
        <f>SUM(Estimation!L29:L29)</f>
        <v>11096878.411284149</v>
      </c>
    </row>
    <row r="13" spans="1:14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8">
        <f>SUM(L3:L12)</f>
        <v>19635474.570752233</v>
      </c>
      <c r="N13" s="20"/>
    </row>
    <row r="15" spans="1:14" x14ac:dyDescent="0.25">
      <c r="B15" s="19"/>
      <c r="C15" s="4">
        <v>0</v>
      </c>
      <c r="D15" s="4">
        <v>1</v>
      </c>
      <c r="E15" s="4">
        <v>2</v>
      </c>
      <c r="F15" s="4">
        <v>3</v>
      </c>
      <c r="G15" s="4">
        <v>4</v>
      </c>
      <c r="H15" s="4">
        <v>5</v>
      </c>
      <c r="I15" s="4">
        <v>6</v>
      </c>
      <c r="J15" s="4">
        <v>7</v>
      </c>
      <c r="K15" s="4">
        <v>8</v>
      </c>
      <c r="L15" s="4">
        <v>9</v>
      </c>
      <c r="N15" s="21"/>
    </row>
    <row r="16" spans="1:14" x14ac:dyDescent="0.25">
      <c r="B16" s="4" t="s">
        <v>21</v>
      </c>
      <c r="C16" s="6">
        <f>SUM(B3:B12)/SUM(K3:K12)</f>
        <v>0.15565765091443257</v>
      </c>
      <c r="D16" s="6">
        <f>SUM(C3:C11)/SUM($K3:$K11)</f>
        <v>0.70795583906846593</v>
      </c>
      <c r="E16" s="6">
        <f>SUM(D3:D10)/SUM($K3:$K10)</f>
        <v>0.87906148125662131</v>
      </c>
      <c r="F16" s="6">
        <f>SUM(E3:E9)/SUM($K3:$K9)</f>
        <v>0.93743571519439828</v>
      </c>
      <c r="G16" s="6">
        <f>SUM(F3:F8)/SUM($K3:$K8)</f>
        <v>0.96284927112281515</v>
      </c>
      <c r="H16" s="6">
        <f>SUM(G3:G7)/SUM($K3:$K7)</f>
        <v>0.9767361343472839</v>
      </c>
      <c r="I16" s="6">
        <f>SUM(H3:H6)/SUM($K3:$K6)</f>
        <v>0.98242949796631662</v>
      </c>
      <c r="J16" s="6">
        <f>SUM(I3:I5)/SUM($K3:$K5)</f>
        <v>0.99638430924310173</v>
      </c>
      <c r="K16" s="6">
        <f>SUM(J3:J4)/SUM($K3:$K4)</f>
        <v>0.99706663789813343</v>
      </c>
      <c r="L16" s="6">
        <f>SUM(K3:K3)/SUM($K3:$K3)</f>
        <v>1</v>
      </c>
    </row>
    <row r="17" spans="2:12" x14ac:dyDescent="0.25">
      <c r="B17" s="4" t="s">
        <v>22</v>
      </c>
      <c r="C17" s="6">
        <f t="shared" ref="C17:L17" si="0">1-C16</f>
        <v>0.84434234908556749</v>
      </c>
      <c r="D17" s="6">
        <f t="shared" si="0"/>
        <v>0.29204416093153407</v>
      </c>
      <c r="E17" s="6">
        <f t="shared" si="0"/>
        <v>0.12093851874337869</v>
      </c>
      <c r="F17" s="6">
        <f t="shared" si="0"/>
        <v>6.2564284805601722E-2</v>
      </c>
      <c r="G17" s="6">
        <f t="shared" si="0"/>
        <v>3.7150728877184847E-2</v>
      </c>
      <c r="H17" s="6">
        <f t="shared" si="0"/>
        <v>2.3263865652716098E-2</v>
      </c>
      <c r="I17" s="6">
        <f t="shared" si="0"/>
        <v>1.7570502033683377E-2</v>
      </c>
      <c r="J17" s="6">
        <f t="shared" si="0"/>
        <v>3.615690756898271E-3</v>
      </c>
      <c r="K17" s="6">
        <f t="shared" si="0"/>
        <v>2.9333621018665657E-3</v>
      </c>
      <c r="L17" s="6">
        <f t="shared" si="0"/>
        <v>0</v>
      </c>
    </row>
    <row r="20" spans="2:12" ht="27" x14ac:dyDescent="0.25">
      <c r="B20" s="23" t="s">
        <v>3</v>
      </c>
      <c r="C20" s="23" t="s">
        <v>22</v>
      </c>
      <c r="D20" s="23" t="s">
        <v>23</v>
      </c>
      <c r="E20" s="23" t="s">
        <v>24</v>
      </c>
      <c r="F20" s="23" t="s">
        <v>19</v>
      </c>
    </row>
    <row r="21" spans="2:12" x14ac:dyDescent="0.25">
      <c r="B21" s="4">
        <v>2005</v>
      </c>
      <c r="C21" s="6">
        <f>L17</f>
        <v>0</v>
      </c>
      <c r="D21" s="40">
        <f>K3/E21</f>
        <v>6693921.9094736846</v>
      </c>
      <c r="E21" s="6">
        <v>0.95</v>
      </c>
      <c r="F21" s="22">
        <f>C21*E21*D21</f>
        <v>0</v>
      </c>
    </row>
    <row r="22" spans="2:12" x14ac:dyDescent="0.25">
      <c r="B22" s="4">
        <v>2006</v>
      </c>
      <c r="C22" s="6">
        <f>K17</f>
        <v>2.9333621018665657E-3</v>
      </c>
      <c r="D22" s="29">
        <f>D21*104%</f>
        <v>6961678.7858526325</v>
      </c>
      <c r="E22" s="6">
        <f>J4/D22</f>
        <v>0.88436501903986675</v>
      </c>
      <c r="F22" s="22">
        <f>C22*E22*D22</f>
        <v>18059.728348093842</v>
      </c>
      <c r="G22" s="25"/>
    </row>
    <row r="23" spans="2:12" x14ac:dyDescent="0.25">
      <c r="B23" s="4">
        <v>2007</v>
      </c>
      <c r="C23" s="6">
        <f>J17</f>
        <v>3.615690756898271E-3</v>
      </c>
      <c r="D23" s="29">
        <f>D22*104%</f>
        <v>7240145.9372867383</v>
      </c>
      <c r="E23" s="6">
        <f>I5/D23</f>
        <v>1.0630594461310485</v>
      </c>
      <c r="F23" s="22">
        <f>C23*E23*D23</f>
        <v>27828.907043388812</v>
      </c>
    </row>
    <row r="24" spans="2:12" x14ac:dyDescent="0.25">
      <c r="B24" s="4">
        <v>2008</v>
      </c>
      <c r="C24" s="6">
        <f>I17</f>
        <v>1.7570502033683377E-2</v>
      </c>
      <c r="D24" s="29">
        <f t="shared" ref="D24:D30" si="1">D23*104%</f>
        <v>7529751.7747782078</v>
      </c>
      <c r="E24" s="6">
        <f>H6/D24</f>
        <v>1.1284701876178762</v>
      </c>
      <c r="F24" s="22">
        <f t="shared" ref="F24:F29" si="2">C24*E24*D24</f>
        <v>149298.31982347084</v>
      </c>
    </row>
    <row r="25" spans="2:12" x14ac:dyDescent="0.25">
      <c r="B25" s="4">
        <v>2009</v>
      </c>
      <c r="C25" s="6">
        <f>H17</f>
        <v>2.3263865652716098E-2</v>
      </c>
      <c r="D25" s="29">
        <f t="shared" si="1"/>
        <v>7830941.8457693364</v>
      </c>
      <c r="E25" s="6">
        <f>G7/D25</f>
        <v>1.2158361744371518</v>
      </c>
      <c r="F25" s="22">
        <f t="shared" si="2"/>
        <v>221498.57709564609</v>
      </c>
    </row>
    <row r="26" spans="2:12" x14ac:dyDescent="0.25">
      <c r="B26" s="4">
        <v>2010</v>
      </c>
      <c r="C26" s="6">
        <f>G17</f>
        <v>3.7150728877184847E-2</v>
      </c>
      <c r="D26" s="29">
        <f t="shared" si="1"/>
        <v>8144179.5196001101</v>
      </c>
      <c r="E26" s="6">
        <f>F8/D26</f>
        <v>1.3242219818515915</v>
      </c>
      <c r="F26" s="22">
        <f t="shared" si="2"/>
        <v>400659.52308250079</v>
      </c>
    </row>
    <row r="27" spans="2:12" x14ac:dyDescent="0.25">
      <c r="B27" s="4">
        <v>2011</v>
      </c>
      <c r="C27" s="6">
        <f>F17</f>
        <v>6.2564284805601722E-2</v>
      </c>
      <c r="D27" s="29">
        <f t="shared" si="1"/>
        <v>8469946.7003841139</v>
      </c>
      <c r="E27" s="6">
        <f>E9/D27</f>
        <v>1.5209325708526347</v>
      </c>
      <c r="F27" s="22">
        <f t="shared" si="2"/>
        <v>805966.74399263482</v>
      </c>
    </row>
    <row r="28" spans="2:12" x14ac:dyDescent="0.25">
      <c r="B28" s="4">
        <v>2012</v>
      </c>
      <c r="C28" s="6">
        <f>E17</f>
        <v>0.12093851874337869</v>
      </c>
      <c r="D28" s="29">
        <f t="shared" si="1"/>
        <v>8808744.5683994796</v>
      </c>
      <c r="E28" s="6">
        <f>D10/D28</f>
        <v>1.628491786611816</v>
      </c>
      <c r="F28" s="22">
        <f>C28*D28*E28</f>
        <v>1734859.2031101007</v>
      </c>
    </row>
    <row r="29" spans="2:12" x14ac:dyDescent="0.25">
      <c r="B29" s="4">
        <v>2013</v>
      </c>
      <c r="C29" s="6">
        <f>D17</f>
        <v>0.29204416093153407</v>
      </c>
      <c r="D29" s="29">
        <f t="shared" si="1"/>
        <v>9161094.3511354588</v>
      </c>
      <c r="E29" s="6">
        <f>C11/D29</f>
        <v>1.2871807194670426</v>
      </c>
      <c r="F29" s="22">
        <f t="shared" si="2"/>
        <v>3443780.0782548697</v>
      </c>
    </row>
    <row r="30" spans="2:12" x14ac:dyDescent="0.25">
      <c r="B30" s="4">
        <v>2014</v>
      </c>
      <c r="C30" s="6">
        <f>C17</f>
        <v>0.84434234908556749</v>
      </c>
      <c r="D30" s="29">
        <f t="shared" si="1"/>
        <v>9527538.1251808777</v>
      </c>
      <c r="E30" s="6">
        <f>B12/D30</f>
        <v>0.21471976927525147</v>
      </c>
      <c r="F30" s="22">
        <f>C30*E30*D30</f>
        <v>1727314.0259835706</v>
      </c>
      <c r="G30" s="25"/>
    </row>
    <row r="31" spans="2:12" x14ac:dyDescent="0.25">
      <c r="B31" s="19"/>
      <c r="C31" s="19"/>
      <c r="D31" s="19"/>
      <c r="E31" s="19"/>
      <c r="F31" s="18">
        <f>SUM(F22:F30)</f>
        <v>8529265.1067342758</v>
      </c>
      <c r="I31" s="24"/>
    </row>
    <row r="34" spans="1:11" x14ac:dyDescent="0.25">
      <c r="A34" s="4" t="s">
        <v>25</v>
      </c>
      <c r="B34" s="4">
        <v>0</v>
      </c>
      <c r="C34" s="4">
        <v>1</v>
      </c>
      <c r="D34" s="4">
        <v>2</v>
      </c>
      <c r="E34" s="4">
        <v>3</v>
      </c>
      <c r="F34" s="4">
        <v>4</v>
      </c>
      <c r="G34" s="4">
        <v>5</v>
      </c>
      <c r="H34" s="4">
        <v>6</v>
      </c>
      <c r="I34" s="4">
        <v>7</v>
      </c>
      <c r="J34" s="4">
        <v>8</v>
      </c>
      <c r="K34" s="4">
        <v>9</v>
      </c>
    </row>
    <row r="35" spans="1:11" x14ac:dyDescent="0.25">
      <c r="A35" s="4">
        <v>2005</v>
      </c>
      <c r="B35" s="30">
        <f>B3/D21</f>
        <v>0.13936300760839751</v>
      </c>
      <c r="C35" s="30">
        <f>C3/D21</f>
        <v>0.62296926710456324</v>
      </c>
      <c r="D35" s="30">
        <f>D3/D21</f>
        <v>0.77364829259073076</v>
      </c>
      <c r="E35" s="30">
        <f>E3/D21</f>
        <v>0.88073667989107829</v>
      </c>
      <c r="F35" s="30">
        <f>F3/D21</f>
        <v>0.91145433521791908</v>
      </c>
      <c r="G35" s="30">
        <f>G3/D22</f>
        <v>0.88240086090781</v>
      </c>
      <c r="H35" s="30">
        <f>H3/D21</f>
        <v>0.92639350112878383</v>
      </c>
      <c r="I35" s="30">
        <f>I3/D21</f>
        <v>0.94704189169401931</v>
      </c>
      <c r="J35" s="30">
        <f>J3/D21</f>
        <v>0.94721330600322673</v>
      </c>
      <c r="K35" s="30">
        <f>K3/D21</f>
        <v>0.95</v>
      </c>
    </row>
    <row r="36" spans="1:11" x14ac:dyDescent="0.25">
      <c r="A36" s="4">
        <v>2006</v>
      </c>
      <c r="B36" s="30">
        <f t="shared" ref="B36:B44" si="3">B4/D22</f>
        <v>0.10836715930259667</v>
      </c>
      <c r="C36" s="30">
        <f t="shared" ref="C36:C43" si="4">C4/D22</f>
        <v>0.49795495865806849</v>
      </c>
      <c r="D36" s="30">
        <f t="shared" ref="D36:D42" si="5">D4/D22</f>
        <v>0.76344489561924844</v>
      </c>
      <c r="E36" s="30">
        <f t="shared" ref="E36:E41" si="6">E4/D22</f>
        <v>0.82817106984545741</v>
      </c>
      <c r="F36" s="30">
        <f t="shared" ref="F36:F40" si="7">F4/D22</f>
        <v>0.85175768035292421</v>
      </c>
      <c r="G36" s="30">
        <f t="shared" ref="G36:G39" si="8">G4/D23</f>
        <v>0.83690169099971667</v>
      </c>
      <c r="H36" s="30">
        <f t="shared" ref="H36:H38" si="9">H4/D22</f>
        <v>0.87502135237541379</v>
      </c>
      <c r="I36" s="30">
        <f t="shared" ref="I36:I37" si="10">I4/D22</f>
        <v>0.88330135663489506</v>
      </c>
      <c r="J36" s="30">
        <f>J4/D22</f>
        <v>0.88436501903986675</v>
      </c>
      <c r="K36" s="15"/>
    </row>
    <row r="37" spans="1:11" x14ac:dyDescent="0.25">
      <c r="A37" s="4">
        <v>2007</v>
      </c>
      <c r="B37" s="26">
        <f t="shared" si="3"/>
        <v>0.13513802214415926</v>
      </c>
      <c r="C37" s="26">
        <f t="shared" si="4"/>
        <v>0.70495239960766876</v>
      </c>
      <c r="D37" s="26">
        <f t="shared" si="5"/>
        <v>0.936272144058515</v>
      </c>
      <c r="E37" s="26">
        <f t="shared" si="6"/>
        <v>1.0009374845164802</v>
      </c>
      <c r="F37" s="26">
        <f t="shared" si="7"/>
        <v>1.0310506568045108</v>
      </c>
      <c r="G37" s="26">
        <f t="shared" si="8"/>
        <v>1.007075199397707</v>
      </c>
      <c r="H37" s="26">
        <f t="shared" si="9"/>
        <v>1.0510646542094171</v>
      </c>
      <c r="I37" s="26">
        <f t="shared" si="10"/>
        <v>1.0630594461310485</v>
      </c>
      <c r="J37" s="15"/>
      <c r="K37" s="15"/>
    </row>
    <row r="38" spans="1:11" x14ac:dyDescent="0.25">
      <c r="A38" s="4">
        <v>2008</v>
      </c>
      <c r="B38" s="26">
        <f t="shared" si="3"/>
        <v>0.1748319909309064</v>
      </c>
      <c r="C38" s="26">
        <f t="shared" si="4"/>
        <v>0.79973254738233046</v>
      </c>
      <c r="D38" s="26">
        <f t="shared" si="5"/>
        <v>1.0034405534201762</v>
      </c>
      <c r="E38" s="26">
        <f t="shared" si="6"/>
        <v>1.069521037728659</v>
      </c>
      <c r="F38" s="26">
        <f t="shared" si="7"/>
        <v>1.1059385197655189</v>
      </c>
      <c r="G38" s="26">
        <f t="shared" si="8"/>
        <v>1.0790394430735115</v>
      </c>
      <c r="H38" s="26">
        <f t="shared" si="9"/>
        <v>1.1284701876178762</v>
      </c>
      <c r="I38" s="15"/>
      <c r="J38" s="15"/>
      <c r="K38" s="15"/>
    </row>
    <row r="39" spans="1:11" x14ac:dyDescent="0.25">
      <c r="A39" s="4">
        <v>2009</v>
      </c>
      <c r="B39" s="26">
        <f t="shared" si="3"/>
        <v>0.19347784364131623</v>
      </c>
      <c r="C39" s="26">
        <f t="shared" si="4"/>
        <v>0.92425060925592151</v>
      </c>
      <c r="D39" s="26">
        <f t="shared" si="5"/>
        <v>1.1011933876968807</v>
      </c>
      <c r="E39" s="26">
        <f t="shared" si="6"/>
        <v>1.1746043951238578</v>
      </c>
      <c r="F39" s="26">
        <f t="shared" si="7"/>
        <v>1.1998905167551885</v>
      </c>
      <c r="G39" s="26">
        <f t="shared" si="8"/>
        <v>1.1690732446511074</v>
      </c>
      <c r="H39" s="15"/>
      <c r="I39" s="15"/>
      <c r="J39" s="15"/>
      <c r="K39" s="15"/>
    </row>
    <row r="40" spans="1:11" x14ac:dyDescent="0.25">
      <c r="A40" s="4">
        <v>2010</v>
      </c>
      <c r="B40" s="26">
        <f t="shared" si="3"/>
        <v>0.27358328492609202</v>
      </c>
      <c r="C40" s="26">
        <f t="shared" si="4"/>
        <v>1.0401831963075341</v>
      </c>
      <c r="D40" s="26">
        <f t="shared" si="5"/>
        <v>1.2327925475902306</v>
      </c>
      <c r="E40" s="26">
        <f t="shared" si="6"/>
        <v>1.2988108217093157</v>
      </c>
      <c r="F40" s="26">
        <f t="shared" si="7"/>
        <v>1.3242219818515915</v>
      </c>
      <c r="G40" s="15"/>
      <c r="H40" s="15"/>
      <c r="I40" s="15"/>
      <c r="J40" s="15"/>
      <c r="K40" s="15"/>
    </row>
    <row r="41" spans="1:11" x14ac:dyDescent="0.25">
      <c r="A41" s="4">
        <v>2011</v>
      </c>
      <c r="B41" s="26">
        <f t="shared" si="3"/>
        <v>0.28866254635216548</v>
      </c>
      <c r="C41" s="26">
        <f t="shared" si="4"/>
        <v>1.1979770181481593</v>
      </c>
      <c r="D41" s="26">
        <f t="shared" si="5"/>
        <v>1.4658239910101156</v>
      </c>
      <c r="E41" s="26">
        <f t="shared" si="6"/>
        <v>1.5209325708526347</v>
      </c>
      <c r="F41" s="15"/>
      <c r="G41" s="15"/>
      <c r="H41" s="15"/>
      <c r="I41" s="15"/>
      <c r="J41" s="15"/>
      <c r="K41" s="15"/>
    </row>
    <row r="42" spans="1:11" x14ac:dyDescent="0.25">
      <c r="A42" s="4">
        <v>2012</v>
      </c>
      <c r="B42" s="26">
        <f t="shared" si="3"/>
        <v>0.25777200966250396</v>
      </c>
      <c r="C42" s="26">
        <f t="shared" si="4"/>
        <v>1.3576513233114385</v>
      </c>
      <c r="D42" s="26">
        <f t="shared" si="5"/>
        <v>1.628491786611816</v>
      </c>
      <c r="E42" s="15"/>
      <c r="F42" s="15"/>
      <c r="G42" s="15"/>
      <c r="H42" s="15"/>
      <c r="I42" s="15"/>
      <c r="J42" s="15"/>
      <c r="K42" s="15"/>
    </row>
    <row r="43" spans="1:11" x14ac:dyDescent="0.25">
      <c r="A43" s="4">
        <v>2013</v>
      </c>
      <c r="B43" s="26">
        <f t="shared" si="3"/>
        <v>0.28286815664973636</v>
      </c>
      <c r="C43" s="26">
        <f t="shared" si="4"/>
        <v>1.2871807194670426</v>
      </c>
      <c r="D43" s="15"/>
      <c r="E43" s="15"/>
      <c r="F43" s="15"/>
      <c r="G43" s="15"/>
      <c r="H43" s="15"/>
      <c r="I43" s="15"/>
      <c r="J43" s="15"/>
      <c r="K43" s="15"/>
    </row>
    <row r="44" spans="1:11" x14ac:dyDescent="0.25">
      <c r="A44" s="4">
        <v>2014</v>
      </c>
      <c r="B44" s="26">
        <f t="shared" si="3"/>
        <v>0.21471976927525147</v>
      </c>
      <c r="C44" s="15"/>
      <c r="D44" s="15"/>
      <c r="E44" s="15"/>
      <c r="F44" s="15"/>
      <c r="G44" s="15"/>
      <c r="H44" s="15"/>
      <c r="I44" s="15"/>
      <c r="J44" s="15"/>
      <c r="K44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Triangles</vt:lpstr>
      <vt:lpstr>SAP</vt:lpstr>
      <vt:lpstr>REG</vt:lpstr>
      <vt:lpstr>NB</vt:lpstr>
      <vt:lpstr>Triangles Analyse</vt:lpstr>
      <vt:lpstr>Estimation</vt:lpstr>
      <vt:lpstr>Estimation_BF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BHS</dc:creator>
  <cp:keywords/>
  <dc:description/>
  <cp:lastModifiedBy>BHS</cp:lastModifiedBy>
  <cp:revision/>
  <dcterms:created xsi:type="dcterms:W3CDTF">2006-09-16T00:00:00Z</dcterms:created>
  <dcterms:modified xsi:type="dcterms:W3CDTF">2020-11-18T09:28:02Z</dcterms:modified>
  <cp:category/>
  <dc:identifier/>
  <cp:contentStatus/>
  <dc:language/>
  <cp:version/>
</cp:coreProperties>
</file>