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225" windowWidth="14805" windowHeight="7890" activeTab="2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L66" i="3" l="1"/>
  <c r="M66" i="3"/>
  <c r="L67" i="3"/>
  <c r="M67" i="3"/>
  <c r="L68" i="3"/>
  <c r="M68" i="3"/>
  <c r="K67" i="3"/>
  <c r="K68" i="3"/>
  <c r="K66" i="3"/>
  <c r="K61" i="3"/>
  <c r="L61" i="3"/>
  <c r="M61" i="3"/>
  <c r="K62" i="3"/>
  <c r="L62" i="3"/>
  <c r="M62" i="3"/>
  <c r="L60" i="3"/>
  <c r="M60" i="3"/>
  <c r="K60" i="3"/>
  <c r="K55" i="3"/>
  <c r="L55" i="3"/>
  <c r="M55" i="3"/>
  <c r="K56" i="3"/>
  <c r="L56" i="3"/>
  <c r="M56" i="3"/>
  <c r="L54" i="3"/>
  <c r="M54" i="3"/>
  <c r="K54" i="3"/>
  <c r="L48" i="3"/>
  <c r="M48" i="3"/>
  <c r="L49" i="3"/>
  <c r="M49" i="3"/>
  <c r="L50" i="3"/>
  <c r="M50" i="3"/>
  <c r="K49" i="3"/>
  <c r="K50" i="3"/>
  <c r="K48" i="3"/>
  <c r="K42" i="3"/>
  <c r="L42" i="3"/>
  <c r="M42" i="3"/>
  <c r="K43" i="3"/>
  <c r="L43" i="3"/>
  <c r="M43" i="3"/>
  <c r="L41" i="3"/>
  <c r="M41" i="3"/>
  <c r="K41" i="3"/>
  <c r="H20" i="3" l="1"/>
  <c r="B30" i="3"/>
  <c r="B31" i="3" s="1"/>
  <c r="B29" i="3"/>
  <c r="A29" i="3"/>
  <c r="A30" i="3" s="1"/>
  <c r="A31" i="3" s="1"/>
  <c r="H29" i="3"/>
  <c r="H28" i="3"/>
  <c r="H27" i="3"/>
  <c r="G29" i="3"/>
  <c r="G28" i="3"/>
  <c r="G27" i="3"/>
  <c r="F29" i="3"/>
  <c r="F28" i="3"/>
  <c r="F27" i="3"/>
  <c r="F20" i="3"/>
  <c r="F16" i="3"/>
  <c r="G16" i="3"/>
  <c r="H16" i="3"/>
  <c r="F17" i="3"/>
  <c r="G17" i="3"/>
  <c r="H17" i="3"/>
  <c r="G15" i="3"/>
  <c r="H15" i="3"/>
  <c r="F15" i="3"/>
  <c r="H12" i="3"/>
  <c r="G12" i="3"/>
  <c r="F12" i="3"/>
  <c r="H11" i="3"/>
  <c r="G11" i="3"/>
  <c r="F11" i="3"/>
  <c r="H10" i="3"/>
  <c r="G10" i="3"/>
  <c r="F10" i="3"/>
  <c r="D17" i="1"/>
  <c r="E17" i="1" s="1"/>
  <c r="F17" i="1" s="1"/>
  <c r="G17" i="1" s="1"/>
  <c r="H17" i="1" s="1"/>
  <c r="I17" i="1" s="1"/>
  <c r="J17" i="1" s="1"/>
  <c r="K17" i="1" s="1"/>
  <c r="D18" i="1"/>
  <c r="E18" i="1" s="1"/>
  <c r="F18" i="1" s="1"/>
  <c r="G18" i="1" s="1"/>
  <c r="H18" i="1" s="1"/>
  <c r="I18" i="1" s="1"/>
  <c r="J18" i="1" s="1"/>
  <c r="K18" i="1" s="1"/>
  <c r="D19" i="1"/>
  <c r="E19" i="1" s="1"/>
  <c r="F19" i="1" s="1"/>
  <c r="G19" i="1" s="1"/>
  <c r="H19" i="1" s="1"/>
  <c r="I19" i="1" s="1"/>
  <c r="J19" i="1" s="1"/>
  <c r="K19" i="1" s="1"/>
  <c r="D20" i="1"/>
  <c r="E20" i="1" s="1"/>
  <c r="F20" i="1" s="1"/>
  <c r="G20" i="1" s="1"/>
  <c r="H20" i="1" s="1"/>
  <c r="I20" i="1" s="1"/>
  <c r="J20" i="1" s="1"/>
  <c r="K20" i="1" s="1"/>
  <c r="D21" i="1"/>
  <c r="E21" i="1" s="1"/>
  <c r="F21" i="1" s="1"/>
  <c r="K16" i="1"/>
  <c r="J16" i="1"/>
  <c r="I16" i="1"/>
  <c r="H16" i="1"/>
  <c r="G16" i="1"/>
  <c r="F16" i="1"/>
  <c r="J15" i="1"/>
  <c r="K15" i="1" s="1"/>
  <c r="K14" i="1"/>
  <c r="J14" i="1"/>
  <c r="J13" i="1"/>
  <c r="K13" i="1" s="1"/>
  <c r="J12" i="1"/>
  <c r="J26" i="1" s="1"/>
  <c r="J11" i="1"/>
  <c r="K11" i="1" s="1"/>
  <c r="K10" i="1"/>
  <c r="J10" i="1"/>
  <c r="G15" i="1"/>
  <c r="H15" i="1" s="1"/>
  <c r="H14" i="1"/>
  <c r="G14" i="1"/>
  <c r="G13" i="1"/>
  <c r="H13" i="1" s="1"/>
  <c r="G12" i="1"/>
  <c r="H12" i="1" s="1"/>
  <c r="G11" i="1"/>
  <c r="H11" i="1" s="1"/>
  <c r="H10" i="1"/>
  <c r="G10" i="1"/>
  <c r="E15" i="1"/>
  <c r="E14" i="1"/>
  <c r="E13" i="1"/>
  <c r="E12" i="1"/>
  <c r="E11" i="1"/>
  <c r="E10" i="1"/>
  <c r="D14" i="1"/>
  <c r="D15" i="1"/>
  <c r="D13" i="1"/>
  <c r="D12" i="1"/>
  <c r="D11" i="1"/>
  <c r="D10" i="1"/>
  <c r="K9" i="1"/>
  <c r="J9" i="1"/>
  <c r="H9" i="1"/>
  <c r="G9" i="1"/>
  <c r="E9" i="1"/>
  <c r="D9" i="1"/>
  <c r="D26" i="1" s="1"/>
  <c r="E8" i="1"/>
  <c r="F8" i="1"/>
  <c r="G8" i="1"/>
  <c r="H8" i="1"/>
  <c r="I8" i="1" s="1"/>
  <c r="D8" i="1"/>
  <c r="I13" i="1"/>
  <c r="I26" i="1" s="1"/>
  <c r="F13" i="1"/>
  <c r="F26" i="1" s="1"/>
  <c r="E26" i="1"/>
  <c r="C3" i="1"/>
  <c r="C27" i="1"/>
  <c r="C8" i="1"/>
  <c r="G21" i="1" l="1"/>
  <c r="H21" i="1" s="1"/>
  <c r="I21" i="1" s="1"/>
  <c r="J21" i="1" s="1"/>
  <c r="K21" i="1" s="1"/>
  <c r="F27" i="1"/>
  <c r="D27" i="1"/>
  <c r="D29" i="1" s="1"/>
  <c r="D39" i="1" s="1"/>
  <c r="E27" i="1"/>
  <c r="E29" i="1" s="1"/>
  <c r="E39" i="1" s="1"/>
  <c r="K12" i="1"/>
  <c r="K26" i="1" s="1"/>
  <c r="H26" i="1"/>
  <c r="G26" i="1"/>
  <c r="I27" i="1"/>
  <c r="I29" i="1" s="1"/>
  <c r="I39" i="1" s="1"/>
  <c r="J8" i="1"/>
  <c r="H27" i="1"/>
  <c r="F29" i="1"/>
  <c r="F39" i="1" s="1"/>
  <c r="G27" i="1" l="1"/>
  <c r="G29" i="1" s="1"/>
  <c r="G39" i="1" s="1"/>
  <c r="H29" i="1"/>
  <c r="H39" i="1" s="1"/>
  <c r="K8" i="1"/>
  <c r="K27" i="1" s="1"/>
  <c r="K29" i="1" s="1"/>
  <c r="K39" i="1" s="1"/>
  <c r="J27" i="1"/>
  <c r="J29" i="1" s="1"/>
  <c r="J39" i="1" s="1"/>
  <c r="G20" i="3" l="1"/>
  <c r="C64" i="1" l="1"/>
  <c r="E64" i="1" s="1"/>
  <c r="C61" i="1"/>
  <c r="E61" i="1" s="1"/>
  <c r="C47" i="1"/>
  <c r="G21" i="3" l="1"/>
  <c r="H22" i="3"/>
  <c r="G22" i="3"/>
  <c r="F22" i="3"/>
  <c r="F21" i="3"/>
  <c r="H21" i="3"/>
  <c r="E66" i="1"/>
  <c r="E70" i="1" s="1"/>
  <c r="C49" i="1"/>
  <c r="C50" i="1" s="1"/>
  <c r="C53" i="1" s="1"/>
  <c r="F57" i="1" s="1"/>
  <c r="C13" i="1"/>
  <c r="C26" i="1" s="1"/>
  <c r="C29" i="1" l="1"/>
  <c r="C39" i="1" s="1"/>
</calcChain>
</file>

<file path=xl/sharedStrings.xml><?xml version="1.0" encoding="utf-8"?>
<sst xmlns="http://schemas.openxmlformats.org/spreadsheetml/2006/main" count="105" uniqueCount="48">
  <si>
    <t>Ref: Analytical Modeling of Semiconductor Losses in Matrix Converter</t>
  </si>
  <si>
    <t>P_cond</t>
  </si>
  <si>
    <t>Vceo</t>
  </si>
  <si>
    <t>Vfo</t>
  </si>
  <si>
    <t>Io</t>
  </si>
  <si>
    <t>rce</t>
  </si>
  <si>
    <t>rf</t>
  </si>
  <si>
    <t>Io_rms</t>
  </si>
  <si>
    <t>Total</t>
  </si>
  <si>
    <t>P_sw</t>
  </si>
  <si>
    <t>fs</t>
  </si>
  <si>
    <t>Eon_t</t>
  </si>
  <si>
    <t>Eoff_t</t>
  </si>
  <si>
    <t>Err_d</t>
  </si>
  <si>
    <t>V_data</t>
  </si>
  <si>
    <t>I_data</t>
  </si>
  <si>
    <t>Vi</t>
  </si>
  <si>
    <t>Ref: Semiconductor Power Loss Comparison of Space-Vector Modulated Direct and Indirect Matrix Converter</t>
  </si>
  <si>
    <t>Usw_dmc</t>
  </si>
  <si>
    <t>Vout_rms</t>
  </si>
  <si>
    <t>Pcon</t>
  </si>
  <si>
    <t>Ref: Analysis and evaluation of bi-directional power switch losses for matrix converter drive</t>
  </si>
  <si>
    <t>Pcond/fase</t>
  </si>
  <si>
    <t>Pot de saída</t>
  </si>
  <si>
    <t xml:space="preserve">Rendimento </t>
  </si>
  <si>
    <t>17A</t>
  </si>
  <si>
    <t>24A</t>
  </si>
  <si>
    <t>31A</t>
  </si>
  <si>
    <t>20k Hz</t>
  </si>
  <si>
    <t>30k Hz</t>
  </si>
  <si>
    <t>Rjc</t>
  </si>
  <si>
    <t>Tc máx (ºC)</t>
  </si>
  <si>
    <t>Módulo F3L200R12W2H3_B11</t>
  </si>
  <si>
    <t>p/ 125ºC, 400V e 100A</t>
  </si>
  <si>
    <t>p/ 125ºC e 24A</t>
  </si>
  <si>
    <t>Rendimento Calculado (%)</t>
  </si>
  <si>
    <t>Por IGBT (W)</t>
  </si>
  <si>
    <t>P_total (W)</t>
  </si>
  <si>
    <t>Tj máxima</t>
  </si>
  <si>
    <t>Posicionameto</t>
  </si>
  <si>
    <t>Tc (ºC)</t>
  </si>
  <si>
    <t>Simulação Extrudado 60815 sem ventilação</t>
  </si>
  <si>
    <t>Simulação Extrudado 60815 com 50CFM</t>
  </si>
  <si>
    <t>Tj (ºC)</t>
  </si>
  <si>
    <t>Simulação Hollowfin com 50CFm</t>
  </si>
  <si>
    <t>Simulação Hollowfin sem ventilação</t>
  </si>
  <si>
    <t>Simulação Hollowfin com 25CFM</t>
  </si>
  <si>
    <t>Simulação Hollowfin com 10CFM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</si>
</sst>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CMC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Plan3!$F$10:$H$10</c:f>
              <c:numCache>
                <c:formatCode>General</c:formatCode>
                <c:ptCount val="3"/>
                <c:pt idx="0">
                  <c:v>209.32676862224938</c:v>
                </c:pt>
                <c:pt idx="1">
                  <c:v>312.00396410887515</c:v>
                </c:pt>
                <c:pt idx="2">
                  <c:v>414.6811595955009</c:v>
                </c:pt>
              </c:numCache>
            </c:numRef>
          </c:val>
        </c:ser>
        <c:ser>
          <c:idx val="1"/>
          <c:order val="1"/>
          <c:tx>
            <c:v>20k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Plan3!$F$11:$H$11</c:f>
              <c:numCache>
                <c:formatCode>General</c:formatCode>
                <c:ptCount val="3"/>
                <c:pt idx="0">
                  <c:v>316.49049214240688</c:v>
                </c:pt>
                <c:pt idx="1">
                  <c:v>461.44653282940794</c:v>
                </c:pt>
                <c:pt idx="2">
                  <c:v>606.40257351640912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Plan3!$F$12:$H$12</c:f>
              <c:numCache>
                <c:formatCode>General</c:formatCode>
                <c:ptCount val="3"/>
                <c:pt idx="0">
                  <c:v>426.06067091338139</c:v>
                </c:pt>
                <c:pt idx="1">
                  <c:v>613.29555680075782</c:v>
                </c:pt>
                <c:pt idx="2">
                  <c:v>800.53044268813414</c:v>
                </c:pt>
              </c:numCache>
            </c:numRef>
          </c:val>
        </c:ser>
        <c:bandFmts/>
        <c:axId val="199027296"/>
        <c:axId val="199027856"/>
        <c:axId val="52499088"/>
      </c:surface3DChart>
      <c:catAx>
        <c:axId val="1990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9027856"/>
        <c:crosses val="autoZero"/>
        <c:auto val="1"/>
        <c:lblAlgn val="ctr"/>
        <c:lblOffset val="100"/>
        <c:noMultiLvlLbl val="0"/>
      </c:catAx>
      <c:valAx>
        <c:axId val="19902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027296"/>
        <c:crosses val="autoZero"/>
        <c:crossBetween val="midCat"/>
      </c:valAx>
      <c:serAx>
        <c:axId val="5249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0278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CMC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Plan3!$F$15:$H$15</c:f>
              <c:numCache>
                <c:formatCode>General</c:formatCode>
                <c:ptCount val="3"/>
                <c:pt idx="0">
                  <c:v>11.629264923458299</c:v>
                </c:pt>
                <c:pt idx="1">
                  <c:v>17.333553561604177</c:v>
                </c:pt>
                <c:pt idx="2">
                  <c:v>23.037842199750049</c:v>
                </c:pt>
              </c:numCache>
            </c:numRef>
          </c:val>
        </c:ser>
        <c:ser>
          <c:idx val="1"/>
          <c:order val="1"/>
          <c:tx>
            <c:v>20k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Plan3!$F$16:$H$16</c:f>
              <c:numCache>
                <c:formatCode>General</c:formatCode>
                <c:ptCount val="3"/>
                <c:pt idx="0">
                  <c:v>17.582805119022606</c:v>
                </c:pt>
                <c:pt idx="1">
                  <c:v>25.635918490522663</c:v>
                </c:pt>
                <c:pt idx="2">
                  <c:v>33.68903186202273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Plan3!$F$17:$H$17</c:f>
              <c:numCache>
                <c:formatCode>General</c:formatCode>
                <c:ptCount val="3"/>
                <c:pt idx="0">
                  <c:v>23.670037272965633</c:v>
                </c:pt>
                <c:pt idx="1">
                  <c:v>34.071975377819882</c:v>
                </c:pt>
                <c:pt idx="2">
                  <c:v>44.473913482674121</c:v>
                </c:pt>
              </c:numCache>
            </c:numRef>
          </c:val>
        </c:ser>
        <c:bandFmts/>
        <c:axId val="199121072"/>
        <c:axId val="199121632"/>
        <c:axId val="52499712"/>
      </c:surface3DChart>
      <c:catAx>
        <c:axId val="1991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9121632"/>
        <c:crosses val="autoZero"/>
        <c:auto val="1"/>
        <c:lblAlgn val="ctr"/>
        <c:lblOffset val="100"/>
        <c:noMultiLvlLbl val="0"/>
      </c:catAx>
      <c:valAx>
        <c:axId val="19912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121072"/>
        <c:crosses val="autoZero"/>
        <c:crossBetween val="midCat"/>
      </c:valAx>
      <c:serAx>
        <c:axId val="5249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1216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30</xdr:row>
      <xdr:rowOff>180975</xdr:rowOff>
    </xdr:from>
    <xdr:to>
      <xdr:col>5</xdr:col>
      <xdr:colOff>66360</xdr:colOff>
      <xdr:row>33</xdr:row>
      <xdr:rowOff>123761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5133975"/>
          <a:ext cx="2523810" cy="5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30</xdr:row>
      <xdr:rowOff>5158</xdr:rowOff>
    </xdr:from>
    <xdr:to>
      <xdr:col>9</xdr:col>
      <xdr:colOff>37599</xdr:colOff>
      <xdr:row>33</xdr:row>
      <xdr:rowOff>133238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1850" y="4958158"/>
          <a:ext cx="3133224" cy="69958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34</xdr:row>
      <xdr:rowOff>47625</xdr:rowOff>
    </xdr:from>
    <xdr:to>
      <xdr:col>5</xdr:col>
      <xdr:colOff>275885</xdr:colOff>
      <xdr:row>37</xdr:row>
      <xdr:rowOff>85649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5762625"/>
          <a:ext cx="2723810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45</xdr:row>
      <xdr:rowOff>66675</xdr:rowOff>
    </xdr:from>
    <xdr:to>
      <xdr:col>9</xdr:col>
      <xdr:colOff>171037</xdr:colOff>
      <xdr:row>48</xdr:row>
      <xdr:rowOff>47556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9300" y="3305175"/>
          <a:ext cx="3304762" cy="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6</xdr:col>
      <xdr:colOff>237938</xdr:colOff>
      <xdr:row>50</xdr:row>
      <xdr:rowOff>104738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00725" y="4000500"/>
          <a:ext cx="1495238" cy="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48</xdr:row>
      <xdr:rowOff>104775</xdr:rowOff>
    </xdr:from>
    <xdr:to>
      <xdr:col>15</xdr:col>
      <xdr:colOff>94801</xdr:colOff>
      <xdr:row>56</xdr:row>
      <xdr:rowOff>104585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0" y="3914775"/>
          <a:ext cx="3590476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9</xdr:col>
      <xdr:colOff>66272</xdr:colOff>
      <xdr:row>52</xdr:row>
      <xdr:rowOff>76167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00725" y="4381500"/>
          <a:ext cx="3228572" cy="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9</xdr:col>
      <xdr:colOff>18653</xdr:colOff>
      <xdr:row>54</xdr:row>
      <xdr:rowOff>76167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00725" y="4762500"/>
          <a:ext cx="3180953" cy="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59</xdr:row>
      <xdr:rowOff>161925</xdr:rowOff>
    </xdr:from>
    <xdr:to>
      <xdr:col>11</xdr:col>
      <xdr:colOff>523386</xdr:colOff>
      <xdr:row>63</xdr:row>
      <xdr:rowOff>114211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1325" y="6067425"/>
          <a:ext cx="3914286" cy="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63</xdr:row>
      <xdr:rowOff>85725</xdr:rowOff>
    </xdr:from>
    <xdr:to>
      <xdr:col>9</xdr:col>
      <xdr:colOff>28304</xdr:colOff>
      <xdr:row>66</xdr:row>
      <xdr:rowOff>47558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91350" y="6753225"/>
          <a:ext cx="2171429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9</xdr:col>
      <xdr:colOff>152143</xdr:colOff>
      <xdr:row>69</xdr:row>
      <xdr:rowOff>180905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91375" y="7429500"/>
          <a:ext cx="2057143" cy="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66</xdr:row>
      <xdr:rowOff>171450</xdr:rowOff>
    </xdr:from>
    <xdr:to>
      <xdr:col>13</xdr:col>
      <xdr:colOff>218792</xdr:colOff>
      <xdr:row>69</xdr:row>
      <xdr:rowOff>133283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10700" y="7410450"/>
          <a:ext cx="2266667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9</xdr:col>
      <xdr:colOff>9286</xdr:colOff>
      <xdr:row>72</xdr:row>
      <xdr:rowOff>123762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91375" y="8001000"/>
          <a:ext cx="1914286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9525</xdr:rowOff>
    </xdr:from>
    <xdr:to>
      <xdr:col>8</xdr:col>
      <xdr:colOff>275657</xdr:colOff>
      <xdr:row>60</xdr:row>
      <xdr:rowOff>56454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15025"/>
          <a:ext cx="4542857" cy="55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9525</xdr:rowOff>
    </xdr:from>
    <xdr:to>
      <xdr:col>17</xdr:col>
      <xdr:colOff>208990</xdr:colOff>
      <xdr:row>59</xdr:row>
      <xdr:rowOff>180287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5915025"/>
          <a:ext cx="4476190" cy="5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8</xdr:col>
      <xdr:colOff>237562</xdr:colOff>
      <xdr:row>30</xdr:row>
      <xdr:rowOff>27882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00025"/>
          <a:ext cx="4504762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9525</xdr:rowOff>
    </xdr:from>
    <xdr:to>
      <xdr:col>17</xdr:col>
      <xdr:colOff>237562</xdr:colOff>
      <xdr:row>30</xdr:row>
      <xdr:rowOff>18358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00025"/>
          <a:ext cx="4504762" cy="5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2</xdr:row>
      <xdr:rowOff>14287</xdr:rowOff>
    </xdr:from>
    <xdr:to>
      <xdr:col>20</xdr:col>
      <xdr:colOff>309562</xdr:colOff>
      <xdr:row>16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0"/>
  <sheetViews>
    <sheetView workbookViewId="0">
      <selection activeCell="M22" sqref="M22"/>
    </sheetView>
  </sheetViews>
  <sheetFormatPr defaultRowHeight="15" x14ac:dyDescent="0.25"/>
  <cols>
    <col min="3" max="3" width="9.85546875" customWidth="1"/>
    <col min="4" max="4" width="9" customWidth="1"/>
    <col min="6" max="6" width="9.7109375" customWidth="1"/>
    <col min="7" max="7" width="10" bestFit="1" customWidth="1"/>
    <col min="9" max="9" width="9.42578125" customWidth="1"/>
  </cols>
  <sheetData>
    <row r="2" spans="2:11" x14ac:dyDescent="0.25">
      <c r="B2" t="s">
        <v>32</v>
      </c>
    </row>
    <row r="3" spans="2:11" x14ac:dyDescent="0.25">
      <c r="B3" t="s">
        <v>23</v>
      </c>
      <c r="C3">
        <f>3*380*C9*0.9/SQRT(3)</f>
        <v>10070.143395205454</v>
      </c>
    </row>
    <row r="5" spans="2:11" x14ac:dyDescent="0.25">
      <c r="D5" t="s">
        <v>34</v>
      </c>
    </row>
    <row r="6" spans="2:11" x14ac:dyDescent="0.25">
      <c r="D6" t="s">
        <v>34</v>
      </c>
    </row>
    <row r="8" spans="2:11" x14ac:dyDescent="0.25">
      <c r="B8" t="s">
        <v>16</v>
      </c>
      <c r="C8">
        <f>480*SQRT(2)</f>
        <v>678.82250993908565</v>
      </c>
      <c r="D8">
        <f t="shared" ref="D8:D13" si="0">C8</f>
        <v>678.82250993908565</v>
      </c>
      <c r="E8">
        <f t="shared" ref="E8:K8" si="1">D8</f>
        <v>678.82250993908565</v>
      </c>
      <c r="F8">
        <f t="shared" si="1"/>
        <v>678.82250993908565</v>
      </c>
      <c r="G8">
        <f t="shared" si="1"/>
        <v>678.82250993908565</v>
      </c>
      <c r="H8">
        <f t="shared" si="1"/>
        <v>678.82250993908565</v>
      </c>
      <c r="I8">
        <f t="shared" si="1"/>
        <v>678.82250993908565</v>
      </c>
      <c r="J8">
        <f t="shared" si="1"/>
        <v>678.82250993908565</v>
      </c>
      <c r="K8">
        <f t="shared" si="1"/>
        <v>678.82250993908565</v>
      </c>
    </row>
    <row r="9" spans="2:11" x14ac:dyDescent="0.25">
      <c r="B9" t="s">
        <v>7</v>
      </c>
      <c r="C9">
        <v>17</v>
      </c>
      <c r="D9">
        <f t="shared" si="0"/>
        <v>17</v>
      </c>
      <c r="E9">
        <f>D9</f>
        <v>17</v>
      </c>
      <c r="F9">
        <v>24</v>
      </c>
      <c r="G9">
        <f t="shared" ref="G9:H13" si="2">F9</f>
        <v>24</v>
      </c>
      <c r="H9">
        <f t="shared" si="2"/>
        <v>24</v>
      </c>
      <c r="I9">
        <v>31</v>
      </c>
      <c r="J9">
        <f>I9</f>
        <v>31</v>
      </c>
      <c r="K9">
        <f>I9</f>
        <v>31</v>
      </c>
    </row>
    <row r="10" spans="2:11" x14ac:dyDescent="0.25">
      <c r="B10" t="s">
        <v>19</v>
      </c>
      <c r="C10">
        <v>380</v>
      </c>
      <c r="D10">
        <f t="shared" si="0"/>
        <v>380</v>
      </c>
      <c r="E10">
        <f>D10</f>
        <v>380</v>
      </c>
      <c r="F10">
        <v>380</v>
      </c>
      <c r="G10">
        <f t="shared" si="2"/>
        <v>380</v>
      </c>
      <c r="H10">
        <f t="shared" si="2"/>
        <v>380</v>
      </c>
      <c r="I10">
        <v>380</v>
      </c>
      <c r="J10">
        <f>I10</f>
        <v>380</v>
      </c>
      <c r="K10">
        <f>J10</f>
        <v>380</v>
      </c>
    </row>
    <row r="11" spans="2:11" x14ac:dyDescent="0.25">
      <c r="B11" t="s">
        <v>2</v>
      </c>
      <c r="C11">
        <v>0.9</v>
      </c>
      <c r="D11">
        <f t="shared" si="0"/>
        <v>0.9</v>
      </c>
      <c r="E11">
        <f>D11</f>
        <v>0.9</v>
      </c>
      <c r="F11">
        <v>1.05</v>
      </c>
      <c r="G11">
        <f t="shared" si="2"/>
        <v>1.05</v>
      </c>
      <c r="H11">
        <f t="shared" si="2"/>
        <v>1.05</v>
      </c>
      <c r="I11">
        <v>1.1499999999999999</v>
      </c>
      <c r="J11">
        <f>I11</f>
        <v>1.1499999999999999</v>
      </c>
      <c r="K11">
        <f>J11</f>
        <v>1.1499999999999999</v>
      </c>
    </row>
    <row r="12" spans="2:11" x14ac:dyDescent="0.25">
      <c r="B12" t="s">
        <v>3</v>
      </c>
      <c r="C12">
        <v>1</v>
      </c>
      <c r="D12">
        <f t="shared" si="0"/>
        <v>1</v>
      </c>
      <c r="E12">
        <f>D12</f>
        <v>1</v>
      </c>
      <c r="F12">
        <v>1.1000000000000001</v>
      </c>
      <c r="G12">
        <f t="shared" si="2"/>
        <v>1.1000000000000001</v>
      </c>
      <c r="H12">
        <f t="shared" si="2"/>
        <v>1.1000000000000001</v>
      </c>
      <c r="I12">
        <v>1.1499999999999999</v>
      </c>
      <c r="J12">
        <f>I12</f>
        <v>1.1499999999999999</v>
      </c>
      <c r="K12">
        <f>J12</f>
        <v>1.1499999999999999</v>
      </c>
    </row>
    <row r="13" spans="2:11" x14ac:dyDescent="0.25">
      <c r="B13" t="s">
        <v>4</v>
      </c>
      <c r="C13">
        <f>C9*SQRT(2)</f>
        <v>24.041630560342618</v>
      </c>
      <c r="D13">
        <f t="shared" si="0"/>
        <v>24.041630560342618</v>
      </c>
      <c r="E13">
        <f>D13</f>
        <v>24.041630560342618</v>
      </c>
      <c r="F13">
        <f t="shared" ref="F13:I13" si="3">F9*SQRT(2)</f>
        <v>33.941125496954285</v>
      </c>
      <c r="G13">
        <f t="shared" si="2"/>
        <v>33.941125496954285</v>
      </c>
      <c r="H13">
        <f t="shared" si="2"/>
        <v>33.941125496954285</v>
      </c>
      <c r="I13">
        <f t="shared" si="3"/>
        <v>43.840620433565952</v>
      </c>
      <c r="J13">
        <f>I13</f>
        <v>43.840620433565952</v>
      </c>
      <c r="K13">
        <f>J13</f>
        <v>43.840620433565952</v>
      </c>
    </row>
    <row r="14" spans="2:11" x14ac:dyDescent="0.25">
      <c r="B14" t="s">
        <v>5</v>
      </c>
      <c r="C14">
        <v>1.3636300000000001E-2</v>
      </c>
      <c r="D14">
        <f t="shared" ref="D14:E15" si="4">C14</f>
        <v>1.3636300000000001E-2</v>
      </c>
      <c r="E14">
        <f t="shared" si="4"/>
        <v>1.3636300000000001E-2</v>
      </c>
      <c r="F14">
        <v>1.0714285714285701E-2</v>
      </c>
      <c r="G14">
        <f t="shared" ref="G14:H14" si="5">F14</f>
        <v>1.0714285714285701E-2</v>
      </c>
      <c r="H14">
        <f t="shared" si="5"/>
        <v>1.0714285714285701E-2</v>
      </c>
      <c r="I14">
        <v>9.3749999999999997E-3</v>
      </c>
      <c r="J14">
        <f t="shared" ref="J14:K14" si="6">I14</f>
        <v>9.3749999999999997E-3</v>
      </c>
      <c r="K14">
        <f t="shared" si="6"/>
        <v>9.3749999999999997E-3</v>
      </c>
    </row>
    <row r="15" spans="2:11" x14ac:dyDescent="0.25">
      <c r="B15" t="s">
        <v>6</v>
      </c>
      <c r="C15">
        <v>8.7500000000000008E-3</v>
      </c>
      <c r="D15">
        <f t="shared" si="4"/>
        <v>8.7500000000000008E-3</v>
      </c>
      <c r="E15">
        <f t="shared" si="4"/>
        <v>8.7500000000000008E-3</v>
      </c>
      <c r="F15">
        <v>7.9000000000000008E-3</v>
      </c>
      <c r="G15">
        <f t="shared" ref="G15:H15" si="7">F15</f>
        <v>7.9000000000000008E-3</v>
      </c>
      <c r="H15">
        <f t="shared" si="7"/>
        <v>7.9000000000000008E-3</v>
      </c>
      <c r="I15">
        <v>6.6666666666666602E-3</v>
      </c>
      <c r="J15">
        <f t="shared" ref="J15:K15" si="8">I15</f>
        <v>6.6666666666666602E-3</v>
      </c>
      <c r="K15">
        <f t="shared" si="8"/>
        <v>6.6666666666666602E-3</v>
      </c>
    </row>
    <row r="16" spans="2:11" x14ac:dyDescent="0.25">
      <c r="B16" t="s">
        <v>10</v>
      </c>
      <c r="C16">
        <v>10000</v>
      </c>
      <c r="D16">
        <v>20000</v>
      </c>
      <c r="E16">
        <v>30000</v>
      </c>
      <c r="F16">
        <f>C16</f>
        <v>10000</v>
      </c>
      <c r="G16">
        <f>D16</f>
        <v>20000</v>
      </c>
      <c r="H16">
        <f>E16</f>
        <v>30000</v>
      </c>
      <c r="I16">
        <f>C16</f>
        <v>10000</v>
      </c>
      <c r="J16">
        <f>D16</f>
        <v>20000</v>
      </c>
      <c r="K16">
        <f>E16</f>
        <v>30000</v>
      </c>
    </row>
    <row r="17" spans="2:12" x14ac:dyDescent="0.25">
      <c r="B17" t="s">
        <v>11</v>
      </c>
      <c r="C17">
        <v>2.8E-3</v>
      </c>
      <c r="D17">
        <f>C17</f>
        <v>2.8E-3</v>
      </c>
      <c r="E17">
        <f t="shared" ref="E17:K17" si="9">D17</f>
        <v>2.8E-3</v>
      </c>
      <c r="F17">
        <f t="shared" si="9"/>
        <v>2.8E-3</v>
      </c>
      <c r="G17">
        <f t="shared" si="9"/>
        <v>2.8E-3</v>
      </c>
      <c r="H17">
        <f t="shared" si="9"/>
        <v>2.8E-3</v>
      </c>
      <c r="I17">
        <f t="shared" si="9"/>
        <v>2.8E-3</v>
      </c>
      <c r="J17">
        <f t="shared" si="9"/>
        <v>2.8E-3</v>
      </c>
      <c r="K17">
        <f t="shared" si="9"/>
        <v>2.8E-3</v>
      </c>
      <c r="L17" t="s">
        <v>33</v>
      </c>
    </row>
    <row r="18" spans="2:12" x14ac:dyDescent="0.25">
      <c r="B18" t="s">
        <v>12</v>
      </c>
      <c r="C18">
        <v>4.1000000000000003E-3</v>
      </c>
      <c r="D18">
        <f>C18</f>
        <v>4.1000000000000003E-3</v>
      </c>
      <c r="E18">
        <f t="shared" ref="E18:K18" si="10">D18</f>
        <v>4.1000000000000003E-3</v>
      </c>
      <c r="F18">
        <f t="shared" si="10"/>
        <v>4.1000000000000003E-3</v>
      </c>
      <c r="G18">
        <f t="shared" si="10"/>
        <v>4.1000000000000003E-3</v>
      </c>
      <c r="H18">
        <f t="shared" si="10"/>
        <v>4.1000000000000003E-3</v>
      </c>
      <c r="I18">
        <f t="shared" si="10"/>
        <v>4.1000000000000003E-3</v>
      </c>
      <c r="J18">
        <f t="shared" si="10"/>
        <v>4.1000000000000003E-3</v>
      </c>
      <c r="K18">
        <f t="shared" si="10"/>
        <v>4.1000000000000003E-3</v>
      </c>
      <c r="L18" t="s">
        <v>33</v>
      </c>
    </row>
    <row r="19" spans="2:12" x14ac:dyDescent="0.25">
      <c r="B19" t="s">
        <v>13</v>
      </c>
      <c r="C19">
        <v>1.5499999999999999E-3</v>
      </c>
      <c r="D19">
        <f>C19</f>
        <v>1.5499999999999999E-3</v>
      </c>
      <c r="E19">
        <f t="shared" ref="E19:K19" si="11">D19</f>
        <v>1.5499999999999999E-3</v>
      </c>
      <c r="F19">
        <f t="shared" si="11"/>
        <v>1.5499999999999999E-3</v>
      </c>
      <c r="G19">
        <f t="shared" si="11"/>
        <v>1.5499999999999999E-3</v>
      </c>
      <c r="H19">
        <f t="shared" si="11"/>
        <v>1.5499999999999999E-3</v>
      </c>
      <c r="I19">
        <f t="shared" si="11"/>
        <v>1.5499999999999999E-3</v>
      </c>
      <c r="J19">
        <f t="shared" si="11"/>
        <v>1.5499999999999999E-3</v>
      </c>
      <c r="K19">
        <f t="shared" si="11"/>
        <v>1.5499999999999999E-3</v>
      </c>
    </row>
    <row r="20" spans="2:12" x14ac:dyDescent="0.25">
      <c r="B20" t="s">
        <v>14</v>
      </c>
      <c r="C20">
        <v>400</v>
      </c>
      <c r="D20">
        <f>C20</f>
        <v>400</v>
      </c>
      <c r="E20">
        <f t="shared" ref="E20:K20" si="12">D20</f>
        <v>400</v>
      </c>
      <c r="F20">
        <f t="shared" si="12"/>
        <v>400</v>
      </c>
      <c r="G20">
        <f t="shared" si="12"/>
        <v>400</v>
      </c>
      <c r="H20">
        <f t="shared" si="12"/>
        <v>400</v>
      </c>
      <c r="I20">
        <f t="shared" si="12"/>
        <v>400</v>
      </c>
      <c r="J20">
        <f t="shared" si="12"/>
        <v>400</v>
      </c>
      <c r="K20">
        <f t="shared" si="12"/>
        <v>400</v>
      </c>
    </row>
    <row r="21" spans="2:12" x14ac:dyDescent="0.25">
      <c r="B21" t="s">
        <v>15</v>
      </c>
      <c r="C21">
        <v>100</v>
      </c>
      <c r="D21">
        <f>C21</f>
        <v>100</v>
      </c>
      <c r="E21">
        <f t="shared" ref="E21:K21" si="13">D21</f>
        <v>100</v>
      </c>
      <c r="F21">
        <f t="shared" si="13"/>
        <v>100</v>
      </c>
      <c r="G21">
        <f t="shared" si="13"/>
        <v>100</v>
      </c>
      <c r="H21">
        <f t="shared" si="13"/>
        <v>100</v>
      </c>
      <c r="I21">
        <f t="shared" si="13"/>
        <v>100</v>
      </c>
      <c r="J21">
        <f t="shared" si="13"/>
        <v>100</v>
      </c>
      <c r="K21">
        <f t="shared" si="13"/>
        <v>100</v>
      </c>
    </row>
    <row r="23" spans="2:12" x14ac:dyDescent="0.25">
      <c r="B23" t="s">
        <v>0</v>
      </c>
    </row>
    <row r="24" spans="2:12" x14ac:dyDescent="0.25">
      <c r="B24" s="8" t="s">
        <v>4</v>
      </c>
      <c r="C24" s="6">
        <v>17</v>
      </c>
      <c r="D24" s="6">
        <v>17</v>
      </c>
      <c r="E24" s="6">
        <v>17</v>
      </c>
      <c r="F24" s="6">
        <v>24</v>
      </c>
      <c r="G24" s="6">
        <v>24</v>
      </c>
      <c r="H24" s="6">
        <v>24</v>
      </c>
      <c r="I24" s="6">
        <v>31</v>
      </c>
      <c r="J24" s="6">
        <v>31</v>
      </c>
      <c r="K24" s="6">
        <v>31</v>
      </c>
    </row>
    <row r="25" spans="2:12" x14ac:dyDescent="0.25">
      <c r="B25" s="8" t="s">
        <v>10</v>
      </c>
      <c r="C25" s="6">
        <v>10</v>
      </c>
      <c r="D25" s="6">
        <v>20</v>
      </c>
      <c r="E25" s="6">
        <v>30</v>
      </c>
      <c r="F25" s="6">
        <v>10</v>
      </c>
      <c r="G25" s="6">
        <v>20</v>
      </c>
      <c r="H25" s="6">
        <v>30</v>
      </c>
      <c r="I25" s="6">
        <v>10</v>
      </c>
      <c r="J25" s="6">
        <v>20</v>
      </c>
      <c r="K25" s="6">
        <v>30</v>
      </c>
    </row>
    <row r="26" spans="2:12" x14ac:dyDescent="0.25">
      <c r="B26" t="s">
        <v>1</v>
      </c>
      <c r="C26">
        <f>6/PI()*(C11+C12)*C13+3/2*C13*C13*(C14+C15)</f>
        <v>106.6495731356236</v>
      </c>
      <c r="D26">
        <f t="shared" ref="D26:E26" si="14">6/PI()*(D11+D12)*D13+3/2*D13*D13*(D14+D15)</f>
        <v>106.6495731356236</v>
      </c>
      <c r="E26">
        <f t="shared" si="14"/>
        <v>106.6495731356236</v>
      </c>
      <c r="F26">
        <f t="shared" ref="F26:K26" si="15">6/PI()*(F11+F12)*F13+3/2*F13*F13*(F14+F15)</f>
        <v>171.53445145540576</v>
      </c>
      <c r="G26">
        <f t="shared" si="15"/>
        <v>171.53445145540576</v>
      </c>
      <c r="H26">
        <f t="shared" si="15"/>
        <v>171.53445145540576</v>
      </c>
      <c r="I26">
        <f t="shared" si="15"/>
        <v>238.82578502600501</v>
      </c>
      <c r="J26">
        <f t="shared" si="15"/>
        <v>238.82578502600501</v>
      </c>
      <c r="K26">
        <f t="shared" si="15"/>
        <v>238.82578502600501</v>
      </c>
    </row>
    <row r="27" spans="2:12" x14ac:dyDescent="0.25">
      <c r="B27" t="s">
        <v>9</v>
      </c>
      <c r="C27">
        <f>SQRT(3)*24*C16*(C17+C18+C19)*C8*C9/(C20*C21*PI()*PI())</f>
        <v>102.67719548662578</v>
      </c>
      <c r="D27">
        <f t="shared" ref="D27:E27" si="16">SQRT(3)*24*D16*(D17+D18+D19)*D8*D9/(D20*D21*PI()*PI())</f>
        <v>205.35439097325155</v>
      </c>
      <c r="E27">
        <f t="shared" si="16"/>
        <v>308.0315864598773</v>
      </c>
      <c r="F27">
        <f t="shared" ref="F27:K27" si="17">SQRT(3)*24*F16*(F17+F18+F19)*F8*F9/(F20*F21*PI()*PI())</f>
        <v>144.95604068700109</v>
      </c>
      <c r="G27">
        <f t="shared" si="17"/>
        <v>289.91208137400218</v>
      </c>
      <c r="H27">
        <f t="shared" si="17"/>
        <v>434.86812206100331</v>
      </c>
      <c r="I27">
        <f t="shared" si="17"/>
        <v>187.23488588737641</v>
      </c>
      <c r="J27">
        <f t="shared" si="17"/>
        <v>374.46977177475281</v>
      </c>
      <c r="K27">
        <f t="shared" si="17"/>
        <v>561.70465766212919</v>
      </c>
    </row>
    <row r="29" spans="2:12" x14ac:dyDescent="0.25">
      <c r="B29" t="s">
        <v>8</v>
      </c>
      <c r="C29">
        <f>C26+C27</f>
        <v>209.32676862224938</v>
      </c>
      <c r="D29">
        <f t="shared" ref="D29:E29" si="18">D26+D27</f>
        <v>312.00396410887515</v>
      </c>
      <c r="E29">
        <f t="shared" si="18"/>
        <v>414.6811595955009</v>
      </c>
      <c r="F29">
        <f t="shared" ref="F29:K29" si="19">F26+F27</f>
        <v>316.49049214240688</v>
      </c>
      <c r="G29">
        <f t="shared" si="19"/>
        <v>461.44653282940794</v>
      </c>
      <c r="H29">
        <f t="shared" si="19"/>
        <v>606.40257351640912</v>
      </c>
      <c r="I29">
        <f t="shared" si="19"/>
        <v>426.06067091338139</v>
      </c>
      <c r="J29">
        <f t="shared" si="19"/>
        <v>613.29555680075782</v>
      </c>
      <c r="K29">
        <f t="shared" si="19"/>
        <v>800.53044268813414</v>
      </c>
    </row>
    <row r="37" spans="2:11" x14ac:dyDescent="0.25">
      <c r="E37" t="s">
        <v>24</v>
      </c>
    </row>
    <row r="39" spans="2:11" x14ac:dyDescent="0.25">
      <c r="C39" s="1">
        <f>1-C29/$C$3</f>
        <v>0.97921312930638971</v>
      </c>
      <c r="D39" s="1">
        <f t="shared" ref="D39:K39" si="20">1-D29/$C$3</f>
        <v>0.96901692936592887</v>
      </c>
      <c r="E39" s="1">
        <f t="shared" si="20"/>
        <v>0.95882072942546803</v>
      </c>
      <c r="F39" s="1">
        <f t="shared" si="20"/>
        <v>0.96857140164527422</v>
      </c>
      <c r="G39" s="1">
        <f t="shared" si="20"/>
        <v>0.95417676643521188</v>
      </c>
      <c r="H39" s="1">
        <f t="shared" si="20"/>
        <v>0.93978213122514953</v>
      </c>
      <c r="I39" s="1">
        <f t="shared" si="20"/>
        <v>0.95769070467097461</v>
      </c>
      <c r="J39" s="1">
        <f t="shared" si="20"/>
        <v>0.93909763419131087</v>
      </c>
      <c r="K39" s="1">
        <f t="shared" si="20"/>
        <v>0.92050456371164702</v>
      </c>
    </row>
    <row r="45" spans="2:11" x14ac:dyDescent="0.25">
      <c r="B45" t="s">
        <v>17</v>
      </c>
    </row>
    <row r="47" spans="2:11" x14ac:dyDescent="0.25">
      <c r="B47" t="s">
        <v>20</v>
      </c>
      <c r="C47" t="e">
        <f>3*(#REF!*(C9^4)/4+#REF!*(C9^3)/3+#REF!*(C9^2)/2+#REF!*2*(C9)/PI())</f>
        <v>#REF!</v>
      </c>
    </row>
    <row r="49" spans="2:6" x14ac:dyDescent="0.25">
      <c r="B49" t="s">
        <v>18</v>
      </c>
      <c r="C49">
        <f>C10*3*3*SQRT(3)/(2*PI())+C10*(6-(3*SQRT(3)))/PI()</f>
        <v>1040.0040108894641</v>
      </c>
    </row>
    <row r="50" spans="2:6" x14ac:dyDescent="0.25">
      <c r="B50" t="s">
        <v>9</v>
      </c>
      <c r="C50">
        <f>C16*(C17+C18+C19)*C49*C9/(C20*C21)</f>
        <v>37.349144041067873</v>
      </c>
    </row>
    <row r="53" spans="2:6" x14ac:dyDescent="0.25">
      <c r="B53" t="s">
        <v>8</v>
      </c>
      <c r="C53" t="e">
        <f>C50+C47</f>
        <v>#REF!</v>
      </c>
    </row>
    <row r="57" spans="2:6" x14ac:dyDescent="0.25">
      <c r="E57" t="s">
        <v>24</v>
      </c>
      <c r="F57" s="1" t="e">
        <f>1-C53/$C$3</f>
        <v>#REF!</v>
      </c>
    </row>
    <row r="59" spans="2:6" x14ac:dyDescent="0.25">
      <c r="B59" t="s">
        <v>21</v>
      </c>
    </row>
    <row r="61" spans="2:6" x14ac:dyDescent="0.25">
      <c r="B61" t="s">
        <v>22</v>
      </c>
      <c r="C61">
        <f>(2*SQRT(2)/PI())*C9*(C12+C11)+C9*C9*(C14+C15)</f>
        <v>35.54985771187453</v>
      </c>
      <c r="D61" t="s">
        <v>8</v>
      </c>
      <c r="E61">
        <f>C61*3</f>
        <v>106.6495731356236</v>
      </c>
    </row>
    <row r="64" spans="2:6" x14ac:dyDescent="0.25">
      <c r="B64" t="s">
        <v>9</v>
      </c>
      <c r="C64">
        <f>(12/(PI()*PI()))*600*C9*C16*(C17+C18+C19)/(C20*C21)</f>
        <v>26.198618454399274</v>
      </c>
      <c r="D64" t="s">
        <v>8</v>
      </c>
      <c r="E64">
        <f>C64*3</f>
        <v>78.595855363197813</v>
      </c>
    </row>
    <row r="66" spans="4:5" x14ac:dyDescent="0.25">
      <c r="D66" t="s">
        <v>8</v>
      </c>
      <c r="E66">
        <f>E64+E61</f>
        <v>185.24542849882141</v>
      </c>
    </row>
    <row r="70" spans="4:5" x14ac:dyDescent="0.25">
      <c r="D70" t="s">
        <v>24</v>
      </c>
      <c r="E70" s="1">
        <f>1-E66/$C$3</f>
        <v>0.98160448950637391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68"/>
  <sheetViews>
    <sheetView tabSelected="1" topLeftCell="A33" workbookViewId="0">
      <selection activeCell="H69" sqref="H69"/>
    </sheetView>
  </sheetViews>
  <sheetFormatPr defaultRowHeight="15" x14ac:dyDescent="0.25"/>
  <cols>
    <col min="2" max="2" width="9.5703125" bestFit="1" customWidth="1"/>
    <col min="3" max="3" width="12" bestFit="1" customWidth="1"/>
    <col min="6" max="6" width="9.28515625" customWidth="1"/>
    <col min="16" max="18" width="11.5703125" bestFit="1" customWidth="1"/>
    <col min="19" max="20" width="12" bestFit="1" customWidth="1"/>
    <col min="21" max="21" width="11.5703125" bestFit="1" customWidth="1"/>
  </cols>
  <sheetData>
    <row r="9" spans="2:12" x14ac:dyDescent="0.25">
      <c r="F9" s="2" t="s">
        <v>25</v>
      </c>
      <c r="G9" s="2" t="s">
        <v>26</v>
      </c>
      <c r="H9" s="2" t="s">
        <v>27</v>
      </c>
    </row>
    <row r="10" spans="2:12" x14ac:dyDescent="0.25">
      <c r="B10" s="19" t="s">
        <v>10</v>
      </c>
      <c r="C10" s="2">
        <v>10000</v>
      </c>
      <c r="E10" s="20" t="s">
        <v>37</v>
      </c>
      <c r="F10" s="2">
        <f>Plan1!C29</f>
        <v>209.32676862224938</v>
      </c>
      <c r="G10" s="2">
        <f>Plan1!D29</f>
        <v>312.00396410887515</v>
      </c>
      <c r="H10" s="2">
        <f>Plan1!E29</f>
        <v>414.6811595955009</v>
      </c>
    </row>
    <row r="11" spans="2:12" x14ac:dyDescent="0.25">
      <c r="B11" s="19"/>
      <c r="C11" s="2">
        <v>20000</v>
      </c>
      <c r="E11" s="17"/>
      <c r="F11" s="2">
        <f>Plan1!F29</f>
        <v>316.49049214240688</v>
      </c>
      <c r="G11" s="2">
        <f>Plan1!G29</f>
        <v>461.44653282940794</v>
      </c>
      <c r="H11" s="2">
        <f>Plan1!H29</f>
        <v>606.40257351640912</v>
      </c>
    </row>
    <row r="12" spans="2:12" x14ac:dyDescent="0.25">
      <c r="B12" s="19"/>
      <c r="C12" s="2">
        <v>30000</v>
      </c>
      <c r="E12" s="17"/>
      <c r="F12" s="2">
        <f>Plan1!I29</f>
        <v>426.06067091338139</v>
      </c>
      <c r="G12" s="2">
        <f>Plan1!J29</f>
        <v>613.29555680075782</v>
      </c>
      <c r="H12" s="2">
        <f>Plan1!K29</f>
        <v>800.53044268813414</v>
      </c>
    </row>
    <row r="13" spans="2:12" x14ac:dyDescent="0.25">
      <c r="B13" s="12"/>
      <c r="E13" s="12"/>
    </row>
    <row r="14" spans="2:12" x14ac:dyDescent="0.25">
      <c r="B14" s="12"/>
      <c r="E14" s="12"/>
    </row>
    <row r="15" spans="2:12" x14ac:dyDescent="0.25">
      <c r="B15" s="12"/>
      <c r="E15" s="17" t="s">
        <v>36</v>
      </c>
      <c r="F15" s="2">
        <f>F10/18</f>
        <v>11.629264923458299</v>
      </c>
      <c r="G15" s="2">
        <f t="shared" ref="G15:H15" si="0">G10/18</f>
        <v>17.333553561604177</v>
      </c>
      <c r="H15" s="2">
        <f t="shared" si="0"/>
        <v>23.037842199750049</v>
      </c>
      <c r="J15">
        <v>12</v>
      </c>
      <c r="K15">
        <v>18</v>
      </c>
      <c r="L15">
        <v>23</v>
      </c>
    </row>
    <row r="16" spans="2:12" x14ac:dyDescent="0.25">
      <c r="B16" s="12"/>
      <c r="E16" s="17"/>
      <c r="F16" s="2">
        <f t="shared" ref="F16:H16" si="1">F11/18</f>
        <v>17.582805119022606</v>
      </c>
      <c r="G16" s="2">
        <f t="shared" si="1"/>
        <v>25.635918490522663</v>
      </c>
      <c r="H16" s="2">
        <f t="shared" si="1"/>
        <v>33.68903186202273</v>
      </c>
      <c r="J16">
        <v>18</v>
      </c>
      <c r="K16">
        <v>26</v>
      </c>
      <c r="L16">
        <v>34</v>
      </c>
    </row>
    <row r="17" spans="1:12" x14ac:dyDescent="0.25">
      <c r="E17" s="17"/>
      <c r="F17" s="2">
        <f t="shared" ref="F17:H17" si="2">F12/18</f>
        <v>23.670037272965633</v>
      </c>
      <c r="G17" s="2">
        <f t="shared" si="2"/>
        <v>34.071975377819882</v>
      </c>
      <c r="H17" s="2">
        <f t="shared" si="2"/>
        <v>44.473913482674121</v>
      </c>
      <c r="J17">
        <v>24</v>
      </c>
      <c r="K17">
        <v>34</v>
      </c>
      <c r="L17">
        <v>45</v>
      </c>
    </row>
    <row r="18" spans="1:12" x14ac:dyDescent="0.25">
      <c r="E18" s="12"/>
    </row>
    <row r="19" spans="1:12" x14ac:dyDescent="0.25">
      <c r="E19" s="12"/>
    </row>
    <row r="20" spans="1:12" ht="15" customHeight="1" x14ac:dyDescent="0.25">
      <c r="B20" s="2" t="s">
        <v>38</v>
      </c>
      <c r="C20" s="2">
        <v>125</v>
      </c>
      <c r="E20" s="17" t="s">
        <v>31</v>
      </c>
      <c r="F20" s="3">
        <f t="shared" ref="F20:H22" si="3">$C$20-(F15*$C$21)</f>
        <v>119.18536753827085</v>
      </c>
      <c r="G20" s="3">
        <f t="shared" si="3"/>
        <v>116.33322321919792</v>
      </c>
      <c r="H20" s="3">
        <f t="shared" si="3"/>
        <v>113.48107890012497</v>
      </c>
    </row>
    <row r="21" spans="1:12" x14ac:dyDescent="0.25">
      <c r="B21" s="2" t="s">
        <v>30</v>
      </c>
      <c r="C21" s="2">
        <v>0.5</v>
      </c>
      <c r="E21" s="17"/>
      <c r="F21" s="3">
        <f t="shared" si="3"/>
        <v>116.2085974404887</v>
      </c>
      <c r="G21" s="3">
        <f t="shared" si="3"/>
        <v>112.18204075473867</v>
      </c>
      <c r="H21" s="3">
        <f t="shared" si="3"/>
        <v>108.15548406898864</v>
      </c>
    </row>
    <row r="22" spans="1:12" x14ac:dyDescent="0.25">
      <c r="E22" s="17"/>
      <c r="F22" s="3">
        <f t="shared" si="3"/>
        <v>113.16498136351719</v>
      </c>
      <c r="G22" s="3">
        <f t="shared" si="3"/>
        <v>107.96401231109006</v>
      </c>
      <c r="H22" s="3">
        <f t="shared" si="3"/>
        <v>102.76304325866295</v>
      </c>
    </row>
    <row r="23" spans="1:12" x14ac:dyDescent="0.25">
      <c r="E23" s="13"/>
      <c r="F23" s="4"/>
      <c r="G23" s="4"/>
      <c r="H23" s="4"/>
    </row>
    <row r="24" spans="1:12" x14ac:dyDescent="0.25">
      <c r="E24" s="13"/>
      <c r="F24" s="4"/>
      <c r="G24" s="4"/>
      <c r="H24" s="4"/>
    </row>
    <row r="25" spans="1:12" x14ac:dyDescent="0.25">
      <c r="E25" s="18" t="s">
        <v>35</v>
      </c>
      <c r="F25" s="18"/>
      <c r="G25" s="18"/>
      <c r="H25" s="18"/>
    </row>
    <row r="26" spans="1:12" x14ac:dyDescent="0.25">
      <c r="A26" t="s">
        <v>39</v>
      </c>
      <c r="E26" s="7" t="s">
        <v>10</v>
      </c>
      <c r="F26" s="7">
        <v>17</v>
      </c>
      <c r="G26" s="7">
        <v>24</v>
      </c>
      <c r="H26" s="7">
        <v>31</v>
      </c>
    </row>
    <row r="27" spans="1:12" x14ac:dyDescent="0.25">
      <c r="A27" s="10">
        <v>250</v>
      </c>
      <c r="B27" s="11">
        <v>212</v>
      </c>
      <c r="E27" s="7" t="s">
        <v>28</v>
      </c>
      <c r="F27" s="2">
        <f>Plan1!C39</f>
        <v>0.97921312930638971</v>
      </c>
      <c r="G27" s="2">
        <f>Plan1!D39</f>
        <v>0.96901692936592887</v>
      </c>
      <c r="H27" s="2">
        <f>Plan1!E39</f>
        <v>0.95882072942546803</v>
      </c>
    </row>
    <row r="28" spans="1:12" x14ac:dyDescent="0.25">
      <c r="A28">
        <v>55</v>
      </c>
      <c r="B28">
        <v>39</v>
      </c>
      <c r="E28" s="7" t="s">
        <v>28</v>
      </c>
      <c r="F28" s="2">
        <f>Plan1!F39</f>
        <v>0.96857140164527422</v>
      </c>
      <c r="G28" s="2">
        <f>Plan1!G39</f>
        <v>0.95417676643521188</v>
      </c>
      <c r="H28" s="2">
        <f>Plan1!H39</f>
        <v>0.93978213122514953</v>
      </c>
    </row>
    <row r="29" spans="1:12" x14ac:dyDescent="0.25">
      <c r="A29">
        <f>A28*3</f>
        <v>165</v>
      </c>
      <c r="B29">
        <f>B28*3</f>
        <v>117</v>
      </c>
      <c r="E29" s="7" t="s">
        <v>29</v>
      </c>
      <c r="F29" s="2">
        <f>Plan1!I39</f>
        <v>0.95769070467097461</v>
      </c>
      <c r="G29" s="2">
        <f>Plan1!J39</f>
        <v>0.93909763419131087</v>
      </c>
      <c r="H29" s="2">
        <f>Plan1!K39</f>
        <v>0.92050456371164702</v>
      </c>
    </row>
    <row r="30" spans="1:12" x14ac:dyDescent="0.25">
      <c r="A30" s="12">
        <f>A27-A29</f>
        <v>85</v>
      </c>
      <c r="B30" s="12">
        <f>B27-B29</f>
        <v>95</v>
      </c>
      <c r="E30" s="10"/>
      <c r="F30" s="11"/>
      <c r="G30" s="11"/>
      <c r="H30" s="11"/>
    </row>
    <row r="31" spans="1:12" x14ac:dyDescent="0.25">
      <c r="A31" s="12">
        <f>A30/4</f>
        <v>21.25</v>
      </c>
      <c r="B31" s="12">
        <f>B30/4</f>
        <v>23.75</v>
      </c>
      <c r="E31" s="10"/>
      <c r="F31" s="11"/>
      <c r="G31" s="11"/>
      <c r="H31" s="11"/>
    </row>
    <row r="32" spans="1:12" x14ac:dyDescent="0.25">
      <c r="E32" s="16" t="s">
        <v>41</v>
      </c>
      <c r="F32" s="11"/>
      <c r="G32" s="11"/>
      <c r="H32" s="11"/>
    </row>
    <row r="33" spans="2:21" x14ac:dyDescent="0.25">
      <c r="F33" s="2" t="s">
        <v>25</v>
      </c>
      <c r="G33" s="2" t="s">
        <v>26</v>
      </c>
      <c r="H33" s="2" t="s">
        <v>27</v>
      </c>
    </row>
    <row r="34" spans="2:21" ht="15" customHeight="1" x14ac:dyDescent="0.25">
      <c r="E34" s="17" t="s">
        <v>40</v>
      </c>
      <c r="F34" s="2">
        <v>89.9</v>
      </c>
      <c r="G34" s="2"/>
      <c r="H34" s="2"/>
    </row>
    <row r="35" spans="2:21" x14ac:dyDescent="0.25">
      <c r="E35" s="17"/>
      <c r="F35" s="2"/>
      <c r="G35" s="2"/>
      <c r="H35" s="2">
        <v>161</v>
      </c>
    </row>
    <row r="36" spans="2:21" x14ac:dyDescent="0.25">
      <c r="E36" s="17"/>
      <c r="F36" s="2"/>
      <c r="G36" s="2">
        <v>161</v>
      </c>
      <c r="H36" s="2">
        <v>194</v>
      </c>
    </row>
    <row r="38" spans="2:21" x14ac:dyDescent="0.25">
      <c r="E38" s="12"/>
      <c r="P38" s="6"/>
    </row>
    <row r="39" spans="2:21" x14ac:dyDescent="0.25">
      <c r="E39" s="16" t="s">
        <v>42</v>
      </c>
      <c r="F39" s="11"/>
      <c r="G39" s="11"/>
      <c r="H39" s="11"/>
      <c r="M39" s="11"/>
      <c r="N39" s="11"/>
      <c r="O39" s="11"/>
      <c r="P39" s="10"/>
      <c r="Q39" s="11"/>
      <c r="R39" s="11"/>
      <c r="S39" s="11"/>
      <c r="T39" s="11"/>
      <c r="U39" s="11"/>
    </row>
    <row r="40" spans="2:21" x14ac:dyDescent="0.25">
      <c r="F40" s="2" t="s">
        <v>25</v>
      </c>
      <c r="G40" s="2" t="s">
        <v>26</v>
      </c>
      <c r="H40" s="2" t="s">
        <v>27</v>
      </c>
      <c r="K40" s="2" t="s">
        <v>25</v>
      </c>
      <c r="L40" s="2" t="s">
        <v>26</v>
      </c>
      <c r="M40" s="2" t="s">
        <v>27</v>
      </c>
      <c r="N40" s="11"/>
      <c r="O40" s="10"/>
      <c r="P40" s="10"/>
      <c r="Q40" s="10"/>
      <c r="R40" s="10"/>
      <c r="S40" s="10"/>
      <c r="T40" s="10"/>
      <c r="U40" s="10"/>
    </row>
    <row r="41" spans="2:21" x14ac:dyDescent="0.25">
      <c r="B41" s="5"/>
      <c r="E41" s="17" t="s">
        <v>40</v>
      </c>
      <c r="F41" s="2">
        <v>71.2</v>
      </c>
      <c r="G41" s="2">
        <v>81.8</v>
      </c>
      <c r="H41" s="2">
        <v>90.7</v>
      </c>
      <c r="I41" s="4"/>
      <c r="J41" s="17" t="s">
        <v>43</v>
      </c>
      <c r="K41" s="2">
        <f>F41+J15*$C$21</f>
        <v>77.2</v>
      </c>
      <c r="L41" s="2">
        <f t="shared" ref="L41:M41" si="4">G41+K15*$C$21</f>
        <v>90.8</v>
      </c>
      <c r="M41" s="2">
        <f t="shared" si="4"/>
        <v>102.2</v>
      </c>
      <c r="N41" s="11"/>
      <c r="O41" s="10"/>
      <c r="P41" s="15"/>
      <c r="Q41" s="14"/>
      <c r="R41" s="14"/>
      <c r="S41" s="14"/>
      <c r="T41" s="14"/>
      <c r="U41" s="14"/>
    </row>
    <row r="42" spans="2:21" x14ac:dyDescent="0.25">
      <c r="B42" s="5"/>
      <c r="E42" s="17"/>
      <c r="F42" s="2">
        <v>81.8</v>
      </c>
      <c r="G42" s="2">
        <v>95.9</v>
      </c>
      <c r="H42" s="2">
        <v>110</v>
      </c>
      <c r="I42" s="4"/>
      <c r="J42" s="17"/>
      <c r="K42" s="2">
        <f t="shared" ref="K42:K43" si="5">F42+J16*$C$21</f>
        <v>90.8</v>
      </c>
      <c r="L42" s="2">
        <f t="shared" ref="L42:L43" si="6">G42+K16*$C$21</f>
        <v>108.9</v>
      </c>
      <c r="M42" s="2">
        <f t="shared" ref="M42:M43" si="7">H42+L16*$C$21</f>
        <v>127</v>
      </c>
      <c r="N42" s="11"/>
      <c r="O42" s="10"/>
      <c r="P42" s="15"/>
      <c r="Q42" s="14"/>
      <c r="R42" s="14"/>
      <c r="S42" s="14"/>
      <c r="T42" s="14"/>
      <c r="U42" s="14"/>
    </row>
    <row r="43" spans="2:21" x14ac:dyDescent="0.25">
      <c r="B43" s="5"/>
      <c r="E43" s="17"/>
      <c r="F43" s="2">
        <v>92.4</v>
      </c>
      <c r="G43" s="2">
        <v>110</v>
      </c>
      <c r="H43" s="2">
        <v>129</v>
      </c>
      <c r="I43" s="4"/>
      <c r="J43" s="17"/>
      <c r="K43" s="2">
        <f t="shared" si="5"/>
        <v>104.4</v>
      </c>
      <c r="L43" s="2">
        <f t="shared" si="6"/>
        <v>127</v>
      </c>
      <c r="M43" s="2">
        <f t="shared" si="7"/>
        <v>151.5</v>
      </c>
      <c r="N43" s="11"/>
      <c r="O43" s="10"/>
      <c r="P43" s="15"/>
      <c r="Q43" s="14"/>
      <c r="R43" s="14"/>
      <c r="S43" s="14"/>
      <c r="T43" s="14"/>
      <c r="U43" s="14"/>
    </row>
    <row r="44" spans="2:21" x14ac:dyDescent="0.25">
      <c r="B44" s="5"/>
      <c r="I44" s="4"/>
      <c r="J44" s="4"/>
      <c r="M44" s="11"/>
      <c r="N44" s="11"/>
      <c r="O44" s="10"/>
      <c r="P44" s="15"/>
      <c r="Q44" s="14"/>
      <c r="R44" s="14"/>
      <c r="S44" s="14"/>
      <c r="T44" s="14"/>
      <c r="U44" s="14"/>
    </row>
    <row r="45" spans="2:21" x14ac:dyDescent="0.25">
      <c r="B45" s="5"/>
      <c r="I45" s="4"/>
      <c r="J45" s="4"/>
      <c r="M45" s="11"/>
      <c r="N45" s="11"/>
      <c r="O45" s="10"/>
      <c r="P45" s="15"/>
      <c r="Q45" s="14"/>
      <c r="R45" s="14"/>
      <c r="S45" s="14"/>
      <c r="T45" s="14"/>
      <c r="U45" s="14"/>
    </row>
    <row r="46" spans="2:21" x14ac:dyDescent="0.25">
      <c r="B46" s="5"/>
      <c r="E46" s="16" t="s">
        <v>44</v>
      </c>
      <c r="F46" s="11"/>
      <c r="G46" s="11"/>
      <c r="H46" s="11"/>
      <c r="M46" s="11"/>
      <c r="N46" s="11"/>
      <c r="O46" s="10"/>
      <c r="P46" s="15"/>
      <c r="Q46" s="14"/>
      <c r="R46" s="14"/>
      <c r="S46" s="14"/>
      <c r="T46" s="14"/>
      <c r="U46" s="14"/>
    </row>
    <row r="47" spans="2:21" x14ac:dyDescent="0.25">
      <c r="B47" s="5"/>
      <c r="F47" s="2" t="s">
        <v>25</v>
      </c>
      <c r="G47" s="2" t="s">
        <v>26</v>
      </c>
      <c r="H47" s="2" t="s">
        <v>27</v>
      </c>
      <c r="K47" s="2" t="s">
        <v>25</v>
      </c>
      <c r="L47" s="2" t="s">
        <v>26</v>
      </c>
      <c r="M47" s="2" t="s">
        <v>27</v>
      </c>
      <c r="N47" s="11"/>
      <c r="O47" s="10"/>
      <c r="P47" s="15"/>
      <c r="Q47" s="14"/>
      <c r="R47" s="14"/>
      <c r="S47" s="14"/>
      <c r="T47" s="14"/>
      <c r="U47" s="14"/>
    </row>
    <row r="48" spans="2:21" x14ac:dyDescent="0.25">
      <c r="E48" s="17" t="s">
        <v>40</v>
      </c>
      <c r="F48" s="2">
        <v>55.7</v>
      </c>
      <c r="G48" s="2">
        <v>58.5</v>
      </c>
      <c r="H48" s="2">
        <v>60.9</v>
      </c>
      <c r="I48" s="4"/>
      <c r="J48" s="17" t="s">
        <v>43</v>
      </c>
      <c r="K48" s="2">
        <f>F48+J15*$C$21</f>
        <v>61.7</v>
      </c>
      <c r="L48" s="2">
        <f t="shared" ref="L48:M50" si="8">G48+K15*$C$21</f>
        <v>67.5</v>
      </c>
      <c r="M48" s="2">
        <f t="shared" si="8"/>
        <v>72.400000000000006</v>
      </c>
      <c r="N48" s="11"/>
      <c r="O48" s="11"/>
      <c r="P48" s="10"/>
      <c r="Q48" s="11"/>
      <c r="R48" s="11"/>
      <c r="S48" s="11"/>
      <c r="T48" s="11"/>
      <c r="U48" s="11"/>
    </row>
    <row r="49" spans="5:21" x14ac:dyDescent="0.25">
      <c r="E49" s="17"/>
      <c r="F49" s="2">
        <v>58.5</v>
      </c>
      <c r="G49" s="2">
        <v>62.3</v>
      </c>
      <c r="H49" s="2">
        <v>66.099999999999994</v>
      </c>
      <c r="I49" s="4"/>
      <c r="J49" s="17"/>
      <c r="K49" s="2">
        <f t="shared" ref="K49:K50" si="9">F49+J16*$C$21</f>
        <v>67.5</v>
      </c>
      <c r="L49" s="2">
        <f t="shared" si="8"/>
        <v>75.3</v>
      </c>
      <c r="M49" s="2">
        <f t="shared" si="8"/>
        <v>83.1</v>
      </c>
      <c r="N49" s="11"/>
      <c r="O49" s="10"/>
      <c r="P49" s="10"/>
      <c r="Q49" s="10"/>
      <c r="R49" s="10"/>
      <c r="S49" s="10"/>
      <c r="T49" s="10"/>
      <c r="U49" s="10"/>
    </row>
    <row r="50" spans="5:21" x14ac:dyDescent="0.25">
      <c r="E50" s="17"/>
      <c r="F50" s="2">
        <v>61.4</v>
      </c>
      <c r="G50" s="2">
        <v>66.099999999999994</v>
      </c>
      <c r="H50" s="2">
        <v>71.3</v>
      </c>
      <c r="I50" s="4"/>
      <c r="J50" s="17"/>
      <c r="K50" s="2">
        <f t="shared" si="9"/>
        <v>73.400000000000006</v>
      </c>
      <c r="L50" s="2">
        <f t="shared" si="8"/>
        <v>83.1</v>
      </c>
      <c r="M50" s="2">
        <f t="shared" si="8"/>
        <v>93.8</v>
      </c>
      <c r="N50" s="11"/>
      <c r="O50" s="10"/>
      <c r="P50" s="15"/>
      <c r="Q50" s="14"/>
      <c r="R50" s="14"/>
      <c r="S50" s="14"/>
      <c r="T50" s="14"/>
      <c r="U50" s="14"/>
    </row>
    <row r="51" spans="5:21" x14ac:dyDescent="0.25">
      <c r="I51" s="11"/>
      <c r="J51" s="11"/>
      <c r="M51" s="11"/>
      <c r="N51" s="11"/>
      <c r="O51" s="10"/>
      <c r="P51" s="15"/>
      <c r="Q51" s="14"/>
      <c r="R51" s="14"/>
      <c r="S51" s="14"/>
      <c r="T51" s="14"/>
      <c r="U51" s="14"/>
    </row>
    <row r="52" spans="5:21" x14ac:dyDescent="0.25">
      <c r="E52" s="16" t="s">
        <v>45</v>
      </c>
      <c r="F52" s="11"/>
      <c r="G52" s="11"/>
      <c r="H52" s="11"/>
      <c r="M52" s="11"/>
      <c r="N52" s="11"/>
      <c r="O52" s="10"/>
      <c r="P52" s="15"/>
      <c r="Q52" s="14"/>
      <c r="R52" s="14"/>
      <c r="S52" s="14"/>
      <c r="T52" s="14"/>
      <c r="U52" s="14"/>
    </row>
    <row r="53" spans="5:21" x14ac:dyDescent="0.25">
      <c r="F53" s="2" t="s">
        <v>25</v>
      </c>
      <c r="G53" s="2" t="s">
        <v>26</v>
      </c>
      <c r="H53" s="2" t="s">
        <v>27</v>
      </c>
      <c r="K53" s="2" t="s">
        <v>25</v>
      </c>
      <c r="L53" s="2" t="s">
        <v>26</v>
      </c>
      <c r="M53" s="2" t="s">
        <v>27</v>
      </c>
      <c r="N53" s="11"/>
      <c r="O53" s="10"/>
      <c r="P53" s="15"/>
      <c r="Q53" s="14"/>
      <c r="R53" s="14"/>
      <c r="S53" s="14"/>
      <c r="T53" s="14"/>
      <c r="U53" s="14"/>
    </row>
    <row r="54" spans="5:21" x14ac:dyDescent="0.25">
      <c r="E54" s="17" t="s">
        <v>40</v>
      </c>
      <c r="F54" s="2"/>
      <c r="G54" s="2">
        <v>120</v>
      </c>
      <c r="H54" s="2"/>
      <c r="I54" s="4"/>
      <c r="J54" s="17" t="s">
        <v>43</v>
      </c>
      <c r="K54" s="2">
        <f>F54+J15*$C$21</f>
        <v>6</v>
      </c>
      <c r="L54" s="2">
        <f t="shared" ref="L54:M54" si="10">G54+K15*$C$21</f>
        <v>129</v>
      </c>
      <c r="M54" s="2">
        <f t="shared" si="10"/>
        <v>11.5</v>
      </c>
      <c r="N54" s="11"/>
      <c r="O54" s="10"/>
      <c r="P54" s="15"/>
      <c r="Q54" s="14"/>
      <c r="R54" s="14"/>
      <c r="S54" s="14"/>
      <c r="T54" s="14"/>
      <c r="U54" s="14"/>
    </row>
    <row r="55" spans="5:21" x14ac:dyDescent="0.25">
      <c r="E55" s="17"/>
      <c r="F55" s="2"/>
      <c r="G55" s="2"/>
      <c r="H55" s="2">
        <v>162</v>
      </c>
      <c r="I55" s="4"/>
      <c r="J55" s="17"/>
      <c r="K55" s="2">
        <f t="shared" ref="K55:K56" si="11">F55+J16*$C$21</f>
        <v>9</v>
      </c>
      <c r="L55" s="2">
        <f t="shared" ref="L55:L56" si="12">G55+K16*$C$21</f>
        <v>13</v>
      </c>
      <c r="M55" s="2">
        <f t="shared" ref="M55:M56" si="13">H55+L16*$C$21</f>
        <v>179</v>
      </c>
      <c r="N55" s="11"/>
      <c r="O55" s="10"/>
      <c r="P55" s="15"/>
      <c r="Q55" s="14"/>
      <c r="R55" s="14"/>
      <c r="S55" s="14"/>
      <c r="T55" s="14"/>
      <c r="U55" s="14"/>
    </row>
    <row r="56" spans="5:21" x14ac:dyDescent="0.25">
      <c r="E56" s="17"/>
      <c r="F56" s="2"/>
      <c r="G56" s="2"/>
      <c r="H56" s="2"/>
      <c r="I56" s="4"/>
      <c r="J56" s="17"/>
      <c r="K56" s="2">
        <f t="shared" si="11"/>
        <v>12</v>
      </c>
      <c r="L56" s="2">
        <f t="shared" si="12"/>
        <v>17</v>
      </c>
      <c r="M56" s="2">
        <f t="shared" si="13"/>
        <v>22.5</v>
      </c>
      <c r="N56" s="11"/>
      <c r="O56" s="10"/>
      <c r="P56" s="15"/>
      <c r="Q56" s="14"/>
      <c r="R56" s="14"/>
      <c r="S56" s="14"/>
      <c r="T56" s="14"/>
      <c r="U56" s="14"/>
    </row>
    <row r="57" spans="5:21" x14ac:dyDescent="0.25">
      <c r="I57" s="11"/>
      <c r="J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5:21" x14ac:dyDescent="0.25">
      <c r="E58" s="16" t="s">
        <v>46</v>
      </c>
      <c r="F58" s="11"/>
      <c r="G58" s="11"/>
      <c r="H58" s="11"/>
      <c r="M58" s="11"/>
      <c r="N58" s="10"/>
      <c r="O58" s="11"/>
      <c r="P58" s="10"/>
      <c r="Q58" s="10"/>
      <c r="R58" s="10"/>
      <c r="S58" s="10"/>
      <c r="T58" s="10"/>
      <c r="U58" s="11"/>
    </row>
    <row r="59" spans="5:21" x14ac:dyDescent="0.25">
      <c r="F59" s="2" t="s">
        <v>25</v>
      </c>
      <c r="G59" s="2" t="s">
        <v>26</v>
      </c>
      <c r="H59" s="2" t="s">
        <v>27</v>
      </c>
      <c r="K59" s="2" t="s">
        <v>25</v>
      </c>
      <c r="L59" s="2" t="s">
        <v>26</v>
      </c>
      <c r="M59" s="2" t="s">
        <v>27</v>
      </c>
      <c r="N59" s="10"/>
      <c r="O59" s="15"/>
      <c r="P59" s="14"/>
      <c r="Q59" s="14"/>
      <c r="R59" s="14"/>
      <c r="S59" s="14"/>
      <c r="T59" s="14"/>
      <c r="U59" s="11"/>
    </row>
    <row r="60" spans="5:21" x14ac:dyDescent="0.25">
      <c r="E60" s="17" t="s">
        <v>40</v>
      </c>
      <c r="F60" s="2"/>
      <c r="G60" s="2"/>
      <c r="H60" s="2"/>
      <c r="I60" s="4"/>
      <c r="J60" s="17" t="s">
        <v>43</v>
      </c>
      <c r="K60" s="2">
        <f>F60+J15*$C$21</f>
        <v>6</v>
      </c>
      <c r="L60" s="2">
        <f t="shared" ref="L60:M60" si="14">G60+K15*$C$21</f>
        <v>9</v>
      </c>
      <c r="M60" s="2">
        <f t="shared" si="14"/>
        <v>11.5</v>
      </c>
      <c r="N60" s="10"/>
      <c r="O60" s="15"/>
      <c r="P60" s="14"/>
      <c r="Q60" s="14"/>
      <c r="R60" s="14"/>
      <c r="S60" s="14"/>
      <c r="T60" s="14"/>
      <c r="U60" s="11"/>
    </row>
    <row r="61" spans="5:21" x14ac:dyDescent="0.25">
      <c r="E61" s="17"/>
      <c r="F61" s="2"/>
      <c r="G61" s="2"/>
      <c r="H61" s="2"/>
      <c r="I61" s="4"/>
      <c r="J61" s="17"/>
      <c r="K61" s="2">
        <f t="shared" ref="K61:K62" si="15">F61+J16*$C$21</f>
        <v>9</v>
      </c>
      <c r="L61" s="2">
        <f t="shared" ref="L61:L62" si="16">G61+K16*$C$21</f>
        <v>13</v>
      </c>
      <c r="M61" s="2">
        <f t="shared" ref="M61:M62" si="17">H61+L16*$C$21</f>
        <v>17</v>
      </c>
      <c r="N61" s="10"/>
      <c r="O61" s="15"/>
      <c r="P61" s="14"/>
      <c r="Q61" s="14"/>
      <c r="R61" s="14"/>
      <c r="S61" s="14"/>
      <c r="T61" s="14"/>
      <c r="U61" s="11"/>
    </row>
    <row r="62" spans="5:21" x14ac:dyDescent="0.25">
      <c r="E62" s="17"/>
      <c r="F62" s="2"/>
      <c r="G62" s="2"/>
      <c r="H62" s="2">
        <v>84.1</v>
      </c>
      <c r="I62" s="4"/>
      <c r="J62" s="17"/>
      <c r="K62" s="2">
        <f t="shared" si="15"/>
        <v>12</v>
      </c>
      <c r="L62" s="2">
        <f t="shared" si="16"/>
        <v>17</v>
      </c>
      <c r="M62" s="2">
        <f t="shared" si="17"/>
        <v>106.6</v>
      </c>
      <c r="N62" s="10"/>
      <c r="O62" s="15"/>
      <c r="P62" s="14"/>
      <c r="Q62" s="14"/>
      <c r="R62" s="14"/>
      <c r="S62" s="14"/>
      <c r="T62" s="14"/>
      <c r="U62" s="11"/>
    </row>
    <row r="63" spans="5:21" x14ac:dyDescent="0.25">
      <c r="M63" s="11"/>
      <c r="N63" s="10"/>
      <c r="O63" s="15"/>
      <c r="P63" s="14"/>
      <c r="Q63" s="14"/>
      <c r="R63" s="14"/>
      <c r="S63" s="14"/>
      <c r="T63" s="14"/>
      <c r="U63" s="11"/>
    </row>
    <row r="64" spans="5:21" x14ac:dyDescent="0.25">
      <c r="E64" s="16" t="s">
        <v>47</v>
      </c>
      <c r="F64" s="11"/>
      <c r="G64" s="11"/>
      <c r="H64" s="11"/>
      <c r="M64" s="11"/>
      <c r="N64" s="10"/>
      <c r="O64" s="15"/>
      <c r="P64" s="14"/>
      <c r="Q64" s="14"/>
      <c r="R64" s="14"/>
      <c r="S64" s="14"/>
      <c r="T64" s="14"/>
      <c r="U64" s="11"/>
    </row>
    <row r="65" spans="5:21" x14ac:dyDescent="0.25">
      <c r="F65" s="2" t="s">
        <v>25</v>
      </c>
      <c r="G65" s="2" t="s">
        <v>26</v>
      </c>
      <c r="H65" s="2" t="s">
        <v>27</v>
      </c>
      <c r="K65" s="2" t="s">
        <v>25</v>
      </c>
      <c r="L65" s="2" t="s">
        <v>26</v>
      </c>
      <c r="M65" s="2" t="s">
        <v>27</v>
      </c>
      <c r="N65" s="10"/>
      <c r="O65" s="15"/>
      <c r="P65" s="14"/>
      <c r="Q65" s="14"/>
      <c r="R65" s="14"/>
      <c r="S65" s="14"/>
      <c r="T65" s="14"/>
      <c r="U65" s="11"/>
    </row>
    <row r="66" spans="5:21" x14ac:dyDescent="0.25">
      <c r="E66" s="17" t="s">
        <v>40</v>
      </c>
      <c r="F66" s="2"/>
      <c r="G66" s="2"/>
      <c r="H66" s="2"/>
      <c r="I66" s="4"/>
      <c r="J66" s="17" t="s">
        <v>43</v>
      </c>
      <c r="K66" s="2">
        <f>F66+J15*$C$21</f>
        <v>6</v>
      </c>
      <c r="L66" s="2">
        <f t="shared" ref="L66:M68" si="18">G66+K15*$C$21</f>
        <v>9</v>
      </c>
      <c r="M66" s="2">
        <f t="shared" si="18"/>
        <v>11.5</v>
      </c>
      <c r="N66" s="9"/>
      <c r="O66" s="9"/>
      <c r="P66" s="9"/>
      <c r="Q66" s="9"/>
      <c r="R66" s="9"/>
      <c r="S66" s="9"/>
      <c r="T66" s="9"/>
      <c r="U66" s="11"/>
    </row>
    <row r="67" spans="5:21" x14ac:dyDescent="0.25">
      <c r="E67" s="17"/>
      <c r="F67" s="2"/>
      <c r="G67" s="2"/>
      <c r="H67" s="2"/>
      <c r="I67" s="4"/>
      <c r="J67" s="17"/>
      <c r="K67" s="2">
        <f t="shared" ref="K67:K68" si="19">F67+J16*$C$21</f>
        <v>9</v>
      </c>
      <c r="L67" s="2">
        <f t="shared" si="18"/>
        <v>13</v>
      </c>
      <c r="M67" s="2">
        <f t="shared" si="18"/>
        <v>17</v>
      </c>
    </row>
    <row r="68" spans="5:21" x14ac:dyDescent="0.25">
      <c r="E68" s="17"/>
      <c r="F68" s="2"/>
      <c r="G68" s="2"/>
      <c r="H68" s="2">
        <v>116</v>
      </c>
      <c r="I68" s="4"/>
      <c r="J68" s="17"/>
      <c r="K68" s="2">
        <f t="shared" si="19"/>
        <v>12</v>
      </c>
      <c r="L68" s="2">
        <f t="shared" si="18"/>
        <v>17</v>
      </c>
      <c r="M68" s="2">
        <f t="shared" si="18"/>
        <v>138.5</v>
      </c>
    </row>
  </sheetData>
  <mergeCells count="16">
    <mergeCell ref="E54:E56"/>
    <mergeCell ref="J54:J56"/>
    <mergeCell ref="E60:E62"/>
    <mergeCell ref="J60:J62"/>
    <mergeCell ref="E66:E68"/>
    <mergeCell ref="J66:J68"/>
    <mergeCell ref="B10:B12"/>
    <mergeCell ref="E10:E12"/>
    <mergeCell ref="J41:J43"/>
    <mergeCell ref="E48:E50"/>
    <mergeCell ref="J48:J50"/>
    <mergeCell ref="E41:E43"/>
    <mergeCell ref="E20:E22"/>
    <mergeCell ref="E15:E17"/>
    <mergeCell ref="E34:E36"/>
    <mergeCell ref="E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2015-11-25T23:21:34Z</dcterms:modified>
</cp:coreProperties>
</file>