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martWater local working\sensor installations\Floodaware\"/>
    </mc:Choice>
  </mc:AlternateContent>
  <bookViews>
    <workbookView xWindow="0" yWindow="0" windowWidth="15530" windowHeight="70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 l="1"/>
  <c r="G29" i="1"/>
  <c r="G25" i="1"/>
  <c r="C25" i="1" s="1"/>
  <c r="G14" i="1"/>
  <c r="C14" i="1" s="1"/>
  <c r="C10" i="1"/>
  <c r="C6" i="1"/>
  <c r="C30" i="1"/>
  <c r="C5" i="1"/>
  <c r="G13" i="1"/>
  <c r="C13" i="1" s="1"/>
  <c r="G26" i="1"/>
  <c r="C26" i="1" s="1"/>
  <c r="G8" i="1"/>
  <c r="C8" i="1" s="1"/>
  <c r="G27" i="1"/>
  <c r="C27" i="1" s="1"/>
  <c r="G10" i="1"/>
  <c r="G2" i="1"/>
  <c r="C2" i="1" s="1"/>
  <c r="G6" i="1"/>
  <c r="G9" i="1"/>
  <c r="C9" i="1" s="1"/>
  <c r="G4" i="1"/>
  <c r="C4" i="1" s="1"/>
  <c r="G28" i="1"/>
  <c r="C28" i="1" s="1"/>
  <c r="G7" i="1" l="1"/>
  <c r="C7" i="1" s="1"/>
  <c r="G12" i="1"/>
  <c r="C12" i="1" s="1"/>
  <c r="G11" i="1"/>
  <c r="C11" i="1" s="1"/>
</calcChain>
</file>

<file path=xl/sharedStrings.xml><?xml version="1.0" encoding="utf-8"?>
<sst xmlns="http://schemas.openxmlformats.org/spreadsheetml/2006/main" count="76" uniqueCount="67">
  <si>
    <t>name</t>
  </si>
  <si>
    <t>calibration utility</t>
  </si>
  <si>
    <t>ease of installation</t>
  </si>
  <si>
    <t>lorawan coverage</t>
  </si>
  <si>
    <t>security</t>
  </si>
  <si>
    <t>risk of loss in flood</t>
  </si>
  <si>
    <t>cholesterol corner</t>
  </si>
  <si>
    <t>cabbage tree hotel</t>
  </si>
  <si>
    <t>hopewood cres culvert</t>
  </si>
  <si>
    <t>foothills basin</t>
  </si>
  <si>
    <t>comments</t>
  </si>
  <si>
    <t>existing gauge</t>
  </si>
  <si>
    <t>donnans bridge</t>
  </si>
  <si>
    <t xml:space="preserve">WHS basin </t>
  </si>
  <si>
    <t>nyrang park basin</t>
  </si>
  <si>
    <t>dawson street</t>
  </si>
  <si>
    <t>conduit</t>
  </si>
  <si>
    <t>4x1350RCP</t>
  </si>
  <si>
    <t>hard to fix due to 5m water depth in basin
consider fixing to headwall with vertical pole or in grated lid of safety box (this will be vulnerable to complex hydraulics and probably won't provide 'clean' water levels)
existing max height gauges in two separate stages
wall height (main culvert) 1950. vertical extension 2.5m above top of wall height, lateral extension 1600 or so (debris is filtered in small storms)</t>
  </si>
  <si>
    <t>0=HIGH RISK
1=POOR
2=GOOD</t>
  </si>
  <si>
    <t>upstream side of culvert next to motorcycle shop vertical extension 2.5m above top of headwall with lateral extension arm in upstream direction. Extension length 1600 to try and fall between inlet turbulence from debris and transition form streambed to apron. Wall height 1850, minimum meat between centre cells 200mm
OR
downstream of unit complex??
CALIBRATION SCORE ALL CRITERIA EXCEPT STORAGE</t>
  </si>
  <si>
    <t>Score</t>
  </si>
  <si>
    <t>SUM POINTS FOR CRITERIA:
10= reliable level
1=regular streamflow
2=describes logical 'lump' of subareas
3=describes significant storage
4=could help diagnose diversion or blockage</t>
  </si>
  <si>
    <t>10=continuos
3=max height
0=NO</t>
  </si>
  <si>
    <t>0=UNAVOIDABLE
3=UNLIKELY
5=NONE</t>
  </si>
  <si>
    <t>existing (series??) gauge
PMF level around 650mm?? Above deck
consider ligature arrangement side bolted to fix to handrail stanchions with lateral extension around 3rd rail
downstream side so it measures the same level as existing gauge
low flow measurements will not be accurate due to energetic flow, rocky bed, and vegetation. visually it looks like the existing gauge doesn't start measuring until midstream water depth is around 1m. site ultrasound distance gauge midstream so it is getting smoother reads once the existing gauge starts to measure</t>
  </si>
  <si>
    <t>Culvert overtops fairly regularly, very difficult to maintain culvert inlet and upstream channel
culvert bypass flows are shallow depth. Level is not considered as reliable in extreme events
close to Helen Brae StopBlock
just upstream of confluence with Guest Park branch
not too far upstream from proposed WL site at Cabbage Tree Hotel</t>
  </si>
  <si>
    <t>on southern 'wet' culvert
VERY close to College place StopBlock
not able to get a good read on low flows
will be useful to calibrate model to accept diversion created by WHS basin</t>
  </si>
  <si>
    <t>Brokers Road basin</t>
  </si>
  <si>
    <t>RMS culvert 11</t>
  </si>
  <si>
    <t>Robsons Road north (UOW)</t>
  </si>
  <si>
    <t>Gray Street</t>
  </si>
  <si>
    <t>Edmund Rice</t>
  </si>
  <si>
    <t>Discounted after discussion with Isabelle
could be located in public land on a minor tributary but it will be affected by backwater in serious events
moving it downstream of the confluence would require it to be located in private land (Edmund Rice College)</t>
  </si>
  <si>
    <t xml:space="preserve">twin 1800 inlet with high sensitivity to blockage This diversion significantly changes hydrological outcomes in the vicinity downstream of the inlet as far as the outlet of Nyrang Park Basin 
</t>
  </si>
  <si>
    <t>Robsons Road south (Poulter St)</t>
  </si>
  <si>
    <t>high embankment with very low overtopping frequency and a debris control device</t>
  </si>
  <si>
    <t>Uni has plans to increase culvert size any installation here would need to be temporary or remote from the culvert structures</t>
  </si>
  <si>
    <t>north gong hotel</t>
  </si>
  <si>
    <t>difficult to access by road due to high design speed. Best to park at uni and walk except there is no safe route along the verge.
Investigate alternative location within UOW campus??</t>
  </si>
  <si>
    <t>1=UGLY
10=BAD
20GOOD</t>
  </si>
  <si>
    <t>PMF about 1200mm above top of sothern channel bank
fix to norfolk pine at upstream end of channel
OR
fix to gaurdrail near culvert with a short lateral extension (need to maintain plants)
existing max height gauge
difficult access due to proximity to vehicle travel lane</t>
  </si>
  <si>
    <t>Wisemans Park basin</t>
  </si>
  <si>
    <t>upper basin high flow is well above water levels in smaller events
upper basin low flow has only 1650 wall height to fix to. CHECK PLANS TO SEE HOW FAR ABOVE TOP OF WALL IT NEED TO EXTEND TO CAPTURE MAXIMUM DESIGN OVERTOPPING DEPTH
lower basin installation is feasible only in the bowl so it won't capture low flows.
installation to the RMS culvert downstream of the basin is extremely difficult due to access constraints and embankment height (gipps road)</t>
  </si>
  <si>
    <t>must be less than 130dbm</t>
  </si>
  <si>
    <t>major detention basin with complex hydraulics
water level monitor might be better sited at chalmers st bridge where it can roll up both discharge modes from the basin?
Signal strength at chalmers 115dbm
lateral extension will need to be 500mm below top of handrail to be 5m from low flow, this incurs a slight risk of loss in flooding due to debris raft height (offset to an onknown degree by DCS)</t>
  </si>
  <si>
    <t>can't install on upstream headwall as the distance from low flow level to embankment crest is greater than 5m
installed between cells at downstream headwall, sensor can be 1.8m above footpath levels CHECK PMF DEPTHS
fairly poor lorawan</t>
  </si>
  <si>
    <t>fairly poor lorawan</t>
  </si>
  <si>
    <t>NIL</t>
  </si>
  <si>
    <t>RMS culvert under M1 north of UOW</t>
  </si>
  <si>
    <t>pattern</t>
  </si>
  <si>
    <t>PB</t>
  </si>
  <si>
    <t>SA</t>
  </si>
  <si>
    <t>PAPER map No</t>
  </si>
  <si>
    <t>stopblock central US</t>
  </si>
  <si>
    <t>stopblock central DS</t>
  </si>
  <si>
    <t>stopblock college US</t>
  </si>
  <si>
    <t>stopblock college DS</t>
  </si>
  <si>
    <t>stopblock helenbrae US</t>
  </si>
  <si>
    <t>stopblock helenbrae DS</t>
  </si>
  <si>
    <t>go flow main</t>
  </si>
  <si>
    <t>go flow fairy</t>
  </si>
  <si>
    <t>go flow cabbage</t>
  </si>
  <si>
    <t>go flow towradgi</t>
  </si>
  <si>
    <t>Gilmore St</t>
  </si>
  <si>
    <t>NOT ASSESSED as it is superseded by Wisemans park basin. Consider for future installation</t>
  </si>
  <si>
    <t>has debris control structure
NOT ASSESSED as access is extremely difficult and catchment to site is fairly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</si>
</sst>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sz val="8"/>
      <color theme="1"/>
      <name val="Calibri"/>
      <family val="2"/>
      <scheme val="minor"/>
    </font>
    <font>
      <sz val="11"/>
      <color rgb="FF1F497D"/>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1" xfId="0" applyBorder="1"/>
    <xf numFmtId="0" fontId="0" fillId="0" borderId="1" xfId="0" applyBorder="1" applyAlignment="1">
      <alignment wrapText="1"/>
    </xf>
    <xf numFmtId="0" fontId="3" fillId="0" borderId="1" xfId="0" applyFont="1" applyBorder="1" applyAlignment="1">
      <alignment vertical="center"/>
    </xf>
    <xf numFmtId="0" fontId="0" fillId="3" borderId="1" xfId="0" applyFill="1" applyBorder="1" applyAlignment="1">
      <alignment wrapText="1"/>
    </xf>
    <xf numFmtId="0" fontId="1" fillId="2" borderId="1" xfId="0" applyFont="1" applyFill="1" applyBorder="1" applyAlignment="1">
      <alignment wrapText="1"/>
    </xf>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topLeftCell="A18" zoomScale="40" zoomScaleNormal="40" workbookViewId="0">
      <selection activeCell="L35" sqref="L34:L35"/>
    </sheetView>
  </sheetViews>
  <sheetFormatPr defaultRowHeight="14.5" x14ac:dyDescent="0.35"/>
  <cols>
    <col min="1" max="2" width="12.81640625" customWidth="1"/>
    <col min="3" max="3" width="10.08984375" bestFit="1" customWidth="1"/>
    <col min="4" max="4" width="23.7265625" style="1" customWidth="1"/>
    <col min="5" max="5" width="11.7265625" bestFit="1" customWidth="1"/>
    <col min="6" max="6" width="10.26953125" customWidth="1"/>
    <col min="7" max="7" width="31.1796875" bestFit="1" customWidth="1"/>
    <col min="8" max="8" width="12.6328125" customWidth="1"/>
    <col min="9" max="9" width="11.54296875" customWidth="1"/>
    <col min="10" max="10" width="9.7265625" bestFit="1" customWidth="1"/>
    <col min="11" max="11" width="14.453125" customWidth="1"/>
    <col min="12" max="12" width="255.6328125" bestFit="1" customWidth="1"/>
  </cols>
  <sheetData>
    <row r="1" spans="1:12" ht="64" x14ac:dyDescent="0.35">
      <c r="C1" s="2"/>
      <c r="D1" s="3"/>
      <c r="E1" s="2"/>
      <c r="F1" s="3" t="s">
        <v>23</v>
      </c>
      <c r="G1" s="3" t="s">
        <v>22</v>
      </c>
      <c r="H1" s="3" t="s">
        <v>40</v>
      </c>
      <c r="I1" s="3" t="s">
        <v>44</v>
      </c>
      <c r="J1" s="3" t="s">
        <v>19</v>
      </c>
      <c r="K1" s="3" t="s">
        <v>24</v>
      </c>
      <c r="L1" s="2"/>
    </row>
    <row r="2" spans="1:12" s="1" customFormat="1" ht="29" x14ac:dyDescent="0.35">
      <c r="A2" s="4"/>
      <c r="B2" s="4"/>
      <c r="C2" s="4" t="e">
        <f>SUM(F2:K2)-I2</f>
        <v>#VALUE!</v>
      </c>
      <c r="D2" s="5" t="s">
        <v>35</v>
      </c>
      <c r="E2" s="4"/>
      <c r="F2" s="4">
        <v>0</v>
      </c>
      <c r="G2" s="4">
        <f>10+1+2+3</f>
        <v>16</v>
      </c>
      <c r="H2" s="4">
        <v>10</v>
      </c>
      <c r="I2" s="4" t="s">
        <v>48</v>
      </c>
      <c r="J2" s="4">
        <v>0</v>
      </c>
      <c r="K2" s="4">
        <v>3</v>
      </c>
      <c r="L2" s="6" t="s">
        <v>36</v>
      </c>
    </row>
    <row r="3" spans="1:12" ht="29" x14ac:dyDescent="0.35">
      <c r="A3" s="8" t="s">
        <v>53</v>
      </c>
      <c r="B3" s="8" t="s">
        <v>50</v>
      </c>
      <c r="C3" s="8" t="s">
        <v>21</v>
      </c>
      <c r="D3" s="8" t="s">
        <v>0</v>
      </c>
      <c r="E3" s="8" t="s">
        <v>16</v>
      </c>
      <c r="F3" s="8" t="s">
        <v>11</v>
      </c>
      <c r="G3" s="8" t="s">
        <v>1</v>
      </c>
      <c r="H3" s="8" t="s">
        <v>2</v>
      </c>
      <c r="I3" s="8" t="s">
        <v>3</v>
      </c>
      <c r="J3" s="8" t="s">
        <v>4</v>
      </c>
      <c r="K3" s="8" t="s">
        <v>5</v>
      </c>
      <c r="L3" s="8" t="s">
        <v>10</v>
      </c>
    </row>
    <row r="4" spans="1:12" x14ac:dyDescent="0.35">
      <c r="A4" s="4">
        <v>1</v>
      </c>
      <c r="B4" s="4" t="s">
        <v>51</v>
      </c>
      <c r="C4" s="4">
        <f>SUM(F4:K4)-I4</f>
        <v>57</v>
      </c>
      <c r="D4" s="5" t="s">
        <v>7</v>
      </c>
      <c r="E4" s="4"/>
      <c r="F4" s="4">
        <v>10</v>
      </c>
      <c r="G4" s="4">
        <f>10+1+2+3+4</f>
        <v>20</v>
      </c>
      <c r="H4" s="4">
        <v>20</v>
      </c>
      <c r="I4" s="4">
        <v>118</v>
      </c>
      <c r="J4" s="4">
        <v>2</v>
      </c>
      <c r="K4" s="4">
        <v>5</v>
      </c>
      <c r="L4" s="4"/>
    </row>
    <row r="5" spans="1:12" ht="87" x14ac:dyDescent="0.35">
      <c r="A5" s="4">
        <v>2</v>
      </c>
      <c r="B5" s="4" t="s">
        <v>51</v>
      </c>
      <c r="C5" s="4">
        <f>SUM(F5:K5)-I5</f>
        <v>54</v>
      </c>
      <c r="D5" s="5" t="s">
        <v>12</v>
      </c>
      <c r="E5" s="4"/>
      <c r="F5" s="4">
        <v>10</v>
      </c>
      <c r="G5" s="4">
        <v>17</v>
      </c>
      <c r="H5" s="4">
        <v>20</v>
      </c>
      <c r="I5" s="4">
        <v>120</v>
      </c>
      <c r="J5" s="4">
        <v>2</v>
      </c>
      <c r="K5" s="4">
        <v>5</v>
      </c>
      <c r="L5" s="5" t="s">
        <v>25</v>
      </c>
    </row>
    <row r="6" spans="1:12" x14ac:dyDescent="0.35">
      <c r="A6" s="4">
        <v>3</v>
      </c>
      <c r="B6" s="4" t="s">
        <v>51</v>
      </c>
      <c r="C6" s="4">
        <f>SUM(F6:K6)-I6</f>
        <v>46</v>
      </c>
      <c r="D6" s="5" t="s">
        <v>38</v>
      </c>
      <c r="E6" s="4"/>
      <c r="F6" s="4">
        <v>10</v>
      </c>
      <c r="G6" s="4">
        <f>10+1+2+3+4</f>
        <v>20</v>
      </c>
      <c r="H6" s="4">
        <v>10</v>
      </c>
      <c r="I6" s="4">
        <v>126</v>
      </c>
      <c r="J6" s="4">
        <v>1</v>
      </c>
      <c r="K6" s="4">
        <v>5</v>
      </c>
      <c r="L6" s="4" t="s">
        <v>47</v>
      </c>
    </row>
    <row r="7" spans="1:12" ht="58" x14ac:dyDescent="0.35">
      <c r="A7" s="4">
        <v>4</v>
      </c>
      <c r="B7" s="4" t="s">
        <v>52</v>
      </c>
      <c r="C7" s="4">
        <f>SUM(F7:K7)-I7</f>
        <v>45</v>
      </c>
      <c r="D7" s="5" t="s">
        <v>9</v>
      </c>
      <c r="E7" s="4"/>
      <c r="F7" s="4">
        <v>3</v>
      </c>
      <c r="G7" s="4">
        <f>10+1+2+3</f>
        <v>16</v>
      </c>
      <c r="H7" s="4">
        <v>20</v>
      </c>
      <c r="I7" s="4">
        <v>109</v>
      </c>
      <c r="J7" s="4">
        <v>1</v>
      </c>
      <c r="K7" s="4">
        <v>5</v>
      </c>
      <c r="L7" s="5" t="s">
        <v>18</v>
      </c>
    </row>
    <row r="8" spans="1:12" ht="43.5" x14ac:dyDescent="0.35">
      <c r="A8" s="4">
        <v>5</v>
      </c>
      <c r="B8" s="4" t="s">
        <v>52</v>
      </c>
      <c r="C8" s="4">
        <f>SUM(F8:K8)-I8</f>
        <v>44</v>
      </c>
      <c r="D8" s="7" t="s">
        <v>42</v>
      </c>
      <c r="E8" s="4"/>
      <c r="F8" s="4">
        <v>3</v>
      </c>
      <c r="G8" s="4">
        <f>10+1+2+3</f>
        <v>16</v>
      </c>
      <c r="H8" s="4">
        <v>20</v>
      </c>
      <c r="I8" s="4">
        <v>123</v>
      </c>
      <c r="J8" s="4">
        <v>0</v>
      </c>
      <c r="K8" s="4">
        <v>5</v>
      </c>
      <c r="L8" s="5" t="s">
        <v>46</v>
      </c>
    </row>
    <row r="9" spans="1:12" ht="58" x14ac:dyDescent="0.35">
      <c r="A9" s="4">
        <v>6</v>
      </c>
      <c r="B9" s="4" t="s">
        <v>51</v>
      </c>
      <c r="C9" s="4">
        <f>SUM(F9:K9)-I9</f>
        <v>42</v>
      </c>
      <c r="D9" s="7" t="s">
        <v>28</v>
      </c>
      <c r="E9" s="4"/>
      <c r="F9" s="4"/>
      <c r="G9" s="4">
        <f>10+1+2+3</f>
        <v>16</v>
      </c>
      <c r="H9" s="9">
        <v>20</v>
      </c>
      <c r="I9" s="4">
        <v>106</v>
      </c>
      <c r="J9" s="4">
        <v>1</v>
      </c>
      <c r="K9" s="4">
        <v>5</v>
      </c>
      <c r="L9" s="5" t="s">
        <v>45</v>
      </c>
    </row>
    <row r="10" spans="1:12" ht="29" x14ac:dyDescent="0.35">
      <c r="A10" s="4">
        <v>7</v>
      </c>
      <c r="B10" s="4" t="s">
        <v>52</v>
      </c>
      <c r="C10" s="4">
        <f>SUM(F10:K10)-I10</f>
        <v>37</v>
      </c>
      <c r="D10" s="7" t="s">
        <v>31</v>
      </c>
      <c r="E10" s="4"/>
      <c r="F10" s="4"/>
      <c r="G10" s="4">
        <f>10+1+2+4</f>
        <v>17</v>
      </c>
      <c r="H10" s="9">
        <v>20</v>
      </c>
      <c r="I10" s="4">
        <v>125</v>
      </c>
      <c r="J10" s="4">
        <v>0</v>
      </c>
      <c r="K10" s="4"/>
      <c r="L10" s="5" t="s">
        <v>34</v>
      </c>
    </row>
    <row r="11" spans="1:12" ht="72.5" x14ac:dyDescent="0.35">
      <c r="A11" s="4">
        <v>8</v>
      </c>
      <c r="B11" s="4" t="s">
        <v>52</v>
      </c>
      <c r="C11" s="4">
        <f>SUM(F11:K11)-I11</f>
        <v>34</v>
      </c>
      <c r="D11" s="5" t="s">
        <v>6</v>
      </c>
      <c r="E11" s="4" t="s">
        <v>17</v>
      </c>
      <c r="F11" s="4">
        <v>0</v>
      </c>
      <c r="G11" s="4">
        <f>10+1+2+4</f>
        <v>17</v>
      </c>
      <c r="H11" s="4">
        <v>10</v>
      </c>
      <c r="I11" s="4">
        <v>111</v>
      </c>
      <c r="J11" s="4">
        <v>2</v>
      </c>
      <c r="K11" s="4">
        <v>5</v>
      </c>
      <c r="L11" s="5" t="s">
        <v>20</v>
      </c>
    </row>
    <row r="12" spans="1:12" ht="87" x14ac:dyDescent="0.35">
      <c r="A12" s="4">
        <v>9</v>
      </c>
      <c r="B12" s="4" t="s">
        <v>52</v>
      </c>
      <c r="C12" s="4">
        <f>SUM(F12:K12)-I12</f>
        <v>32</v>
      </c>
      <c r="D12" s="5" t="s">
        <v>15</v>
      </c>
      <c r="E12" s="4"/>
      <c r="F12" s="4">
        <v>3</v>
      </c>
      <c r="G12" s="4">
        <f>10+1+2</f>
        <v>13</v>
      </c>
      <c r="H12" s="4">
        <v>10</v>
      </c>
      <c r="I12" s="4">
        <v>126</v>
      </c>
      <c r="J12" s="4">
        <v>1</v>
      </c>
      <c r="K12" s="4">
        <v>5</v>
      </c>
      <c r="L12" s="5" t="s">
        <v>41</v>
      </c>
    </row>
    <row r="13" spans="1:12" ht="58" x14ac:dyDescent="0.35">
      <c r="A13" s="4">
        <v>10</v>
      </c>
      <c r="B13" s="4" t="s">
        <v>52</v>
      </c>
      <c r="C13" s="4">
        <f>SUM(F13:K13)-I13</f>
        <v>24</v>
      </c>
      <c r="D13" s="7" t="s">
        <v>14</v>
      </c>
      <c r="E13" s="4"/>
      <c r="F13" s="4">
        <v>3</v>
      </c>
      <c r="G13" s="4">
        <f>10+1+2+3</f>
        <v>16</v>
      </c>
      <c r="H13" s="4">
        <v>1</v>
      </c>
      <c r="I13" s="4">
        <v>125</v>
      </c>
      <c r="J13" s="4">
        <v>1</v>
      </c>
      <c r="K13" s="4">
        <v>3</v>
      </c>
      <c r="L13" s="5" t="s">
        <v>43</v>
      </c>
    </row>
    <row r="14" spans="1:12" ht="29" x14ac:dyDescent="0.35">
      <c r="A14" s="4">
        <v>11</v>
      </c>
      <c r="B14" s="4" t="s">
        <v>52</v>
      </c>
      <c r="C14" s="4">
        <f>SUM(F14:K14)-I14</f>
        <v>22</v>
      </c>
      <c r="D14" s="7" t="s">
        <v>30</v>
      </c>
      <c r="E14" s="4"/>
      <c r="F14" s="4">
        <v>0</v>
      </c>
      <c r="G14" s="4">
        <f>10+1+2+3</f>
        <v>16</v>
      </c>
      <c r="H14" s="4">
        <v>1</v>
      </c>
      <c r="I14" s="4">
        <v>126</v>
      </c>
      <c r="J14" s="4">
        <v>0</v>
      </c>
      <c r="K14" s="4">
        <v>5</v>
      </c>
      <c r="L14" s="4" t="s">
        <v>37</v>
      </c>
    </row>
    <row r="15" spans="1:12" x14ac:dyDescent="0.35">
      <c r="A15" s="4">
        <v>12</v>
      </c>
      <c r="B15" s="4"/>
      <c r="C15" s="4"/>
      <c r="D15" s="7" t="s">
        <v>54</v>
      </c>
      <c r="E15" s="4"/>
      <c r="F15" s="4"/>
      <c r="G15" s="4"/>
      <c r="H15" s="4"/>
      <c r="I15" s="4"/>
      <c r="J15" s="4"/>
      <c r="K15" s="4"/>
      <c r="L15" s="4"/>
    </row>
    <row r="16" spans="1:12" x14ac:dyDescent="0.35">
      <c r="A16" s="4">
        <v>13</v>
      </c>
      <c r="B16" s="4"/>
      <c r="C16" s="4"/>
      <c r="D16" s="7" t="s">
        <v>55</v>
      </c>
      <c r="E16" s="4"/>
      <c r="F16" s="4"/>
      <c r="G16" s="4"/>
      <c r="H16" s="4"/>
      <c r="I16" s="4"/>
      <c r="J16" s="4"/>
      <c r="K16" s="4"/>
      <c r="L16" s="4"/>
    </row>
    <row r="17" spans="1:12" x14ac:dyDescent="0.35">
      <c r="A17" s="4">
        <v>14</v>
      </c>
      <c r="B17" s="4"/>
      <c r="C17" s="4"/>
      <c r="D17" s="7" t="s">
        <v>56</v>
      </c>
      <c r="E17" s="4"/>
      <c r="F17" s="4"/>
      <c r="G17" s="4"/>
      <c r="H17" s="4"/>
      <c r="I17" s="4"/>
      <c r="J17" s="4"/>
      <c r="K17" s="4"/>
      <c r="L17" s="4"/>
    </row>
    <row r="18" spans="1:12" x14ac:dyDescent="0.35">
      <c r="A18" s="4">
        <v>15</v>
      </c>
      <c r="B18" s="4"/>
      <c r="C18" s="4"/>
      <c r="D18" s="7" t="s">
        <v>57</v>
      </c>
      <c r="E18" s="4"/>
      <c r="F18" s="4"/>
      <c r="G18" s="4"/>
      <c r="H18" s="4"/>
      <c r="I18" s="4"/>
      <c r="J18" s="4"/>
      <c r="K18" s="4"/>
      <c r="L18" s="4"/>
    </row>
    <row r="19" spans="1:12" x14ac:dyDescent="0.35">
      <c r="A19" s="4">
        <v>16</v>
      </c>
      <c r="B19" s="4"/>
      <c r="C19" s="4"/>
      <c r="D19" s="7" t="s">
        <v>58</v>
      </c>
      <c r="E19" s="4"/>
      <c r="F19" s="4"/>
      <c r="G19" s="4"/>
      <c r="H19" s="4"/>
      <c r="I19" s="4"/>
      <c r="J19" s="4"/>
      <c r="K19" s="4"/>
      <c r="L19" s="4"/>
    </row>
    <row r="20" spans="1:12" x14ac:dyDescent="0.35">
      <c r="A20" s="4">
        <v>17</v>
      </c>
      <c r="B20" s="4"/>
      <c r="C20" s="4"/>
      <c r="D20" s="7" t="s">
        <v>59</v>
      </c>
      <c r="E20" s="4"/>
      <c r="F20" s="4"/>
      <c r="G20" s="4"/>
      <c r="H20" s="4"/>
      <c r="I20" s="4"/>
      <c r="J20" s="4"/>
      <c r="K20" s="4"/>
      <c r="L20" s="4"/>
    </row>
    <row r="21" spans="1:12" x14ac:dyDescent="0.35">
      <c r="A21" s="4">
        <v>18</v>
      </c>
      <c r="B21" s="4"/>
      <c r="C21" s="4"/>
      <c r="D21" s="7" t="s">
        <v>60</v>
      </c>
      <c r="E21" s="4"/>
      <c r="F21" s="4"/>
      <c r="G21" s="4"/>
      <c r="H21" s="4"/>
      <c r="I21" s="4"/>
      <c r="J21" s="4"/>
      <c r="K21" s="4"/>
      <c r="L21" s="4"/>
    </row>
    <row r="22" spans="1:12" x14ac:dyDescent="0.35">
      <c r="A22" s="4">
        <v>19</v>
      </c>
      <c r="B22" s="4"/>
      <c r="C22" s="4"/>
      <c r="D22" s="7" t="s">
        <v>61</v>
      </c>
      <c r="E22" s="4"/>
      <c r="F22" s="4"/>
      <c r="G22" s="4"/>
      <c r="H22" s="4"/>
      <c r="I22" s="4"/>
      <c r="J22" s="4"/>
      <c r="K22" s="4"/>
      <c r="L22" s="4"/>
    </row>
    <row r="23" spans="1:12" x14ac:dyDescent="0.35">
      <c r="A23" s="4">
        <v>20</v>
      </c>
      <c r="B23" s="4"/>
      <c r="C23" s="4"/>
      <c r="D23" s="7" t="s">
        <v>62</v>
      </c>
      <c r="E23" s="4"/>
      <c r="F23" s="4"/>
      <c r="G23" s="4"/>
      <c r="H23" s="4"/>
      <c r="I23" s="4"/>
      <c r="J23" s="4"/>
      <c r="K23" s="4"/>
      <c r="L23" s="4"/>
    </row>
    <row r="24" spans="1:12" x14ac:dyDescent="0.35">
      <c r="A24" s="4">
        <v>21</v>
      </c>
      <c r="B24" s="4"/>
      <c r="C24" s="4"/>
      <c r="D24" s="7" t="s">
        <v>63</v>
      </c>
      <c r="E24" s="4"/>
      <c r="F24" s="4"/>
      <c r="G24" s="4"/>
      <c r="H24" s="4"/>
      <c r="I24" s="4"/>
      <c r="J24" s="4"/>
      <c r="K24" s="4"/>
      <c r="L24" s="4"/>
    </row>
    <row r="25" spans="1:12" ht="58" x14ac:dyDescent="0.35">
      <c r="A25" s="4"/>
      <c r="B25" s="4"/>
      <c r="C25" s="4">
        <f>SUM(F25:K25)-I25</f>
        <v>20</v>
      </c>
      <c r="D25" s="5" t="s">
        <v>13</v>
      </c>
      <c r="E25" s="4"/>
      <c r="F25" s="4"/>
      <c r="G25" s="4">
        <f>10+3+4</f>
        <v>17</v>
      </c>
      <c r="H25" s="4">
        <v>1</v>
      </c>
      <c r="I25" s="4"/>
      <c r="J25" s="4">
        <v>2</v>
      </c>
      <c r="K25" s="4"/>
      <c r="L25" s="5" t="s">
        <v>27</v>
      </c>
    </row>
    <row r="26" spans="1:12" ht="29" x14ac:dyDescent="0.35">
      <c r="A26" s="4"/>
      <c r="B26" s="4"/>
      <c r="C26" s="4">
        <f>SUM(F26:K26)-I26</f>
        <v>20</v>
      </c>
      <c r="D26" s="5" t="s">
        <v>49</v>
      </c>
      <c r="E26" s="4"/>
      <c r="F26" s="4"/>
      <c r="G26" s="4">
        <f>10+1+2+4</f>
        <v>17</v>
      </c>
      <c r="H26" s="4">
        <v>1</v>
      </c>
      <c r="I26" s="4"/>
      <c r="J26" s="4">
        <v>2</v>
      </c>
      <c r="K26" s="4"/>
      <c r="L26" s="5" t="s">
        <v>39</v>
      </c>
    </row>
    <row r="27" spans="1:12" ht="29" x14ac:dyDescent="0.35">
      <c r="A27" s="4"/>
      <c r="B27" s="4"/>
      <c r="C27" s="4">
        <f>SUM(F27:K27)-I27</f>
        <v>13</v>
      </c>
      <c r="D27" s="7" t="s">
        <v>29</v>
      </c>
      <c r="E27" s="4"/>
      <c r="F27" s="4"/>
      <c r="G27" s="4">
        <f>1+2+4</f>
        <v>7</v>
      </c>
      <c r="H27" s="4">
        <v>1</v>
      </c>
      <c r="I27" s="4"/>
      <c r="J27" s="4">
        <v>2</v>
      </c>
      <c r="K27" s="4">
        <v>3</v>
      </c>
      <c r="L27" s="5" t="s">
        <v>66</v>
      </c>
    </row>
    <row r="28" spans="1:12" ht="72.5" x14ac:dyDescent="0.35">
      <c r="A28" s="4">
        <v>5</v>
      </c>
      <c r="B28" s="4"/>
      <c r="C28" s="4">
        <f>SUM(F28:K28)-I28</f>
        <v>7</v>
      </c>
      <c r="D28" s="7" t="s">
        <v>8</v>
      </c>
      <c r="E28" s="4"/>
      <c r="F28" s="4">
        <v>0</v>
      </c>
      <c r="G28" s="4">
        <f>1+2+4</f>
        <v>7</v>
      </c>
      <c r="H28" s="4"/>
      <c r="I28" s="4"/>
      <c r="J28" s="4"/>
      <c r="K28" s="4"/>
      <c r="L28" s="5" t="s">
        <v>26</v>
      </c>
    </row>
    <row r="29" spans="1:12" x14ac:dyDescent="0.35">
      <c r="A29" s="4"/>
      <c r="B29" s="4"/>
      <c r="C29" s="4">
        <f>SUM(F29:K29)-I29</f>
        <v>24</v>
      </c>
      <c r="D29" s="7" t="s">
        <v>64</v>
      </c>
      <c r="E29" s="4"/>
      <c r="F29" s="4"/>
      <c r="G29" s="4">
        <f>10+1+2</f>
        <v>13</v>
      </c>
      <c r="H29" s="4">
        <v>10</v>
      </c>
      <c r="I29" s="4"/>
      <c r="J29" s="4">
        <v>1</v>
      </c>
      <c r="K29" s="4"/>
      <c r="L29" s="5" t="s">
        <v>65</v>
      </c>
    </row>
    <row r="30" spans="1:12" ht="43.5" x14ac:dyDescent="0.35">
      <c r="A30" s="4"/>
      <c r="B30" s="4"/>
      <c r="C30" s="4">
        <f>SUM(F30:K30)-I30</f>
        <v>0</v>
      </c>
      <c r="D30" s="7" t="s">
        <v>32</v>
      </c>
      <c r="E30" s="4"/>
      <c r="F30" s="4">
        <v>0</v>
      </c>
      <c r="G30" s="4"/>
      <c r="H30" s="4"/>
      <c r="I30" s="4"/>
      <c r="J30" s="4"/>
      <c r="K30" s="4"/>
      <c r="L30" s="5" t="s">
        <v>33</v>
      </c>
    </row>
  </sheetData>
  <sortState ref="A2:L19">
    <sortCondition descending="1" ref="C2:C19"/>
  </sortState>
  <conditionalFormatting sqref="C1:C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Cooper</dc:creator>
  <cp:lastModifiedBy>JASON Cooper</cp:lastModifiedBy>
  <dcterms:created xsi:type="dcterms:W3CDTF">2020-02-16T07:40:26Z</dcterms:created>
  <dcterms:modified xsi:type="dcterms:W3CDTF">2020-03-10T04:33:34Z</dcterms:modified>
</cp:coreProperties>
</file>