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1F935831-1FA5-4E0C-BC5A-1B5FF20B4D06}" xr6:coauthVersionLast="33" xr6:coauthVersionMax="33" xr10:uidLastSave="{00000000-0000-0000-0000-000000000000}"/>
  <bookViews>
    <workbookView xWindow="0" yWindow="0" windowWidth="22260" windowHeight="12645" firstSheet="3" activeTab="10" xr2:uid="{00000000-000D-0000-FFFF-FFFF00000000}"/>
  </bookViews>
  <sheets>
    <sheet name="KNN" sheetId="1" r:id="rId1"/>
    <sheet name="BASICReg" sheetId="2" r:id="rId2"/>
    <sheet name="regression for regression" sheetId="3" r:id="rId3"/>
    <sheet name="LRC" sheetId="4" r:id="rId4"/>
    <sheet name="sample" sheetId="5" r:id="rId5"/>
    <sheet name="LDA-Variance" sheetId="6" r:id="rId6"/>
    <sheet name="co var" sheetId="7" r:id="rId7"/>
    <sheet name="timeseries" sheetId="8" r:id="rId8"/>
    <sheet name="data prac" sheetId="9" r:id="rId9"/>
    <sheet name="SVM" sheetId="10" r:id="rId10"/>
    <sheet name="dt" sheetId="11" r:id="rId11"/>
    <sheet name="Sheet2" sheetId="12" r:id="rId12"/>
  </sheets>
  <definedNames>
    <definedName name="solver_adj" localSheetId="2" hidden="1">'regression for regression'!$G$8</definedName>
    <definedName name="solver_adj" localSheetId="9" hidden="1">SVM!$B$19:$D$19,SVM!$G$24:$G$29</definedName>
    <definedName name="solver_adj" localSheetId="7" hidden="1">timeseries!$C$1</definedName>
    <definedName name="solver_cvg" localSheetId="2" hidden="1">0.0001</definedName>
    <definedName name="solver_cvg" localSheetId="9" hidden="1">0.0001</definedName>
    <definedName name="solver_cvg" localSheetId="7" hidden="1">0.0001</definedName>
    <definedName name="solver_drv" localSheetId="2" hidden="1">1</definedName>
    <definedName name="solver_drv" localSheetId="9" hidden="1">1</definedName>
    <definedName name="solver_drv" localSheetId="7" hidden="1">1</definedName>
    <definedName name="solver_eng" localSheetId="2" hidden="1">3</definedName>
    <definedName name="solver_eng" localSheetId="9" hidden="1">1</definedName>
    <definedName name="solver_eng" localSheetId="7" hidden="1">3</definedName>
    <definedName name="solver_est" localSheetId="2" hidden="1">1</definedName>
    <definedName name="solver_est" localSheetId="9" hidden="1">1</definedName>
    <definedName name="solver_est" localSheetId="7" hidden="1">1</definedName>
    <definedName name="solver_itr" localSheetId="2" hidden="1">2147483647</definedName>
    <definedName name="solver_itr" localSheetId="9" hidden="1">2147483647</definedName>
    <definedName name="solver_itr" localSheetId="7" hidden="1">2147483647</definedName>
    <definedName name="solver_lhs1" localSheetId="2" hidden="1">'regression for regression'!$G$8</definedName>
    <definedName name="solver_lhs1" localSheetId="9" hidden="1">SVM!$G$24:$G$29</definedName>
    <definedName name="solver_lhs1" localSheetId="7" hidden="1">timeseries!$C$1</definedName>
    <definedName name="solver_lhs2" localSheetId="2" hidden="1">'regression for regression'!$G$8</definedName>
    <definedName name="solver_lhs2" localSheetId="9" hidden="1">SVM!$H$24:$H$29</definedName>
    <definedName name="solver_lhs2" localSheetId="7" hidden="1">timeseries!$C$1</definedName>
    <definedName name="solver_mip" localSheetId="2" hidden="1">2147483647</definedName>
    <definedName name="solver_mip" localSheetId="9" hidden="1">2147483647</definedName>
    <definedName name="solver_mip" localSheetId="7" hidden="1">2147483647</definedName>
    <definedName name="solver_mni" localSheetId="2" hidden="1">30</definedName>
    <definedName name="solver_mni" localSheetId="9" hidden="1">30</definedName>
    <definedName name="solver_mni" localSheetId="7" hidden="1">30</definedName>
    <definedName name="solver_mrt" localSheetId="2" hidden="1">0.075</definedName>
    <definedName name="solver_mrt" localSheetId="9" hidden="1">0.075</definedName>
    <definedName name="solver_mrt" localSheetId="7" hidden="1">0.075</definedName>
    <definedName name="solver_msl" localSheetId="2" hidden="1">2</definedName>
    <definedName name="solver_msl" localSheetId="9" hidden="1">2</definedName>
    <definedName name="solver_msl" localSheetId="7" hidden="1">2</definedName>
    <definedName name="solver_neg" localSheetId="2" hidden="1">1</definedName>
    <definedName name="solver_neg" localSheetId="9" hidden="1">2</definedName>
    <definedName name="solver_neg" localSheetId="7" hidden="1">1</definedName>
    <definedName name="solver_nod" localSheetId="2" hidden="1">2147483647</definedName>
    <definedName name="solver_nod" localSheetId="9" hidden="1">2147483647</definedName>
    <definedName name="solver_nod" localSheetId="7" hidden="1">2147483647</definedName>
    <definedName name="solver_num" localSheetId="2" hidden="1">2</definedName>
    <definedName name="solver_num" localSheetId="9" hidden="1">2</definedName>
    <definedName name="solver_num" localSheetId="7" hidden="1">2</definedName>
    <definedName name="solver_nwt" localSheetId="2" hidden="1">1</definedName>
    <definedName name="solver_nwt" localSheetId="9" hidden="1">1</definedName>
    <definedName name="solver_nwt" localSheetId="7" hidden="1">1</definedName>
    <definedName name="solver_opt" localSheetId="2" hidden="1">'regression for regression'!$I$45</definedName>
    <definedName name="solver_opt" localSheetId="9" hidden="1">SVM!$H$20</definedName>
    <definedName name="solver_opt" localSheetId="7" hidden="1">timeseries!$G$4</definedName>
    <definedName name="solver_pre" localSheetId="2" hidden="1">0.000001</definedName>
    <definedName name="solver_pre" localSheetId="9" hidden="1">0.000001</definedName>
    <definedName name="solver_pre" localSheetId="7" hidden="1">0.000001</definedName>
    <definedName name="solver_rbv" localSheetId="2" hidden="1">1</definedName>
    <definedName name="solver_rbv" localSheetId="9" hidden="1">1</definedName>
    <definedName name="solver_rbv" localSheetId="7" hidden="1">1</definedName>
    <definedName name="solver_rel1" localSheetId="2" hidden="1">1</definedName>
    <definedName name="solver_rel1" localSheetId="9" hidden="1">3</definedName>
    <definedName name="solver_rel1" localSheetId="7" hidden="1">1</definedName>
    <definedName name="solver_rel2" localSheetId="2" hidden="1">3</definedName>
    <definedName name="solver_rel2" localSheetId="9" hidden="1">3</definedName>
    <definedName name="solver_rel2" localSheetId="7" hidden="1">3</definedName>
    <definedName name="solver_rhs1" localSheetId="2" hidden="1">1</definedName>
    <definedName name="solver_rhs1" localSheetId="9" hidden="1">0</definedName>
    <definedName name="solver_rhs1" localSheetId="7" hidden="1">1</definedName>
    <definedName name="solver_rhs2" localSheetId="2" hidden="1">0</definedName>
    <definedName name="solver_rhs2" localSheetId="9" hidden="1">1</definedName>
    <definedName name="solver_rhs2" localSheetId="7" hidden="1">0</definedName>
    <definedName name="solver_rlx" localSheetId="2" hidden="1">2</definedName>
    <definedName name="solver_rlx" localSheetId="9" hidden="1">2</definedName>
    <definedName name="solver_rlx" localSheetId="7" hidden="1">2</definedName>
    <definedName name="solver_rsd" localSheetId="2" hidden="1">0</definedName>
    <definedName name="solver_rsd" localSheetId="9" hidden="1">0</definedName>
    <definedName name="solver_rsd" localSheetId="7" hidden="1">0</definedName>
    <definedName name="solver_scl" localSheetId="2" hidden="1">1</definedName>
    <definedName name="solver_scl" localSheetId="9" hidden="1">1</definedName>
    <definedName name="solver_scl" localSheetId="7" hidden="1">1</definedName>
    <definedName name="solver_sho" localSheetId="2" hidden="1">2</definedName>
    <definedName name="solver_sho" localSheetId="9" hidden="1">2</definedName>
    <definedName name="solver_sho" localSheetId="7" hidden="1">2</definedName>
    <definedName name="solver_ssz" localSheetId="2" hidden="1">100</definedName>
    <definedName name="solver_ssz" localSheetId="9" hidden="1">100</definedName>
    <definedName name="solver_ssz" localSheetId="7" hidden="1">100</definedName>
    <definedName name="solver_tim" localSheetId="2" hidden="1">2147483647</definedName>
    <definedName name="solver_tim" localSheetId="9" hidden="1">2147483647</definedName>
    <definedName name="solver_tim" localSheetId="7" hidden="1">2147483647</definedName>
    <definedName name="solver_tol" localSheetId="2" hidden="1">0.01</definedName>
    <definedName name="solver_tol" localSheetId="9" hidden="1">0.01</definedName>
    <definedName name="solver_tol" localSheetId="7" hidden="1">0.01</definedName>
    <definedName name="solver_typ" localSheetId="2" hidden="1">2</definedName>
    <definedName name="solver_typ" localSheetId="9" hidden="1">2</definedName>
    <definedName name="solver_typ" localSheetId="7" hidden="1">2</definedName>
    <definedName name="solver_val" localSheetId="2" hidden="1">0</definedName>
    <definedName name="solver_val" localSheetId="9" hidden="1">0</definedName>
    <definedName name="solver_val" localSheetId="7" hidden="1">0</definedName>
    <definedName name="solver_ver" localSheetId="2" hidden="1">3</definedName>
    <definedName name="solver_ver" localSheetId="9" hidden="1">3</definedName>
    <definedName name="solver_ver" localSheetId="7" hidden="1">3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5" i="10" l="1"/>
  <c r="T26" i="10"/>
  <c r="T27" i="10"/>
  <c r="T28" i="10"/>
  <c r="T29" i="10"/>
  <c r="T24" i="10"/>
  <c r="S25" i="10"/>
  <c r="S26" i="10"/>
  <c r="S27" i="10"/>
  <c r="S28" i="10"/>
  <c r="S29" i="10"/>
  <c r="S24" i="10"/>
  <c r="R24" i="10"/>
  <c r="R25" i="10"/>
  <c r="R26" i="10"/>
  <c r="R27" i="10"/>
  <c r="R28" i="10"/>
  <c r="R29" i="10"/>
  <c r="G64" i="10"/>
  <c r="G65" i="10"/>
  <c r="G66" i="10"/>
  <c r="G67" i="10"/>
  <c r="G68" i="10"/>
  <c r="G63" i="10"/>
  <c r="F64" i="10"/>
  <c r="F65" i="10"/>
  <c r="F66" i="10"/>
  <c r="F67" i="10"/>
  <c r="F68" i="10"/>
  <c r="F63" i="10"/>
  <c r="F46" i="10"/>
  <c r="F47" i="10"/>
  <c r="F48" i="10"/>
  <c r="F49" i="10"/>
  <c r="F50" i="10"/>
  <c r="F45" i="10"/>
  <c r="H20" i="10"/>
  <c r="J6" i="10"/>
  <c r="E25" i="10"/>
  <c r="F25" i="10"/>
  <c r="E26" i="10"/>
  <c r="F26" i="10"/>
  <c r="E27" i="10"/>
  <c r="F27" i="10"/>
  <c r="E28" i="10"/>
  <c r="F28" i="10"/>
  <c r="E29" i="10"/>
  <c r="F29" i="10"/>
  <c r="F24" i="10"/>
  <c r="E24" i="10"/>
  <c r="C21" i="10"/>
  <c r="E7" i="10"/>
  <c r="O7" i="10"/>
  <c r="F7" i="10"/>
  <c r="E8" i="10"/>
  <c r="O8" i="10"/>
  <c r="F8" i="10"/>
  <c r="E9" i="10"/>
  <c r="N9" i="10"/>
  <c r="F9" i="10"/>
  <c r="E10" i="10"/>
  <c r="N10" i="10"/>
  <c r="F10" i="10"/>
  <c r="E11" i="10"/>
  <c r="O11" i="10"/>
  <c r="F11" i="10"/>
  <c r="F6" i="10"/>
  <c r="E6" i="10"/>
  <c r="O6" i="10"/>
  <c r="I2" i="10"/>
  <c r="I24" i="10"/>
  <c r="J24" i="10"/>
  <c r="K24" i="10"/>
  <c r="I28" i="10"/>
  <c r="J28" i="10"/>
  <c r="K28" i="10"/>
  <c r="H26" i="10"/>
  <c r="H28" i="10"/>
  <c r="I26" i="10"/>
  <c r="J26" i="10"/>
  <c r="K26" i="10"/>
  <c r="I29" i="10"/>
  <c r="J29" i="10"/>
  <c r="K29" i="10"/>
  <c r="H27" i="10"/>
  <c r="I25" i="10"/>
  <c r="J25" i="10"/>
  <c r="K25" i="10"/>
  <c r="H24" i="10"/>
  <c r="H29" i="10"/>
  <c r="H25" i="10"/>
  <c r="I27" i="10"/>
  <c r="J27" i="10"/>
  <c r="K27" i="10"/>
  <c r="G10" i="10"/>
  <c r="H6" i="10"/>
  <c r="I6" i="10"/>
  <c r="H8" i="10"/>
  <c r="I8" i="10"/>
  <c r="J8" i="10"/>
  <c r="M10" i="10"/>
  <c r="N6" i="10"/>
  <c r="N8" i="10"/>
  <c r="O10" i="10"/>
  <c r="G9" i="10"/>
  <c r="H11" i="10"/>
  <c r="I11" i="10"/>
  <c r="J11" i="10"/>
  <c r="H7" i="10"/>
  <c r="I7" i="10"/>
  <c r="J7" i="10"/>
  <c r="M9" i="10"/>
  <c r="N11" i="10"/>
  <c r="N7" i="10"/>
  <c r="O9" i="10"/>
  <c r="G6" i="10"/>
  <c r="G8" i="10"/>
  <c r="H10" i="10"/>
  <c r="I10" i="10"/>
  <c r="J10" i="10"/>
  <c r="M6" i="10"/>
  <c r="M8" i="10"/>
  <c r="G11" i="10"/>
  <c r="G7" i="10"/>
  <c r="H9" i="10"/>
  <c r="I9" i="10"/>
  <c r="J9" i="10"/>
  <c r="M11" i="10"/>
  <c r="M7" i="10"/>
  <c r="F4" i="8"/>
  <c r="E4" i="8"/>
  <c r="D5" i="8"/>
  <c r="D6" i="8"/>
  <c r="D7" i="8"/>
  <c r="E6" i="8"/>
  <c r="F6" i="8"/>
  <c r="E5" i="8"/>
  <c r="F5" i="8"/>
  <c r="T35" i="7"/>
  <c r="T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34" i="7"/>
  <c r="O133" i="7"/>
  <c r="O132" i="7"/>
  <c r="O131" i="7"/>
  <c r="O130" i="7"/>
  <c r="O129" i="7"/>
  <c r="O128" i="7"/>
  <c r="O127" i="7"/>
  <c r="O126" i="7"/>
  <c r="O125" i="7"/>
  <c r="O124" i="7"/>
  <c r="O123" i="7"/>
  <c r="O122" i="7"/>
  <c r="O121" i="7"/>
  <c r="O120" i="7"/>
  <c r="O119" i="7"/>
  <c r="O118" i="7"/>
  <c r="O117" i="7"/>
  <c r="O116" i="7"/>
  <c r="O115" i="7"/>
  <c r="O114" i="7"/>
  <c r="O113" i="7"/>
  <c r="O112" i="7"/>
  <c r="O111" i="7"/>
  <c r="O110" i="7"/>
  <c r="O109" i="7"/>
  <c r="O108" i="7"/>
  <c r="O107" i="7"/>
  <c r="O106" i="7"/>
  <c r="O105" i="7"/>
  <c r="O104" i="7"/>
  <c r="O103" i="7"/>
  <c r="O102" i="7"/>
  <c r="O101" i="7"/>
  <c r="O100" i="7"/>
  <c r="O99" i="7"/>
  <c r="O98" i="7"/>
  <c r="O97" i="7"/>
  <c r="O96" i="7"/>
  <c r="O95" i="7"/>
  <c r="O94" i="7"/>
  <c r="O93" i="7"/>
  <c r="O92" i="7"/>
  <c r="O91" i="7"/>
  <c r="O90" i="7"/>
  <c r="O89" i="7"/>
  <c r="O88" i="7"/>
  <c r="O87" i="7"/>
  <c r="O86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D8" i="8"/>
  <c r="E7" i="8"/>
  <c r="F7" i="8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Q9" i="7"/>
  <c r="M9" i="7"/>
  <c r="O14" i="7"/>
  <c r="D9" i="7"/>
  <c r="L8" i="7"/>
  <c r="D8" i="7"/>
  <c r="D7" i="7"/>
  <c r="D6" i="7"/>
  <c r="D5" i="7"/>
  <c r="Q4" i="7"/>
  <c r="P4" i="7"/>
  <c r="M4" i="7"/>
  <c r="N23" i="7"/>
  <c r="L4" i="7"/>
  <c r="M23" i="7"/>
  <c r="D4" i="7"/>
  <c r="Q3" i="7"/>
  <c r="P3" i="7"/>
  <c r="P9" i="7"/>
  <c r="M3" i="7"/>
  <c r="L3" i="7"/>
  <c r="L9" i="7"/>
  <c r="D3" i="7"/>
  <c r="D2" i="7"/>
  <c r="D9" i="8"/>
  <c r="E8" i="8"/>
  <c r="F8" i="8"/>
  <c r="M8" i="7"/>
  <c r="O13" i="7"/>
  <c r="N14" i="7"/>
  <c r="P8" i="7"/>
  <c r="N13" i="7"/>
  <c r="N18" i="7" a="1"/>
  <c r="Q8" i="7"/>
  <c r="J16" i="6"/>
  <c r="J15" i="6"/>
  <c r="J14" i="6"/>
  <c r="H14" i="6"/>
  <c r="H15" i="6"/>
  <c r="H16" i="6"/>
  <c r="H17" i="6"/>
  <c r="H18" i="6"/>
  <c r="H13" i="6"/>
  <c r="P6" i="6"/>
  <c r="O6" i="6"/>
  <c r="P4" i="6"/>
  <c r="O4" i="6"/>
  <c r="D10" i="8"/>
  <c r="E9" i="8"/>
  <c r="F9" i="8"/>
  <c r="N18" i="7"/>
  <c r="O18" i="7"/>
  <c r="O19" i="7"/>
  <c r="N19" i="7"/>
  <c r="F9" i="6"/>
  <c r="E6" i="6"/>
  <c r="E4" i="6"/>
  <c r="F8" i="6"/>
  <c r="E5" i="6"/>
  <c r="F7" i="6"/>
  <c r="J11" i="4"/>
  <c r="J10" i="4"/>
  <c r="J9" i="4"/>
  <c r="G5" i="4"/>
  <c r="G6" i="4"/>
  <c r="G7" i="4"/>
  <c r="G8" i="4"/>
  <c r="G9" i="4"/>
  <c r="G4" i="4"/>
  <c r="F5" i="4"/>
  <c r="F6" i="4"/>
  <c r="F7" i="4"/>
  <c r="F8" i="4"/>
  <c r="F9" i="4"/>
  <c r="F4" i="4"/>
  <c r="M11" i="4"/>
  <c r="M8" i="4"/>
  <c r="M9" i="4"/>
  <c r="M6" i="4"/>
  <c r="M5" i="4"/>
  <c r="E5" i="4"/>
  <c r="E6" i="4"/>
  <c r="E7" i="4"/>
  <c r="E8" i="4"/>
  <c r="E9" i="4"/>
  <c r="E4" i="4"/>
  <c r="D11" i="8"/>
  <c r="E10" i="8"/>
  <c r="F10" i="8"/>
  <c r="M27" i="7" a="1"/>
  <c r="O7" i="6"/>
  <c r="P7" i="6"/>
  <c r="O10" i="6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K15" i="3"/>
  <c r="J15" i="3"/>
  <c r="I15" i="3"/>
  <c r="M15" i="3"/>
  <c r="G16" i="3"/>
  <c r="H15" i="3"/>
  <c r="D12" i="8"/>
  <c r="E11" i="8"/>
  <c r="F11" i="8"/>
  <c r="M27" i="7"/>
  <c r="M30" i="7"/>
  <c r="N27" i="7"/>
  <c r="G5" i="6"/>
  <c r="G4" i="6"/>
  <c r="H6" i="6"/>
  <c r="H4" i="6"/>
  <c r="I4" i="6"/>
  <c r="H8" i="6"/>
  <c r="H9" i="6"/>
  <c r="G9" i="6"/>
  <c r="H7" i="6"/>
  <c r="G8" i="6"/>
  <c r="H5" i="6"/>
  <c r="I5" i="6"/>
  <c r="G7" i="6"/>
  <c r="G6" i="6"/>
  <c r="I6" i="6"/>
  <c r="I8" i="6"/>
  <c r="I9" i="6"/>
  <c r="L15" i="3"/>
  <c r="F16" i="3"/>
  <c r="H16" i="3"/>
  <c r="J16" i="3"/>
  <c r="K16" i="3"/>
  <c r="H4" i="2"/>
  <c r="G4" i="2"/>
  <c r="F5" i="2"/>
  <c r="F6" i="2"/>
  <c r="F7" i="2"/>
  <c r="F8" i="2"/>
  <c r="F4" i="2"/>
  <c r="E5" i="2"/>
  <c r="E6" i="2"/>
  <c r="E7" i="2"/>
  <c r="E8" i="2"/>
  <c r="E4" i="2"/>
  <c r="D5" i="2"/>
  <c r="D6" i="2"/>
  <c r="D7" i="2"/>
  <c r="D8" i="2"/>
  <c r="D4" i="2"/>
  <c r="D13" i="8"/>
  <c r="E12" i="8"/>
  <c r="F12" i="8"/>
  <c r="I7" i="6"/>
  <c r="M16" i="3"/>
  <c r="G17" i="3"/>
  <c r="L16" i="3"/>
  <c r="F17" i="3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17" i="1"/>
  <c r="O7" i="1"/>
  <c r="O8" i="1"/>
  <c r="O9" i="1"/>
  <c r="O6" i="1"/>
  <c r="N7" i="1"/>
  <c r="N8" i="1"/>
  <c r="N9" i="1"/>
  <c r="N6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4" i="1"/>
  <c r="D14" i="8"/>
  <c r="E13" i="8"/>
  <c r="F13" i="8"/>
  <c r="H17" i="3"/>
  <c r="J17" i="3"/>
  <c r="L17" i="3"/>
  <c r="F18" i="3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72" i="1"/>
  <c r="O71" i="1"/>
  <c r="O69" i="1"/>
  <c r="O67" i="1"/>
  <c r="O65" i="1"/>
  <c r="O63" i="1"/>
  <c r="O61" i="1"/>
  <c r="O59" i="1"/>
  <c r="O57" i="1"/>
  <c r="O55" i="1"/>
  <c r="O53" i="1"/>
  <c r="O51" i="1"/>
  <c r="O49" i="1"/>
  <c r="O47" i="1"/>
  <c r="O45" i="1"/>
  <c r="O43" i="1"/>
  <c r="O41" i="1"/>
  <c r="O39" i="1"/>
  <c r="O37" i="1"/>
  <c r="O35" i="1"/>
  <c r="O33" i="1"/>
  <c r="O31" i="1"/>
  <c r="O29" i="1"/>
  <c r="O27" i="1"/>
  <c r="O25" i="1"/>
  <c r="O23" i="1"/>
  <c r="O21" i="1"/>
  <c r="O19" i="1"/>
  <c r="O68" i="1"/>
  <c r="O64" i="1"/>
  <c r="O60" i="1"/>
  <c r="O56" i="1"/>
  <c r="O52" i="1"/>
  <c r="O48" i="1"/>
  <c r="O44" i="1"/>
  <c r="O40" i="1"/>
  <c r="O36" i="1"/>
  <c r="O32" i="1"/>
  <c r="O28" i="1"/>
  <c r="O24" i="1"/>
  <c r="O20" i="1"/>
  <c r="O17" i="1"/>
  <c r="D15" i="8"/>
  <c r="E14" i="8"/>
  <c r="F14" i="8"/>
  <c r="M17" i="3"/>
  <c r="G18" i="3"/>
  <c r="H18" i="3"/>
  <c r="J18" i="3"/>
  <c r="K17" i="3"/>
  <c r="K18" i="3"/>
  <c r="L18" i="3"/>
  <c r="F19" i="3"/>
  <c r="M18" i="3"/>
  <c r="G19" i="3"/>
  <c r="P32" i="1"/>
  <c r="P23" i="1"/>
  <c r="P47" i="1"/>
  <c r="P63" i="1"/>
  <c r="P71" i="1"/>
  <c r="P70" i="1"/>
  <c r="P20" i="1"/>
  <c r="P36" i="1"/>
  <c r="P52" i="1"/>
  <c r="P68" i="1"/>
  <c r="P25" i="1"/>
  <c r="P33" i="1"/>
  <c r="P41" i="1"/>
  <c r="P49" i="1"/>
  <c r="P57" i="1"/>
  <c r="P65" i="1"/>
  <c r="P72" i="1"/>
  <c r="P42" i="1"/>
  <c r="P58" i="1"/>
  <c r="P22" i="1"/>
  <c r="P64" i="1"/>
  <c r="P39" i="1"/>
  <c r="P38" i="1"/>
  <c r="P24" i="1"/>
  <c r="P40" i="1"/>
  <c r="P56" i="1"/>
  <c r="P19" i="1"/>
  <c r="P27" i="1"/>
  <c r="P35" i="1"/>
  <c r="P43" i="1"/>
  <c r="P51" i="1"/>
  <c r="P59" i="1"/>
  <c r="P67" i="1"/>
  <c r="P18" i="1"/>
  <c r="P46" i="1"/>
  <c r="P62" i="1"/>
  <c r="P26" i="1"/>
  <c r="P48" i="1"/>
  <c r="P31" i="1"/>
  <c r="P55" i="1"/>
  <c r="P54" i="1"/>
  <c r="P28" i="1"/>
  <c r="P44" i="1"/>
  <c r="P60" i="1"/>
  <c r="P21" i="1"/>
  <c r="P29" i="1"/>
  <c r="P37" i="1"/>
  <c r="P45" i="1"/>
  <c r="P53" i="1"/>
  <c r="P61" i="1"/>
  <c r="P69" i="1"/>
  <c r="P34" i="1"/>
  <c r="P50" i="1"/>
  <c r="P66" i="1"/>
  <c r="P30" i="1"/>
  <c r="D16" i="8"/>
  <c r="E15" i="8"/>
  <c r="F15" i="8"/>
  <c r="H19" i="3"/>
  <c r="J19" i="3"/>
  <c r="D17" i="8"/>
  <c r="E16" i="8"/>
  <c r="F16" i="8"/>
  <c r="L19" i="3"/>
  <c r="F20" i="3"/>
  <c r="K19" i="3"/>
  <c r="M19" i="3"/>
  <c r="G20" i="3"/>
  <c r="D18" i="8"/>
  <c r="E17" i="8"/>
  <c r="F17" i="8"/>
  <c r="H20" i="3"/>
  <c r="J20" i="3"/>
  <c r="D19" i="8"/>
  <c r="E19" i="8"/>
  <c r="F19" i="8"/>
  <c r="E18" i="8"/>
  <c r="F18" i="8"/>
  <c r="L20" i="3"/>
  <c r="F21" i="3"/>
  <c r="K20" i="3"/>
  <c r="M20" i="3"/>
  <c r="G21" i="3"/>
  <c r="G4" i="8"/>
  <c r="H21" i="3"/>
  <c r="J21" i="3"/>
  <c r="L21" i="3"/>
  <c r="F22" i="3"/>
  <c r="K21" i="3"/>
  <c r="M21" i="3"/>
  <c r="G22" i="3"/>
  <c r="H22" i="3"/>
  <c r="J22" i="3"/>
  <c r="K22" i="3"/>
  <c r="L22" i="3"/>
  <c r="F23" i="3"/>
  <c r="M22" i="3"/>
  <c r="G23" i="3"/>
  <c r="H23" i="3"/>
  <c r="J23" i="3"/>
  <c r="K23" i="3"/>
  <c r="M23" i="3"/>
  <c r="G24" i="3"/>
  <c r="L23" i="3"/>
  <c r="F24" i="3"/>
  <c r="H24" i="3"/>
  <c r="J24" i="3"/>
  <c r="K24" i="3"/>
  <c r="M24" i="3"/>
  <c r="G25" i="3"/>
  <c r="L24" i="3"/>
  <c r="F25" i="3"/>
  <c r="H25" i="3"/>
  <c r="J25" i="3"/>
  <c r="K25" i="3"/>
  <c r="L25" i="3"/>
  <c r="F26" i="3"/>
  <c r="M25" i="3"/>
  <c r="G26" i="3"/>
  <c r="H26" i="3"/>
  <c r="J26" i="3"/>
  <c r="K26" i="3"/>
  <c r="L26" i="3"/>
  <c r="F27" i="3"/>
  <c r="M26" i="3"/>
  <c r="G27" i="3"/>
  <c r="H27" i="3"/>
  <c r="J27" i="3"/>
  <c r="K27" i="3"/>
  <c r="L27" i="3"/>
  <c r="F28" i="3"/>
  <c r="M27" i="3"/>
  <c r="G28" i="3"/>
  <c r="H28" i="3"/>
  <c r="J28" i="3"/>
  <c r="K28" i="3"/>
  <c r="L28" i="3"/>
  <c r="F29" i="3"/>
  <c r="M28" i="3"/>
  <c r="G29" i="3"/>
  <c r="H29" i="3"/>
  <c r="J29" i="3"/>
  <c r="K29" i="3"/>
  <c r="M29" i="3"/>
  <c r="G30" i="3"/>
  <c r="L29" i="3"/>
  <c r="F30" i="3"/>
  <c r="H30" i="3"/>
  <c r="J30" i="3"/>
  <c r="K30" i="3"/>
  <c r="M30" i="3"/>
  <c r="G31" i="3"/>
  <c r="L30" i="3"/>
  <c r="F31" i="3"/>
  <c r="H31" i="3"/>
  <c r="J31" i="3"/>
  <c r="K31" i="3"/>
  <c r="M31" i="3"/>
  <c r="G32" i="3"/>
  <c r="L31" i="3"/>
  <c r="F32" i="3"/>
  <c r="H32" i="3"/>
  <c r="J32" i="3"/>
  <c r="L32" i="3"/>
  <c r="F33" i="3"/>
  <c r="K32" i="3"/>
  <c r="M32" i="3"/>
  <c r="G33" i="3"/>
  <c r="H33" i="3"/>
  <c r="J33" i="3"/>
  <c r="K33" i="3"/>
  <c r="L33" i="3"/>
  <c r="F34" i="3"/>
  <c r="M33" i="3"/>
  <c r="G34" i="3"/>
  <c r="H34" i="3"/>
  <c r="J34" i="3"/>
  <c r="K34" i="3"/>
  <c r="L34" i="3"/>
  <c r="F35" i="3"/>
  <c r="M34" i="3"/>
  <c r="G35" i="3"/>
  <c r="H35" i="3"/>
  <c r="J35" i="3"/>
  <c r="K35" i="3"/>
  <c r="L35" i="3"/>
  <c r="F36" i="3"/>
  <c r="M35" i="3"/>
  <c r="G36" i="3"/>
  <c r="H36" i="3"/>
  <c r="J36" i="3"/>
  <c r="K36" i="3"/>
  <c r="L36" i="3"/>
  <c r="F37" i="3"/>
  <c r="M36" i="3"/>
  <c r="G37" i="3"/>
  <c r="H37" i="3"/>
  <c r="J37" i="3"/>
  <c r="K37" i="3"/>
  <c r="L37" i="3"/>
  <c r="F38" i="3"/>
  <c r="M37" i="3"/>
  <c r="G38" i="3"/>
  <c r="H38" i="3"/>
  <c r="J38" i="3"/>
  <c r="K38" i="3"/>
  <c r="L38" i="3"/>
  <c r="F39" i="3"/>
  <c r="M38" i="3"/>
  <c r="G39" i="3"/>
  <c r="H39" i="3"/>
  <c r="J39" i="3"/>
  <c r="M39" i="3"/>
  <c r="D42" i="3"/>
  <c r="K39" i="3"/>
  <c r="L39" i="3"/>
  <c r="C42" i="3"/>
  <c r="E46" i="3"/>
  <c r="F46" i="3"/>
  <c r="G46" i="3"/>
  <c r="E45" i="3"/>
  <c r="F45" i="3"/>
  <c r="G45" i="3"/>
  <c r="E47" i="3"/>
  <c r="F47" i="3"/>
  <c r="G47" i="3"/>
  <c r="E48" i="3"/>
  <c r="F48" i="3"/>
  <c r="G48" i="3"/>
  <c r="E49" i="3"/>
  <c r="F49" i="3"/>
  <c r="G49" i="3"/>
  <c r="H45" i="3"/>
  <c r="I45" i="3"/>
</calcChain>
</file>

<file path=xl/sharedStrings.xml><?xml version="1.0" encoding="utf-8"?>
<sst xmlns="http://schemas.openxmlformats.org/spreadsheetml/2006/main" count="558" uniqueCount="130">
  <si>
    <t>X1</t>
  </si>
  <si>
    <t>X2</t>
  </si>
  <si>
    <t>Y</t>
  </si>
  <si>
    <t>+</t>
  </si>
  <si>
    <t>-</t>
  </si>
  <si>
    <t>?</t>
  </si>
  <si>
    <t>distance</t>
  </si>
  <si>
    <t>nearest neighbor</t>
  </si>
  <si>
    <t>k=</t>
  </si>
  <si>
    <t>sweetness</t>
  </si>
  <si>
    <t>fizziness</t>
  </si>
  <si>
    <t>coke</t>
  </si>
  <si>
    <t>redbull</t>
  </si>
  <si>
    <t>tropicana</t>
  </si>
  <si>
    <t>beer</t>
  </si>
  <si>
    <t>maaza</t>
  </si>
  <si>
    <t>X3</t>
  </si>
  <si>
    <t>y</t>
  </si>
  <si>
    <t xml:space="preserve">   </t>
  </si>
  <si>
    <t>X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</si>
  <si>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</si>
  <si>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</si>
  <si>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</si>
  <si>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</si>
  <si>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</si>
  <si>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</si>
  <si>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</si>
  <si>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</si>
  <si>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</si>
  <si>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</si>
  <si>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</si>
  <si>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</si>
  <si>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</si>
  <si>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</si>
  <si>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</si>
  <si>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</si>
  <si>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</si>
  <si>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</si>
  <si>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</si>
  <si>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</si>
  <si>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</si>
  <si>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</si>
  <si>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</si>
  <si>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</si>
  <si>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</si>
  <si>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</si>
  <si>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</si>
  <si>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</si>
  <si>
    <t>pred y</t>
  </si>
  <si>
    <t>error</t>
  </si>
  <si>
    <t>error^2</t>
  </si>
  <si>
    <t>mse</t>
  </si>
  <si>
    <t>RMSE</t>
  </si>
  <si>
    <t>iteration</t>
  </si>
  <si>
    <t>Bo</t>
  </si>
  <si>
    <t>B1</t>
  </si>
  <si>
    <t>alpha</t>
  </si>
  <si>
    <t>erro^2</t>
  </si>
  <si>
    <t>new B0</t>
  </si>
  <si>
    <t>new B1</t>
  </si>
  <si>
    <t>0&lt;=alpha&lt;=1</t>
  </si>
  <si>
    <t>predict Y</t>
  </si>
  <si>
    <t>b0+b1x</t>
  </si>
  <si>
    <t>B0</t>
  </si>
  <si>
    <t>pred Y</t>
  </si>
  <si>
    <t>b0+b1x1+b2x2</t>
  </si>
  <si>
    <t>no of 0</t>
  </si>
  <si>
    <t>no of 1</t>
  </si>
  <si>
    <t xml:space="preserve">mean of 0 pred y </t>
  </si>
  <si>
    <t>mean of 1 pred y</t>
  </si>
  <si>
    <t>cut off "c"</t>
  </si>
  <si>
    <t>transform pred y to actual y</t>
  </si>
  <si>
    <t>check</t>
  </si>
  <si>
    <t>yes</t>
  </si>
  <si>
    <t>no</t>
  </si>
  <si>
    <t>accuracy</t>
  </si>
  <si>
    <t>X4</t>
  </si>
  <si>
    <t>probability</t>
  </si>
  <si>
    <t>mean</t>
  </si>
  <si>
    <t>(X-mean(x))^2</t>
  </si>
  <si>
    <t>sum</t>
  </si>
  <si>
    <t>var</t>
  </si>
  <si>
    <t>y0</t>
  </si>
  <si>
    <t>y1</t>
  </si>
  <si>
    <t>actual y transform</t>
  </si>
  <si>
    <t>BUSAGE</t>
  </si>
  <si>
    <t>DAYSDELQ</t>
  </si>
  <si>
    <t>DEFAULT</t>
  </si>
  <si>
    <t>Class</t>
  </si>
  <si>
    <t>DEFAULT = N</t>
  </si>
  <si>
    <t>DEFAULT = Y</t>
  </si>
  <si>
    <t>N</t>
  </si>
  <si>
    <t>Count</t>
  </si>
  <si>
    <t>Average</t>
  </si>
  <si>
    <t>Covariance Matrix</t>
  </si>
  <si>
    <t>Pooled Covar Matrix</t>
  </si>
  <si>
    <t>Inversed Pooled Covar Matrix</t>
  </si>
  <si>
    <t>Average Diffrence for both the Busage &amp; DaysDelq</t>
  </si>
  <si>
    <t>Z0</t>
  </si>
  <si>
    <t>z</t>
  </si>
  <si>
    <t>transform to actual</t>
  </si>
  <si>
    <t>acc</t>
  </si>
  <si>
    <t>yhat</t>
  </si>
  <si>
    <t>(alpha*previous y)+(1-alpha)*previous yhat</t>
  </si>
  <si>
    <t>rmse</t>
  </si>
  <si>
    <t>w1</t>
  </si>
  <si>
    <t>w2</t>
  </si>
  <si>
    <t>b</t>
  </si>
  <si>
    <t>objective fn</t>
  </si>
  <si>
    <t>w1x1</t>
  </si>
  <si>
    <t>w2x2</t>
  </si>
  <si>
    <t>constraint</t>
  </si>
  <si>
    <t>y*(w1x1+w2x2+b)</t>
  </si>
  <si>
    <t>slope</t>
  </si>
  <si>
    <t>transform to y</t>
  </si>
  <si>
    <t>errortype</t>
  </si>
  <si>
    <t>DHP</t>
  </si>
  <si>
    <t>MHP+</t>
  </si>
  <si>
    <t>MHP-</t>
  </si>
  <si>
    <t>nonlinear</t>
  </si>
  <si>
    <t>lambda</t>
  </si>
  <si>
    <t>objec fn</t>
  </si>
  <si>
    <t>slack variable</t>
  </si>
  <si>
    <t>power kernel</t>
  </si>
  <si>
    <t>X1^2</t>
  </si>
  <si>
    <t>kernel</t>
  </si>
  <si>
    <t>X^2</t>
  </si>
  <si>
    <t>root2xX</t>
  </si>
  <si>
    <t>w3x3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</si>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</sst>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000"/>
  </numFmts>
  <fonts count="1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  <font>
      <sz val="11"/>
      <color rgb="FF0066FF"/>
      <name val="Calibri"/>
      <family val="2"/>
      <scheme val="minor"/>
    </font>
    <font>
      <b/>
      <sz val="14"/>
      <color rgb="FF242729"/>
      <name val="Consolas"/>
      <family val="3"/>
    </font>
    <font>
      <sz val="10"/>
      <color rgb="FF0066FF"/>
      <name val="Calibri"/>
      <family val="2"/>
      <scheme val="minor"/>
    </font>
    <font>
      <b/>
      <sz val="16"/>
      <name val="Verdana"/>
      <family val="2"/>
    </font>
    <font>
      <sz val="10"/>
      <name val="Verdana"/>
      <family val="2"/>
    </font>
    <font>
      <sz val="16"/>
      <color rgb="FF00B05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11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  <xf numFmtId="9" fontId="0" fillId="0" borderId="0" xfId="1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2" fontId="0" fillId="0" borderId="0" xfId="0" applyNumberFormat="1"/>
    <xf numFmtId="0" fontId="8" fillId="0" borderId="0" xfId="0" applyFont="1" applyAlignment="1">
      <alignment horizontal="left" vertical="center"/>
    </xf>
    <xf numFmtId="0" fontId="0" fillId="0" borderId="0" xfId="0" quotePrefix="1"/>
    <xf numFmtId="1" fontId="0" fillId="0" borderId="0" xfId="0" applyNumberFormat="1"/>
    <xf numFmtId="20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7" fillId="0" borderId="0" xfId="0" applyFont="1" applyAlignment="1">
      <alignment horizontal="center"/>
    </xf>
    <xf numFmtId="164" fontId="0" fillId="0" borderId="0" xfId="0" quotePrefix="1" applyNumberFormat="1" applyAlignment="1">
      <alignment horizontal="center"/>
    </xf>
    <xf numFmtId="0" fontId="9" fillId="0" borderId="0" xfId="0" applyFont="1" applyAlignment="1">
      <alignment horizontal="center" wrapText="1"/>
    </xf>
    <xf numFmtId="2" fontId="7" fillId="0" borderId="0" xfId="0" applyNumberFormat="1" applyFont="1" applyAlignment="1">
      <alignment horizontal="center"/>
    </xf>
    <xf numFmtId="0" fontId="10" fillId="0" borderId="0" xfId="0" applyFont="1"/>
    <xf numFmtId="0" fontId="12" fillId="0" borderId="0" xfId="2" applyFont="1"/>
  </cellXfs>
  <cellStyles count="3">
    <cellStyle name="Normal" xfId="0" builtinId="0"/>
    <cellStyle name="Normal 2" xfId="2" xr:uid="{B1EE46E2-A310-4717-B25B-DB858093985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BASICReg!$B$4:$B$8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BASICReg!$C$4:$C$8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D1-41BA-9625-DDCAB003EA00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BASICReg!$B$4:$B$8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BASICReg!$M$25:$M$29</c:f>
              <c:numCache>
                <c:formatCode>General</c:formatCode>
                <c:ptCount val="5"/>
                <c:pt idx="0">
                  <c:v>0.6</c:v>
                </c:pt>
                <c:pt idx="1">
                  <c:v>0.8</c:v>
                </c:pt>
                <c:pt idx="2">
                  <c:v>1</c:v>
                </c:pt>
                <c:pt idx="3">
                  <c:v>1.2</c:v>
                </c:pt>
                <c:pt idx="4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D1-41BA-9625-DDCAB003E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945920"/>
        <c:axId val="477947232"/>
      </c:scatterChart>
      <c:valAx>
        <c:axId val="477945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7947232"/>
        <c:crosses val="autoZero"/>
        <c:crossBetween val="midCat"/>
      </c:valAx>
      <c:valAx>
        <c:axId val="477947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79459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LRC!$B$4:$B$9</c:f>
              <c:numCache>
                <c:formatCode>General</c:formatCode>
                <c:ptCount val="6"/>
                <c:pt idx="0">
                  <c:v>1.2</c:v>
                </c:pt>
                <c:pt idx="1">
                  <c:v>1.3</c:v>
                </c:pt>
                <c:pt idx="2">
                  <c:v>4.2</c:v>
                </c:pt>
                <c:pt idx="3">
                  <c:v>1.0569999999999999</c:v>
                </c:pt>
                <c:pt idx="4">
                  <c:v>2.3690000000000002</c:v>
                </c:pt>
                <c:pt idx="5">
                  <c:v>1.02</c:v>
                </c:pt>
              </c:numCache>
            </c:numRef>
          </c:xVal>
          <c:yVal>
            <c:numRef>
              <c:f>LRC!$D$4:$D$9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29-429B-AAE9-C16AFDCDFD6D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LRC!$B$4:$B$9</c:f>
              <c:numCache>
                <c:formatCode>General</c:formatCode>
                <c:ptCount val="6"/>
                <c:pt idx="0">
                  <c:v>1.2</c:v>
                </c:pt>
                <c:pt idx="1">
                  <c:v>1.3</c:v>
                </c:pt>
                <c:pt idx="2">
                  <c:v>4.2</c:v>
                </c:pt>
                <c:pt idx="3">
                  <c:v>1.0569999999999999</c:v>
                </c:pt>
                <c:pt idx="4">
                  <c:v>2.3690000000000002</c:v>
                </c:pt>
                <c:pt idx="5">
                  <c:v>1.02</c:v>
                </c:pt>
              </c:numCache>
            </c:numRef>
          </c:xVal>
          <c:yVal>
            <c:numRef>
              <c:f>LRC!$T$26:$T$31</c:f>
              <c:numCache>
                <c:formatCode>General</c:formatCode>
                <c:ptCount val="6"/>
                <c:pt idx="0">
                  <c:v>0.68170340748242686</c:v>
                </c:pt>
                <c:pt idx="1">
                  <c:v>-0.12516628199303437</c:v>
                </c:pt>
                <c:pt idx="2">
                  <c:v>0.13576065382774383</c:v>
                </c:pt>
                <c:pt idx="3">
                  <c:v>0.83957485767346252</c:v>
                </c:pt>
                <c:pt idx="4">
                  <c:v>0.61938976775764942</c:v>
                </c:pt>
                <c:pt idx="5">
                  <c:v>0.8487375952517513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29-429B-AAE9-C16AFDCDF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235984"/>
        <c:axId val="350873192"/>
      </c:scatterChart>
      <c:valAx>
        <c:axId val="466235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0873192"/>
        <c:crosses val="autoZero"/>
        <c:crossBetween val="midCat"/>
      </c:valAx>
      <c:valAx>
        <c:axId val="350873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62359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LRC!$C$4:$C$9</c:f>
              <c:numCache>
                <c:formatCode>General</c:formatCode>
                <c:ptCount val="6"/>
                <c:pt idx="0">
                  <c:v>2.2000000000000002</c:v>
                </c:pt>
                <c:pt idx="1">
                  <c:v>3.3</c:v>
                </c:pt>
                <c:pt idx="2">
                  <c:v>2.25</c:v>
                </c:pt>
                <c:pt idx="3">
                  <c:v>2.0139999999999998</c:v>
                </c:pt>
                <c:pt idx="4">
                  <c:v>2.0099999999999998</c:v>
                </c:pt>
                <c:pt idx="5">
                  <c:v>2.0099999999999998</c:v>
                </c:pt>
              </c:numCache>
            </c:numRef>
          </c:xVal>
          <c:yVal>
            <c:numRef>
              <c:f>LRC!$D$4:$D$9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83-4880-95D2-3DA77A0068A9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LRC!$C$4:$C$9</c:f>
              <c:numCache>
                <c:formatCode>General</c:formatCode>
                <c:ptCount val="6"/>
                <c:pt idx="0">
                  <c:v>2.2000000000000002</c:v>
                </c:pt>
                <c:pt idx="1">
                  <c:v>3.3</c:v>
                </c:pt>
                <c:pt idx="2">
                  <c:v>2.25</c:v>
                </c:pt>
                <c:pt idx="3">
                  <c:v>2.0139999999999998</c:v>
                </c:pt>
                <c:pt idx="4">
                  <c:v>2.0099999999999998</c:v>
                </c:pt>
                <c:pt idx="5">
                  <c:v>2.0099999999999998</c:v>
                </c:pt>
              </c:numCache>
            </c:numRef>
          </c:xVal>
          <c:yVal>
            <c:numRef>
              <c:f>LRC!$T$26:$T$31</c:f>
              <c:numCache>
                <c:formatCode>General</c:formatCode>
                <c:ptCount val="6"/>
                <c:pt idx="0">
                  <c:v>0.68170340748242686</c:v>
                </c:pt>
                <c:pt idx="1">
                  <c:v>-0.12516628199303437</c:v>
                </c:pt>
                <c:pt idx="2">
                  <c:v>0.13576065382774383</c:v>
                </c:pt>
                <c:pt idx="3">
                  <c:v>0.83957485767346252</c:v>
                </c:pt>
                <c:pt idx="4">
                  <c:v>0.61938976775764942</c:v>
                </c:pt>
                <c:pt idx="5">
                  <c:v>0.8487375952517513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83-4880-95D2-3DA77A006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869912"/>
        <c:axId val="350870568"/>
      </c:scatterChart>
      <c:valAx>
        <c:axId val="350869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0870568"/>
        <c:crosses val="autoZero"/>
        <c:crossBetween val="midCat"/>
      </c:valAx>
      <c:valAx>
        <c:axId val="350870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08699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314325</xdr:colOff>
      <xdr:row>0</xdr:row>
      <xdr:rowOff>161925</xdr:rowOff>
    </xdr:from>
    <xdr:to>
      <xdr:col>21</xdr:col>
      <xdr:colOff>314325</xdr:colOff>
      <xdr:row>10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827692-7F09-4DFC-916E-8DA8C4ACC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238125</xdr:colOff>
      <xdr:row>0</xdr:row>
      <xdr:rowOff>180975</xdr:rowOff>
    </xdr:from>
    <xdr:to>
      <xdr:col>33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FC03E8-4693-4F8D-9D8D-20F4AFB68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238125</xdr:colOff>
      <xdr:row>12</xdr:row>
      <xdr:rowOff>47625</xdr:rowOff>
    </xdr:from>
    <xdr:to>
      <xdr:col>33</xdr:col>
      <xdr:colOff>238125</xdr:colOff>
      <xdr:row>22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03B19B-DBB2-4A40-8667-9D20901DB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75"/>
  <sheetViews>
    <sheetView topLeftCell="A10" workbookViewId="0">
      <selection activeCell="S13" sqref="S13"/>
    </sheetView>
  </sheetViews>
  <sheetFormatPr defaultRowHeight="15"/>
  <sheetData>
    <row r="3" spans="2:16">
      <c r="B3" t="s">
        <v>0</v>
      </c>
      <c r="C3" t="s">
        <v>1</v>
      </c>
      <c r="D3" t="s">
        <v>2</v>
      </c>
      <c r="E3" t="s">
        <v>6</v>
      </c>
      <c r="F3" t="s">
        <v>7</v>
      </c>
    </row>
    <row r="4" spans="2:16" ht="18.75">
      <c r="B4">
        <v>49</v>
      </c>
      <c r="C4">
        <v>4</v>
      </c>
      <c r="D4" s="2" t="s">
        <v>3</v>
      </c>
      <c r="E4">
        <f>SQRT(($B$19-B4)^2+($C$19-C4)^2)</f>
        <v>47.169905660283021</v>
      </c>
      <c r="F4" t="str">
        <f>IF(E4&lt;=SMALL($E$4:$E$17,$F$19),D4,"")</f>
        <v/>
      </c>
    </row>
    <row r="5" spans="2:16" ht="18.75">
      <c r="B5">
        <v>20</v>
      </c>
      <c r="C5">
        <v>35</v>
      </c>
      <c r="D5" s="2" t="s">
        <v>4</v>
      </c>
      <c r="E5">
        <f t="shared" ref="E5:E17" si="0">SQRT(($B$19-B5)^2+($C$19-C5)^2)</f>
        <v>32.449961479175904</v>
      </c>
      <c r="F5" t="str">
        <f t="shared" ref="F5:F17" si="1">IF(E5&lt;=SMALL($E$4:$E$17,$F$19),D5,"")</f>
        <v/>
      </c>
      <c r="L5" t="s">
        <v>9</v>
      </c>
      <c r="M5" t="s">
        <v>10</v>
      </c>
      <c r="N5" t="s">
        <v>6</v>
      </c>
      <c r="O5" t="s">
        <v>7</v>
      </c>
    </row>
    <row r="6" spans="2:16" ht="18.75">
      <c r="B6">
        <v>42</v>
      </c>
      <c r="C6">
        <v>8</v>
      </c>
      <c r="D6" s="2" t="s">
        <v>3</v>
      </c>
      <c r="E6">
        <f t="shared" si="0"/>
        <v>40</v>
      </c>
      <c r="F6" t="str">
        <f t="shared" si="1"/>
        <v/>
      </c>
      <c r="K6" t="s">
        <v>11</v>
      </c>
      <c r="L6">
        <v>3</v>
      </c>
      <c r="M6">
        <v>10</v>
      </c>
      <c r="N6">
        <f>SQRT(($L$11-L6)^2+($M$11-M6)^2)</f>
        <v>12.206555615733702</v>
      </c>
      <c r="O6" t="str">
        <f>IF(N6&lt;=SMALL($N$6:$N$9, $N$13),"yes","no")</f>
        <v>no</v>
      </c>
    </row>
    <row r="7" spans="2:16" ht="18.75">
      <c r="B7">
        <v>43</v>
      </c>
      <c r="C7">
        <v>8</v>
      </c>
      <c r="D7" s="2" t="s">
        <v>4</v>
      </c>
      <c r="E7">
        <f t="shared" si="0"/>
        <v>41</v>
      </c>
      <c r="F7" t="str">
        <f t="shared" si="1"/>
        <v/>
      </c>
      <c r="K7" t="s">
        <v>12</v>
      </c>
      <c r="L7">
        <v>1</v>
      </c>
      <c r="M7">
        <v>9</v>
      </c>
      <c r="N7">
        <f t="shared" ref="N7:N9" si="2">SQRT(($L$11-L7)^2+($M$11-M7)^2)</f>
        <v>12.727922061357855</v>
      </c>
      <c r="O7" t="str">
        <f t="shared" ref="O7:O9" si="3">IF(N7&lt;=SMALL($N$6:$N$9, $N$13),"yes","no")</f>
        <v>no</v>
      </c>
    </row>
    <row r="8" spans="2:16" ht="18.75">
      <c r="B8">
        <v>28</v>
      </c>
      <c r="C8">
        <v>20</v>
      </c>
      <c r="D8" s="2" t="s">
        <v>3</v>
      </c>
      <c r="E8">
        <f t="shared" si="0"/>
        <v>28.635642126552707</v>
      </c>
      <c r="F8" t="str">
        <f t="shared" si="1"/>
        <v/>
      </c>
      <c r="K8" t="s">
        <v>13</v>
      </c>
      <c r="L8">
        <v>9</v>
      </c>
      <c r="M8">
        <v>0</v>
      </c>
      <c r="N8">
        <f t="shared" si="2"/>
        <v>1</v>
      </c>
      <c r="O8" s="3" t="str">
        <f t="shared" si="3"/>
        <v>yes</v>
      </c>
    </row>
    <row r="9" spans="2:16" ht="18.75">
      <c r="B9">
        <v>2</v>
      </c>
      <c r="C9">
        <v>14</v>
      </c>
      <c r="D9" s="2" t="s">
        <v>4</v>
      </c>
      <c r="E9">
        <f t="shared" si="0"/>
        <v>6</v>
      </c>
      <c r="F9" t="str">
        <f t="shared" si="1"/>
        <v/>
      </c>
      <c r="K9" t="s">
        <v>14</v>
      </c>
      <c r="L9">
        <v>0</v>
      </c>
      <c r="M9">
        <v>10</v>
      </c>
      <c r="N9">
        <f t="shared" si="2"/>
        <v>14.142135623730951</v>
      </c>
      <c r="O9" t="str">
        <f t="shared" si="3"/>
        <v>no</v>
      </c>
    </row>
    <row r="10" spans="2:16" ht="18.75">
      <c r="B10">
        <v>31</v>
      </c>
      <c r="C10">
        <v>21</v>
      </c>
      <c r="D10" s="2" t="s">
        <v>3</v>
      </c>
      <c r="E10">
        <f t="shared" si="0"/>
        <v>31.780497164141408</v>
      </c>
      <c r="F10" t="str">
        <f t="shared" si="1"/>
        <v/>
      </c>
    </row>
    <row r="11" spans="2:16" ht="18.75">
      <c r="B11">
        <v>10</v>
      </c>
      <c r="C11">
        <v>33</v>
      </c>
      <c r="D11" s="2" t="s">
        <v>3</v>
      </c>
      <c r="E11">
        <f t="shared" si="0"/>
        <v>26.248809496813376</v>
      </c>
      <c r="F11" t="str">
        <f t="shared" si="1"/>
        <v/>
      </c>
      <c r="K11" t="s">
        <v>15</v>
      </c>
      <c r="L11">
        <v>10</v>
      </c>
      <c r="M11">
        <v>0</v>
      </c>
    </row>
    <row r="12" spans="2:16" ht="18.75">
      <c r="B12">
        <v>6</v>
      </c>
      <c r="C12">
        <v>19</v>
      </c>
      <c r="D12" s="2" t="s">
        <v>4</v>
      </c>
      <c r="E12">
        <f t="shared" si="0"/>
        <v>11.704699910719626</v>
      </c>
      <c r="F12" t="str">
        <f t="shared" si="1"/>
        <v/>
      </c>
    </row>
    <row r="13" spans="2:16" ht="18.75">
      <c r="B13">
        <v>24</v>
      </c>
      <c r="C13">
        <v>41</v>
      </c>
      <c r="D13" s="2" t="s">
        <v>4</v>
      </c>
      <c r="E13">
        <f t="shared" si="0"/>
        <v>39.66106403010388</v>
      </c>
      <c r="F13" t="str">
        <f t="shared" si="1"/>
        <v/>
      </c>
      <c r="M13" t="s">
        <v>8</v>
      </c>
      <c r="N13">
        <v>1</v>
      </c>
    </row>
    <row r="14" spans="2:16" ht="18.75">
      <c r="B14">
        <v>44</v>
      </c>
      <c r="C14">
        <v>16</v>
      </c>
      <c r="D14" s="2" t="s">
        <v>3</v>
      </c>
      <c r="E14">
        <f t="shared" si="0"/>
        <v>42.755116652863897</v>
      </c>
      <c r="F14" t="str">
        <f t="shared" si="1"/>
        <v/>
      </c>
    </row>
    <row r="15" spans="2:16" ht="18.75">
      <c r="B15">
        <v>22</v>
      </c>
      <c r="C15">
        <v>31</v>
      </c>
      <c r="D15" s="2" t="s">
        <v>3</v>
      </c>
      <c r="E15">
        <f t="shared" si="0"/>
        <v>30.479501308256342</v>
      </c>
      <c r="F15" t="str">
        <f t="shared" si="1"/>
        <v/>
      </c>
    </row>
    <row r="16" spans="2:16" ht="18.75">
      <c r="B16">
        <v>22</v>
      </c>
      <c r="C16">
        <v>14</v>
      </c>
      <c r="D16" s="2" t="s">
        <v>4</v>
      </c>
      <c r="E16">
        <f t="shared" si="0"/>
        <v>20.880613017821101</v>
      </c>
      <c r="F16" t="str">
        <f t="shared" si="1"/>
        <v/>
      </c>
      <c r="K16" t="s">
        <v>0</v>
      </c>
      <c r="L16" t="s">
        <v>1</v>
      </c>
      <c r="M16" t="s">
        <v>16</v>
      </c>
      <c r="N16" t="s">
        <v>17</v>
      </c>
      <c r="O16" t="s">
        <v>6</v>
      </c>
      <c r="P16" t="s">
        <v>7</v>
      </c>
    </row>
    <row r="17" spans="2:16" ht="18.75">
      <c r="B17">
        <v>7</v>
      </c>
      <c r="C17">
        <v>11</v>
      </c>
      <c r="D17" s="2" t="s">
        <v>4</v>
      </c>
      <c r="E17">
        <f t="shared" si="0"/>
        <v>5.8309518948453007</v>
      </c>
      <c r="F17" t="str">
        <f t="shared" si="1"/>
        <v>-</v>
      </c>
      <c r="K17">
        <f ca="1">RANDBETWEEN(1,25)</f>
        <v>22</v>
      </c>
      <c r="L17">
        <f t="shared" ref="L17:M17" ca="1" si="4">RANDBETWEEN(1,25)</f>
        <v>7</v>
      </c>
      <c r="M17">
        <f t="shared" ca="1" si="4"/>
        <v>24</v>
      </c>
      <c r="N17" t="s">
        <v>3</v>
      </c>
      <c r="O17">
        <f ca="1">SQRT(($K$74-K17)^2+($L$74-L17)^2+($M$74-M17)^2)</f>
        <v>24.698178070456937</v>
      </c>
      <c r="P17" t="s">
        <v>18</v>
      </c>
    </row>
    <row r="18" spans="2:16" ht="21">
      <c r="D18" s="1"/>
      <c r="K18">
        <f t="shared" ref="K18:M72" ca="1" si="5">RANDBETWEEN(1,25)</f>
        <v>12</v>
      </c>
      <c r="L18">
        <f t="shared" ca="1" si="5"/>
        <v>14</v>
      </c>
      <c r="M18">
        <f t="shared" ca="1" si="5"/>
        <v>24</v>
      </c>
      <c r="N18" t="s">
        <v>3</v>
      </c>
      <c r="O18">
        <f t="shared" ref="O18:O72" ca="1" si="6">SQRT(($K$74-K18)^2+($L$74-L18)^2+($M$74-M18)^2)</f>
        <v>16.401219466856727</v>
      </c>
      <c r="P18" t="str">
        <f t="shared" ref="P18:P72" ca="1" si="7">IF(O18&lt;=SMALL($O$17:$O$72, $P$75),N18,"")</f>
        <v/>
      </c>
    </row>
    <row r="19" spans="2:16" ht="21">
      <c r="B19">
        <v>2</v>
      </c>
      <c r="C19">
        <v>8</v>
      </c>
      <c r="D19" s="1" t="s">
        <v>5</v>
      </c>
      <c r="E19" t="s">
        <v>8</v>
      </c>
      <c r="F19">
        <v>1</v>
      </c>
      <c r="K19">
        <f t="shared" ca="1" si="5"/>
        <v>7</v>
      </c>
      <c r="L19">
        <f t="shared" ca="1" si="5"/>
        <v>10</v>
      </c>
      <c r="M19">
        <f t="shared" ca="1" si="5"/>
        <v>18</v>
      </c>
      <c r="N19" t="s">
        <v>3</v>
      </c>
      <c r="O19">
        <f t="shared" ca="1" si="6"/>
        <v>8.717797887081348</v>
      </c>
      <c r="P19" t="str">
        <f t="shared" ca="1" si="7"/>
        <v>+</v>
      </c>
    </row>
    <row r="20" spans="2:16">
      <c r="K20">
        <f t="shared" ca="1" si="5"/>
        <v>10</v>
      </c>
      <c r="L20">
        <f t="shared" ca="1" si="5"/>
        <v>25</v>
      </c>
      <c r="M20">
        <f t="shared" ca="1" si="5"/>
        <v>11</v>
      </c>
      <c r="N20" t="s">
        <v>3</v>
      </c>
      <c r="O20">
        <f t="shared" ca="1" si="6"/>
        <v>15.842979517754859</v>
      </c>
      <c r="P20" t="str">
        <f t="shared" ca="1" si="7"/>
        <v/>
      </c>
    </row>
    <row r="21" spans="2:16">
      <c r="K21">
        <f t="shared" ca="1" si="5"/>
        <v>23</v>
      </c>
      <c r="L21">
        <f t="shared" ca="1" si="5"/>
        <v>5</v>
      </c>
      <c r="M21">
        <f t="shared" ca="1" si="5"/>
        <v>21</v>
      </c>
      <c r="N21" t="s">
        <v>3</v>
      </c>
      <c r="O21">
        <f t="shared" ca="1" si="6"/>
        <v>24.779023386727733</v>
      </c>
      <c r="P21" t="str">
        <f t="shared" ca="1" si="7"/>
        <v/>
      </c>
    </row>
    <row r="22" spans="2:16">
      <c r="K22">
        <f t="shared" ca="1" si="5"/>
        <v>14</v>
      </c>
      <c r="L22">
        <f t="shared" ca="1" si="5"/>
        <v>16</v>
      </c>
      <c r="M22">
        <f t="shared" ca="1" si="5"/>
        <v>5</v>
      </c>
      <c r="N22" t="s">
        <v>3</v>
      </c>
      <c r="O22">
        <f t="shared" ca="1" si="6"/>
        <v>15.297058540778355</v>
      </c>
      <c r="P22" t="str">
        <f t="shared" ca="1" si="7"/>
        <v/>
      </c>
    </row>
    <row r="23" spans="2:16">
      <c r="K23">
        <f t="shared" ca="1" si="5"/>
        <v>10</v>
      </c>
      <c r="L23">
        <f t="shared" ca="1" si="5"/>
        <v>12</v>
      </c>
      <c r="M23">
        <f t="shared" ca="1" si="5"/>
        <v>1</v>
      </c>
      <c r="N23" t="s">
        <v>3</v>
      </c>
      <c r="O23">
        <f t="shared" ca="1" si="6"/>
        <v>14.212670403551895</v>
      </c>
      <c r="P23" t="str">
        <f t="shared" ca="1" si="7"/>
        <v/>
      </c>
    </row>
    <row r="24" spans="2:16">
      <c r="K24">
        <f t="shared" ca="1" si="5"/>
        <v>24</v>
      </c>
      <c r="L24">
        <f t="shared" ca="1" si="5"/>
        <v>22</v>
      </c>
      <c r="M24">
        <f t="shared" ca="1" si="5"/>
        <v>8</v>
      </c>
      <c r="N24" t="s">
        <v>3</v>
      </c>
      <c r="O24">
        <f t="shared" ca="1" si="6"/>
        <v>25.396850198400589</v>
      </c>
      <c r="P24" t="str">
        <f t="shared" ca="1" si="7"/>
        <v/>
      </c>
    </row>
    <row r="25" spans="2:16">
      <c r="K25">
        <f t="shared" ca="1" si="5"/>
        <v>12</v>
      </c>
      <c r="L25">
        <f t="shared" ca="1" si="5"/>
        <v>20</v>
      </c>
      <c r="M25">
        <f t="shared" ca="1" si="5"/>
        <v>2</v>
      </c>
      <c r="N25" t="s">
        <v>3</v>
      </c>
      <c r="O25">
        <f t="shared" ca="1" si="6"/>
        <v>16.881943016134134</v>
      </c>
      <c r="P25" t="str">
        <f t="shared" ca="1" si="7"/>
        <v/>
      </c>
    </row>
    <row r="26" spans="2:16">
      <c r="K26">
        <f t="shared" ca="1" si="5"/>
        <v>16</v>
      </c>
      <c r="L26">
        <f t="shared" ca="1" si="5"/>
        <v>17</v>
      </c>
      <c r="M26">
        <f t="shared" ca="1" si="5"/>
        <v>24</v>
      </c>
      <c r="N26" t="s">
        <v>3</v>
      </c>
      <c r="O26">
        <f t="shared" ca="1" si="6"/>
        <v>19.849433241279208</v>
      </c>
      <c r="P26" t="str">
        <f t="shared" ca="1" si="7"/>
        <v/>
      </c>
    </row>
    <row r="27" spans="2:16">
      <c r="K27">
        <f t="shared" ca="1" si="5"/>
        <v>2</v>
      </c>
      <c r="L27">
        <f t="shared" ca="1" si="5"/>
        <v>20</v>
      </c>
      <c r="M27">
        <f t="shared" ca="1" si="5"/>
        <v>19</v>
      </c>
      <c r="N27" t="s">
        <v>3</v>
      </c>
      <c r="O27">
        <f t="shared" ca="1" si="6"/>
        <v>10.677078252031311</v>
      </c>
      <c r="P27" t="str">
        <f t="shared" ca="1" si="7"/>
        <v/>
      </c>
    </row>
    <row r="28" spans="2:16">
      <c r="K28">
        <f t="shared" ca="1" si="5"/>
        <v>13</v>
      </c>
      <c r="L28">
        <f t="shared" ca="1" si="5"/>
        <v>6</v>
      </c>
      <c r="M28">
        <f t="shared" ca="1" si="5"/>
        <v>17</v>
      </c>
      <c r="N28" t="s">
        <v>3</v>
      </c>
      <c r="O28">
        <f t="shared" ca="1" si="6"/>
        <v>14.317821063276353</v>
      </c>
      <c r="P28" t="str">
        <f t="shared" ca="1" si="7"/>
        <v/>
      </c>
    </row>
    <row r="29" spans="2:16">
      <c r="K29">
        <f t="shared" ca="1" si="5"/>
        <v>15</v>
      </c>
      <c r="L29">
        <f t="shared" ca="1" si="5"/>
        <v>23</v>
      </c>
      <c r="M29">
        <f t="shared" ca="1" si="5"/>
        <v>16</v>
      </c>
      <c r="N29" t="s">
        <v>3</v>
      </c>
      <c r="O29">
        <f t="shared" ca="1" si="6"/>
        <v>18.248287590894659</v>
      </c>
      <c r="P29" t="str">
        <f t="shared" ca="1" si="7"/>
        <v/>
      </c>
    </row>
    <row r="30" spans="2:16">
      <c r="K30">
        <f t="shared" ca="1" si="5"/>
        <v>10</v>
      </c>
      <c r="L30">
        <f t="shared" ca="1" si="5"/>
        <v>21</v>
      </c>
      <c r="M30">
        <f t="shared" ca="1" si="5"/>
        <v>22</v>
      </c>
      <c r="N30" t="s">
        <v>3</v>
      </c>
      <c r="O30">
        <f t="shared" ca="1" si="6"/>
        <v>16.186414056238647</v>
      </c>
      <c r="P30" t="str">
        <f t="shared" ca="1" si="7"/>
        <v/>
      </c>
    </row>
    <row r="31" spans="2:16">
      <c r="K31">
        <f t="shared" ca="1" si="5"/>
        <v>23</v>
      </c>
      <c r="L31">
        <f t="shared" ca="1" si="5"/>
        <v>1</v>
      </c>
      <c r="M31">
        <f t="shared" ca="1" si="5"/>
        <v>13</v>
      </c>
      <c r="N31" t="s">
        <v>3</v>
      </c>
      <c r="O31">
        <f t="shared" ca="1" si="6"/>
        <v>24.617067250182341</v>
      </c>
      <c r="P31" t="str">
        <f t="shared" ca="1" si="7"/>
        <v/>
      </c>
    </row>
    <row r="32" spans="2:16">
      <c r="K32">
        <f t="shared" ca="1" si="5"/>
        <v>24</v>
      </c>
      <c r="L32">
        <f t="shared" ca="1" si="5"/>
        <v>19</v>
      </c>
      <c r="M32">
        <f t="shared" ca="1" si="5"/>
        <v>19</v>
      </c>
      <c r="N32" t="s">
        <v>3</v>
      </c>
      <c r="O32">
        <f t="shared" ca="1" si="6"/>
        <v>25.03996805109783</v>
      </c>
      <c r="P32" t="str">
        <f t="shared" ca="1" si="7"/>
        <v/>
      </c>
    </row>
    <row r="33" spans="11:16">
      <c r="K33">
        <f t="shared" ca="1" si="5"/>
        <v>9</v>
      </c>
      <c r="L33">
        <f t="shared" ca="1" si="5"/>
        <v>11</v>
      </c>
      <c r="M33">
        <f t="shared" ca="1" si="5"/>
        <v>20</v>
      </c>
      <c r="N33" t="s">
        <v>4</v>
      </c>
      <c r="O33">
        <f t="shared" ca="1" si="6"/>
        <v>11.357816691600547</v>
      </c>
      <c r="P33" t="str">
        <f t="shared" ca="1" si="7"/>
        <v/>
      </c>
    </row>
    <row r="34" spans="11:16">
      <c r="K34">
        <f t="shared" ca="1" si="5"/>
        <v>20</v>
      </c>
      <c r="L34">
        <f t="shared" ca="1" si="5"/>
        <v>19</v>
      </c>
      <c r="M34">
        <f t="shared" ca="1" si="5"/>
        <v>16</v>
      </c>
      <c r="N34" t="s">
        <v>4</v>
      </c>
      <c r="O34">
        <f t="shared" ca="1" si="6"/>
        <v>20.639767440550294</v>
      </c>
      <c r="P34" t="str">
        <f t="shared" ca="1" si="7"/>
        <v/>
      </c>
    </row>
    <row r="35" spans="11:16">
      <c r="K35">
        <f t="shared" ca="1" si="5"/>
        <v>6</v>
      </c>
      <c r="L35">
        <f t="shared" ca="1" si="5"/>
        <v>11</v>
      </c>
      <c r="M35">
        <f t="shared" ca="1" si="5"/>
        <v>3</v>
      </c>
      <c r="N35" t="s">
        <v>4</v>
      </c>
      <c r="O35">
        <f t="shared" ca="1" si="6"/>
        <v>10.344080432788601</v>
      </c>
      <c r="P35" t="str">
        <f t="shared" ca="1" si="7"/>
        <v/>
      </c>
    </row>
    <row r="36" spans="11:16">
      <c r="K36">
        <f t="shared" ca="1" si="5"/>
        <v>24</v>
      </c>
      <c r="L36">
        <f t="shared" ca="1" si="5"/>
        <v>14</v>
      </c>
      <c r="M36">
        <f t="shared" ca="1" si="5"/>
        <v>14</v>
      </c>
      <c r="N36" t="s">
        <v>4</v>
      </c>
      <c r="O36">
        <f t="shared" ca="1" si="6"/>
        <v>23.173260452512935</v>
      </c>
      <c r="P36" t="str">
        <f t="shared" ca="1" si="7"/>
        <v/>
      </c>
    </row>
    <row r="37" spans="11:16">
      <c r="K37">
        <f t="shared" ca="1" si="5"/>
        <v>17</v>
      </c>
      <c r="L37">
        <f t="shared" ca="1" si="5"/>
        <v>14</v>
      </c>
      <c r="M37">
        <f t="shared" ca="1" si="5"/>
        <v>21</v>
      </c>
      <c r="N37" t="s">
        <v>4</v>
      </c>
      <c r="O37">
        <f t="shared" ca="1" si="6"/>
        <v>18.466185312619388</v>
      </c>
      <c r="P37" t="str">
        <f t="shared" ca="1" si="7"/>
        <v/>
      </c>
    </row>
    <row r="38" spans="11:16">
      <c r="K38">
        <f t="shared" ca="1" si="5"/>
        <v>4</v>
      </c>
      <c r="L38">
        <f t="shared" ca="1" si="5"/>
        <v>6</v>
      </c>
      <c r="M38">
        <f t="shared" ca="1" si="5"/>
        <v>18</v>
      </c>
      <c r="N38" t="s">
        <v>4</v>
      </c>
      <c r="O38">
        <f t="shared" ca="1" si="6"/>
        <v>9</v>
      </c>
      <c r="P38" t="str">
        <f t="shared" ca="1" si="7"/>
        <v>-</v>
      </c>
    </row>
    <row r="39" spans="11:16">
      <c r="K39">
        <f t="shared" ca="1" si="5"/>
        <v>22</v>
      </c>
      <c r="L39">
        <f t="shared" ca="1" si="5"/>
        <v>24</v>
      </c>
      <c r="M39">
        <f t="shared" ca="1" si="5"/>
        <v>9</v>
      </c>
      <c r="N39" t="s">
        <v>4</v>
      </c>
      <c r="O39">
        <f t="shared" ca="1" si="6"/>
        <v>24.372115213907882</v>
      </c>
      <c r="P39" t="str">
        <f t="shared" ca="1" si="7"/>
        <v/>
      </c>
    </row>
    <row r="40" spans="11:16">
      <c r="K40">
        <f t="shared" ca="1" si="5"/>
        <v>22</v>
      </c>
      <c r="L40">
        <f t="shared" ca="1" si="5"/>
        <v>8</v>
      </c>
      <c r="M40">
        <f t="shared" ca="1" si="5"/>
        <v>9</v>
      </c>
      <c r="N40" t="s">
        <v>4</v>
      </c>
      <c r="O40">
        <f t="shared" ca="1" si="6"/>
        <v>21.587033144922902</v>
      </c>
      <c r="P40" t="str">
        <f t="shared" ca="1" si="7"/>
        <v/>
      </c>
    </row>
    <row r="41" spans="11:16">
      <c r="K41">
        <f t="shared" ca="1" si="5"/>
        <v>5</v>
      </c>
      <c r="L41">
        <f t="shared" ca="1" si="5"/>
        <v>10</v>
      </c>
      <c r="M41">
        <f t="shared" ca="1" si="5"/>
        <v>16</v>
      </c>
      <c r="N41" t="s">
        <v>4</v>
      </c>
      <c r="O41">
        <f t="shared" ca="1" si="6"/>
        <v>6</v>
      </c>
      <c r="P41" t="str">
        <f t="shared" ca="1" si="7"/>
        <v>-</v>
      </c>
    </row>
    <row r="42" spans="11:16">
      <c r="K42">
        <f t="shared" ca="1" si="5"/>
        <v>5</v>
      </c>
      <c r="L42">
        <f t="shared" ca="1" si="5"/>
        <v>14</v>
      </c>
      <c r="M42">
        <f t="shared" ca="1" si="5"/>
        <v>2</v>
      </c>
      <c r="N42" t="s">
        <v>4</v>
      </c>
      <c r="O42">
        <f t="shared" ca="1" si="6"/>
        <v>10.954451150103322</v>
      </c>
      <c r="P42" t="str">
        <f t="shared" ca="1" si="7"/>
        <v/>
      </c>
    </row>
    <row r="43" spans="11:16">
      <c r="K43">
        <f t="shared" ca="1" si="5"/>
        <v>10</v>
      </c>
      <c r="L43">
        <f t="shared" ca="1" si="5"/>
        <v>13</v>
      </c>
      <c r="M43">
        <f t="shared" ca="1" si="5"/>
        <v>9</v>
      </c>
      <c r="N43" t="s">
        <v>4</v>
      </c>
      <c r="O43">
        <f t="shared" ca="1" si="6"/>
        <v>9.5393920141694561</v>
      </c>
      <c r="P43" t="str">
        <f t="shared" ca="1" si="7"/>
        <v>-</v>
      </c>
    </row>
    <row r="44" spans="11:16">
      <c r="K44">
        <f t="shared" ca="1" si="5"/>
        <v>16</v>
      </c>
      <c r="L44">
        <f t="shared" ca="1" si="5"/>
        <v>1</v>
      </c>
      <c r="M44">
        <f t="shared" ca="1" si="5"/>
        <v>15</v>
      </c>
      <c r="N44" t="s">
        <v>4</v>
      </c>
      <c r="O44">
        <f t="shared" ca="1" si="6"/>
        <v>18.841443681416774</v>
      </c>
      <c r="P44" t="str">
        <f t="shared" ca="1" si="7"/>
        <v/>
      </c>
    </row>
    <row r="45" spans="11:16">
      <c r="K45">
        <f t="shared" ca="1" si="5"/>
        <v>20</v>
      </c>
      <c r="L45">
        <f t="shared" ca="1" si="5"/>
        <v>20</v>
      </c>
      <c r="M45">
        <f t="shared" ca="1" si="5"/>
        <v>2</v>
      </c>
      <c r="N45" t="s">
        <v>4</v>
      </c>
      <c r="O45">
        <f t="shared" ca="1" si="6"/>
        <v>22.912878474779198</v>
      </c>
      <c r="P45" t="str">
        <f t="shared" ca="1" si="7"/>
        <v/>
      </c>
    </row>
    <row r="46" spans="11:16">
      <c r="K46">
        <f t="shared" ca="1" si="5"/>
        <v>24</v>
      </c>
      <c r="L46">
        <f t="shared" ca="1" si="5"/>
        <v>25</v>
      </c>
      <c r="M46">
        <f t="shared" ca="1" si="5"/>
        <v>10</v>
      </c>
      <c r="N46" t="s">
        <v>4</v>
      </c>
      <c r="O46">
        <f t="shared" ca="1" si="6"/>
        <v>26.49528259898354</v>
      </c>
      <c r="P46" t="str">
        <f t="shared" ca="1" si="7"/>
        <v/>
      </c>
    </row>
    <row r="47" spans="11:16">
      <c r="K47">
        <f t="shared" ca="1" si="5"/>
        <v>20</v>
      </c>
      <c r="L47">
        <f t="shared" ca="1" si="5"/>
        <v>11</v>
      </c>
      <c r="M47">
        <f t="shared" ca="1" si="5"/>
        <v>8</v>
      </c>
      <c r="N47" t="s">
        <v>4</v>
      </c>
      <c r="O47">
        <f t="shared" ca="1" si="6"/>
        <v>19.442222095223581</v>
      </c>
      <c r="P47" t="str">
        <f t="shared" ca="1" si="7"/>
        <v/>
      </c>
    </row>
    <row r="48" spans="11:16">
      <c r="K48">
        <f t="shared" ca="1" si="5"/>
        <v>25</v>
      </c>
      <c r="L48">
        <f t="shared" ca="1" si="5"/>
        <v>10</v>
      </c>
      <c r="M48">
        <f t="shared" ca="1" si="5"/>
        <v>22</v>
      </c>
      <c r="N48" t="s">
        <v>4</v>
      </c>
      <c r="O48">
        <f t="shared" ca="1" si="6"/>
        <v>26.076809620810597</v>
      </c>
      <c r="P48" t="str">
        <f t="shared" ca="1" si="7"/>
        <v/>
      </c>
    </row>
    <row r="49" spans="11:16">
      <c r="K49">
        <f t="shared" ca="1" si="5"/>
        <v>24</v>
      </c>
      <c r="L49">
        <f t="shared" ca="1" si="5"/>
        <v>17</v>
      </c>
      <c r="M49">
        <f t="shared" ca="1" si="5"/>
        <v>10</v>
      </c>
      <c r="N49" t="s">
        <v>4</v>
      </c>
      <c r="O49">
        <f t="shared" ca="1" si="6"/>
        <v>23.622023622035432</v>
      </c>
      <c r="P49" t="str">
        <f t="shared" ca="1" si="7"/>
        <v/>
      </c>
    </row>
    <row r="50" spans="11:16">
      <c r="K50">
        <f t="shared" ca="1" si="5"/>
        <v>23</v>
      </c>
      <c r="L50">
        <f t="shared" ca="1" si="5"/>
        <v>12</v>
      </c>
      <c r="M50">
        <f t="shared" ca="1" si="5"/>
        <v>21</v>
      </c>
      <c r="N50" t="s">
        <v>4</v>
      </c>
      <c r="O50">
        <f t="shared" ca="1" si="6"/>
        <v>23.769728648009426</v>
      </c>
      <c r="P50" t="str">
        <f t="shared" ca="1" si="7"/>
        <v/>
      </c>
    </row>
    <row r="51" spans="11:16">
      <c r="K51">
        <f t="shared" ca="1" si="5"/>
        <v>16</v>
      </c>
      <c r="L51">
        <f t="shared" ca="1" si="5"/>
        <v>2</v>
      </c>
      <c r="M51">
        <f t="shared" ca="1" si="5"/>
        <v>13</v>
      </c>
      <c r="N51" t="s">
        <v>4</v>
      </c>
      <c r="O51">
        <f t="shared" ca="1" si="6"/>
        <v>18.055470085267789</v>
      </c>
      <c r="P51" t="str">
        <f t="shared" ca="1" si="7"/>
        <v/>
      </c>
    </row>
    <row r="52" spans="11:16">
      <c r="K52">
        <f t="shared" ca="1" si="5"/>
        <v>3</v>
      </c>
      <c r="L52">
        <f t="shared" ca="1" si="5"/>
        <v>2</v>
      </c>
      <c r="M52">
        <f t="shared" ca="1" si="5"/>
        <v>8</v>
      </c>
      <c r="N52" t="s">
        <v>4</v>
      </c>
      <c r="O52">
        <f t="shared" ca="1" si="6"/>
        <v>10.954451150103322</v>
      </c>
      <c r="P52" t="str">
        <f t="shared" ca="1" si="7"/>
        <v/>
      </c>
    </row>
    <row r="53" spans="11:16">
      <c r="K53">
        <f t="shared" ca="1" si="5"/>
        <v>6</v>
      </c>
      <c r="L53">
        <f t="shared" ca="1" si="5"/>
        <v>8</v>
      </c>
      <c r="M53">
        <f t="shared" ca="1" si="5"/>
        <v>6</v>
      </c>
      <c r="N53" t="s">
        <v>4</v>
      </c>
      <c r="O53">
        <f t="shared" ca="1" si="6"/>
        <v>8.7749643873921226</v>
      </c>
      <c r="P53" t="str">
        <f t="shared" ca="1" si="7"/>
        <v>-</v>
      </c>
    </row>
    <row r="54" spans="11:16">
      <c r="K54">
        <f t="shared" ca="1" si="5"/>
        <v>4</v>
      </c>
      <c r="L54">
        <f t="shared" ca="1" si="5"/>
        <v>16</v>
      </c>
      <c r="M54">
        <f t="shared" ca="1" si="5"/>
        <v>8</v>
      </c>
      <c r="N54" t="s">
        <v>4</v>
      </c>
      <c r="O54">
        <f t="shared" ca="1" si="6"/>
        <v>6.4031242374328485</v>
      </c>
      <c r="P54" t="str">
        <f t="shared" ca="1" si="7"/>
        <v>-</v>
      </c>
    </row>
    <row r="55" spans="11:16">
      <c r="K55">
        <f t="shared" ca="1" si="5"/>
        <v>5</v>
      </c>
      <c r="L55">
        <f t="shared" ca="1" si="5"/>
        <v>20</v>
      </c>
      <c r="M55">
        <f t="shared" ca="1" si="5"/>
        <v>25</v>
      </c>
      <c r="N55" t="s">
        <v>3</v>
      </c>
      <c r="O55">
        <f t="shared" ca="1" si="6"/>
        <v>15.779733838059499</v>
      </c>
      <c r="P55" t="str">
        <f t="shared" ca="1" si="7"/>
        <v/>
      </c>
    </row>
    <row r="56" spans="11:16">
      <c r="K56">
        <f t="shared" ca="1" si="5"/>
        <v>22</v>
      </c>
      <c r="L56">
        <f t="shared" ca="1" si="5"/>
        <v>20</v>
      </c>
      <c r="M56">
        <f t="shared" ca="1" si="5"/>
        <v>10</v>
      </c>
      <c r="N56" t="s">
        <v>3</v>
      </c>
      <c r="O56">
        <f t="shared" ca="1" si="6"/>
        <v>22.561028345356956</v>
      </c>
      <c r="P56" t="str">
        <f t="shared" ca="1" si="7"/>
        <v/>
      </c>
    </row>
    <row r="57" spans="11:16">
      <c r="K57">
        <f t="shared" ca="1" si="5"/>
        <v>15</v>
      </c>
      <c r="L57">
        <f t="shared" ca="1" si="5"/>
        <v>3</v>
      </c>
      <c r="M57">
        <f t="shared" ca="1" si="5"/>
        <v>12</v>
      </c>
      <c r="N57" t="s">
        <v>3</v>
      </c>
      <c r="O57">
        <f t="shared" ca="1" si="6"/>
        <v>16.643316977093239</v>
      </c>
      <c r="P57" t="str">
        <f t="shared" ca="1" si="7"/>
        <v/>
      </c>
    </row>
    <row r="58" spans="11:16">
      <c r="K58">
        <f t="shared" ca="1" si="5"/>
        <v>14</v>
      </c>
      <c r="L58">
        <f t="shared" ca="1" si="5"/>
        <v>22</v>
      </c>
      <c r="M58">
        <f t="shared" ca="1" si="5"/>
        <v>2</v>
      </c>
      <c r="N58" t="s">
        <v>3</v>
      </c>
      <c r="O58">
        <f t="shared" ca="1" si="6"/>
        <v>19.209372712298546</v>
      </c>
      <c r="P58" t="str">
        <f t="shared" ca="1" si="7"/>
        <v/>
      </c>
    </row>
    <row r="59" spans="11:16">
      <c r="K59">
        <f t="shared" ca="1" si="5"/>
        <v>4</v>
      </c>
      <c r="L59">
        <f t="shared" ca="1" si="5"/>
        <v>3</v>
      </c>
      <c r="M59">
        <f t="shared" ca="1" si="5"/>
        <v>8</v>
      </c>
      <c r="N59" t="s">
        <v>3</v>
      </c>
      <c r="O59">
        <f t="shared" ca="1" si="6"/>
        <v>10.295630140987001</v>
      </c>
      <c r="P59" t="str">
        <f t="shared" ca="1" si="7"/>
        <v>+</v>
      </c>
    </row>
    <row r="60" spans="11:16">
      <c r="K60">
        <f t="shared" ca="1" si="5"/>
        <v>20</v>
      </c>
      <c r="L60">
        <f t="shared" ca="1" si="5"/>
        <v>9</v>
      </c>
      <c r="M60">
        <f t="shared" ca="1" si="5"/>
        <v>7</v>
      </c>
      <c r="N60" t="s">
        <v>3</v>
      </c>
      <c r="O60">
        <f t="shared" ca="1" si="6"/>
        <v>19.874606914351791</v>
      </c>
      <c r="P60" t="str">
        <f t="shared" ca="1" si="7"/>
        <v/>
      </c>
    </row>
    <row r="61" spans="11:16">
      <c r="K61">
        <f t="shared" ca="1" si="5"/>
        <v>8</v>
      </c>
      <c r="L61">
        <f t="shared" ca="1" si="5"/>
        <v>17</v>
      </c>
      <c r="M61">
        <f t="shared" ca="1" si="5"/>
        <v>1</v>
      </c>
      <c r="N61" t="s">
        <v>4</v>
      </c>
      <c r="O61">
        <f t="shared" ca="1" si="6"/>
        <v>13.964240043768941</v>
      </c>
      <c r="P61" t="str">
        <f t="shared" ca="1" si="7"/>
        <v/>
      </c>
    </row>
    <row r="62" spans="11:16">
      <c r="K62">
        <f t="shared" ca="1" si="5"/>
        <v>24</v>
      </c>
      <c r="L62">
        <f t="shared" ca="1" si="5"/>
        <v>6</v>
      </c>
      <c r="M62">
        <f t="shared" ca="1" si="5"/>
        <v>17</v>
      </c>
      <c r="N62" t="s">
        <v>4</v>
      </c>
      <c r="O62">
        <f t="shared" ca="1" si="6"/>
        <v>24.289915602982237</v>
      </c>
      <c r="P62" t="str">
        <f t="shared" ca="1" si="7"/>
        <v/>
      </c>
    </row>
    <row r="63" spans="11:16">
      <c r="K63">
        <f t="shared" ca="1" si="5"/>
        <v>7</v>
      </c>
      <c r="L63">
        <f t="shared" ca="1" si="5"/>
        <v>1</v>
      </c>
      <c r="M63">
        <f t="shared" ca="1" si="5"/>
        <v>9</v>
      </c>
      <c r="N63" t="s">
        <v>4</v>
      </c>
      <c r="O63">
        <f t="shared" ca="1" si="6"/>
        <v>12.884098726725126</v>
      </c>
      <c r="P63" t="str">
        <f t="shared" ca="1" si="7"/>
        <v/>
      </c>
    </row>
    <row r="64" spans="11:16">
      <c r="K64">
        <f t="shared" ca="1" si="5"/>
        <v>3</v>
      </c>
      <c r="L64">
        <f t="shared" ca="1" si="5"/>
        <v>21</v>
      </c>
      <c r="M64">
        <f t="shared" ca="1" si="5"/>
        <v>16</v>
      </c>
      <c r="N64" t="s">
        <v>4</v>
      </c>
      <c r="O64">
        <f t="shared" ca="1" si="6"/>
        <v>10.04987562112089</v>
      </c>
      <c r="P64" t="str">
        <f t="shared" ca="1" si="7"/>
        <v>-</v>
      </c>
    </row>
    <row r="65" spans="11:16">
      <c r="K65">
        <f t="shared" ca="1" si="5"/>
        <v>10</v>
      </c>
      <c r="L65">
        <f t="shared" ca="1" si="5"/>
        <v>2</v>
      </c>
      <c r="M65">
        <f t="shared" ca="1" si="5"/>
        <v>2</v>
      </c>
      <c r="N65" t="s">
        <v>4</v>
      </c>
      <c r="O65">
        <f t="shared" ca="1" si="6"/>
        <v>16.763054614240211</v>
      </c>
      <c r="P65" t="str">
        <f t="shared" ca="1" si="7"/>
        <v/>
      </c>
    </row>
    <row r="66" spans="11:16">
      <c r="K66">
        <f t="shared" ca="1" si="5"/>
        <v>19</v>
      </c>
      <c r="L66">
        <f t="shared" ca="1" si="5"/>
        <v>4</v>
      </c>
      <c r="M66">
        <f t="shared" ca="1" si="5"/>
        <v>7</v>
      </c>
      <c r="N66" t="s">
        <v>4</v>
      </c>
      <c r="O66">
        <f t="shared" ca="1" si="6"/>
        <v>20.322401432901575</v>
      </c>
      <c r="P66" t="str">
        <f t="shared" ca="1" si="7"/>
        <v/>
      </c>
    </row>
    <row r="67" spans="11:16">
      <c r="K67">
        <f t="shared" ca="1" si="5"/>
        <v>19</v>
      </c>
      <c r="L67">
        <f t="shared" ca="1" si="5"/>
        <v>6</v>
      </c>
      <c r="M67">
        <f t="shared" ca="1" si="5"/>
        <v>14</v>
      </c>
      <c r="N67" t="s">
        <v>4</v>
      </c>
      <c r="O67">
        <f t="shared" ca="1" si="6"/>
        <v>19.078784028338912</v>
      </c>
      <c r="P67" t="str">
        <f t="shared" ca="1" si="7"/>
        <v/>
      </c>
    </row>
    <row r="68" spans="11:16">
      <c r="K68">
        <f t="shared" ca="1" si="5"/>
        <v>16</v>
      </c>
      <c r="L68">
        <f t="shared" ca="1" si="5"/>
        <v>16</v>
      </c>
      <c r="M68">
        <f t="shared" ca="1" si="5"/>
        <v>25</v>
      </c>
      <c r="N68" t="s">
        <v>3</v>
      </c>
      <c r="O68">
        <f t="shared" ca="1" si="6"/>
        <v>20.248456731316587</v>
      </c>
      <c r="P68" t="str">
        <f t="shared" ca="1" si="7"/>
        <v/>
      </c>
    </row>
    <row r="69" spans="11:16">
      <c r="K69">
        <f t="shared" ca="1" si="5"/>
        <v>15</v>
      </c>
      <c r="L69">
        <f t="shared" ca="1" si="5"/>
        <v>9</v>
      </c>
      <c r="M69">
        <f t="shared" ca="1" si="5"/>
        <v>24</v>
      </c>
      <c r="N69" t="s">
        <v>3</v>
      </c>
      <c r="O69">
        <f t="shared" ca="1" si="6"/>
        <v>18.681541692269406</v>
      </c>
      <c r="P69" t="str">
        <f t="shared" ca="1" si="7"/>
        <v/>
      </c>
    </row>
    <row r="70" spans="11:16">
      <c r="K70">
        <f t="shared" ca="1" si="5"/>
        <v>19</v>
      </c>
      <c r="L70">
        <f t="shared" ca="1" si="5"/>
        <v>11</v>
      </c>
      <c r="M70">
        <f t="shared" ca="1" si="5"/>
        <v>8</v>
      </c>
      <c r="N70" t="s">
        <v>3</v>
      </c>
      <c r="O70">
        <f t="shared" ca="1" si="6"/>
        <v>18.466185312619388</v>
      </c>
      <c r="P70" t="str">
        <f t="shared" ca="1" si="7"/>
        <v/>
      </c>
    </row>
    <row r="71" spans="11:16">
      <c r="K71">
        <f t="shared" ca="1" si="5"/>
        <v>2</v>
      </c>
      <c r="L71">
        <f t="shared" ca="1" si="5"/>
        <v>24</v>
      </c>
      <c r="M71">
        <f t="shared" ca="1" si="5"/>
        <v>14</v>
      </c>
      <c r="N71" t="s">
        <v>3</v>
      </c>
      <c r="O71">
        <f t="shared" ca="1" si="6"/>
        <v>12.206555615733702</v>
      </c>
      <c r="P71" t="str">
        <f t="shared" ca="1" si="7"/>
        <v/>
      </c>
    </row>
    <row r="72" spans="11:16">
      <c r="K72">
        <f t="shared" ca="1" si="5"/>
        <v>8</v>
      </c>
      <c r="L72">
        <f t="shared" ca="1" si="5"/>
        <v>8</v>
      </c>
      <c r="M72">
        <f t="shared" ca="1" si="5"/>
        <v>18</v>
      </c>
      <c r="N72" t="s">
        <v>3</v>
      </c>
      <c r="O72">
        <f t="shared" ca="1" si="6"/>
        <v>10.04987562112089</v>
      </c>
      <c r="P72" t="str">
        <f t="shared" ca="1" si="7"/>
        <v>+</v>
      </c>
    </row>
    <row r="74" spans="11:16">
      <c r="K74">
        <v>1</v>
      </c>
      <c r="L74">
        <v>12</v>
      </c>
      <c r="M74">
        <v>12</v>
      </c>
      <c r="N74" t="s">
        <v>5</v>
      </c>
    </row>
    <row r="75" spans="11:16">
      <c r="O75" t="s">
        <v>8</v>
      </c>
      <c r="P7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2701-7979-465C-8D4C-E194375BCDD5}">
  <dimension ref="B1:T29"/>
  <sheetViews>
    <sheetView workbookViewId="0">
      <selection activeCell="B3" sqref="B3:C8"/>
    </sheetView>
  </sheetViews>
  <sheetFormatPr defaultRowHeight="15"/>
  <sheetData>
    <row r="1" spans="2:20">
      <c r="L1" t="s">
        <v>20</v>
      </c>
    </row>
    <row r="2" spans="2:20" ht="15.75" thickBot="1"/>
    <row r="3" spans="2:20">
      <c r="B3" t="s">
        <v>19</v>
      </c>
      <c r="C3" t="s">
        <v>2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L3" s="7" t="s">
        <v>21</v>
      </c>
      <c r="M3" s="7"/>
    </row>
    <row r="4" spans="2:20">
      <c r="B4">
        <v>1</v>
      </c>
      <c r="C4">
        <v>0</v>
      </c>
      <c r="D4">
        <f>$M$17+$M$18*B4</f>
        <v>0.6</v>
      </c>
      <c r="E4">
        <f>C4-D4</f>
        <v>-0.6</v>
      </c>
      <c r="F4">
        <f>E4^2</f>
        <v>0.36</v>
      </c>
      <c r="G4">
        <f>AVERAGE(F4:F8)</f>
        <v>0.31999999999999995</v>
      </c>
      <c r="H4">
        <f>SQRT(G4)</f>
        <v>0.56568542494923801</v>
      </c>
      <c r="L4" s="4" t="s">
        <v>22</v>
      </c>
      <c r="M4" s="4">
        <v>0.44721359549995787</v>
      </c>
    </row>
    <row r="5" spans="2:20">
      <c r="B5">
        <v>2</v>
      </c>
      <c r="C5">
        <v>1</v>
      </c>
      <c r="D5">
        <f t="shared" ref="D5:D8" si="0">$M$17+$M$18*B5</f>
        <v>0.8</v>
      </c>
      <c r="E5">
        <f t="shared" ref="E5:E8" si="1">C5-D5</f>
        <v>0.19999999999999996</v>
      </c>
      <c r="F5">
        <f t="shared" ref="F5:F8" si="2">E5^2</f>
        <v>3.999999999999998E-2</v>
      </c>
      <c r="L5" s="4" t="s">
        <v>23</v>
      </c>
      <c r="M5" s="4">
        <v>0.19999999999999996</v>
      </c>
    </row>
    <row r="6" spans="2:20">
      <c r="B6">
        <v>3</v>
      </c>
      <c r="C6">
        <v>2</v>
      </c>
      <c r="D6">
        <f t="shared" si="0"/>
        <v>1</v>
      </c>
      <c r="E6">
        <f t="shared" si="1"/>
        <v>1</v>
      </c>
      <c r="F6">
        <f t="shared" si="2"/>
        <v>1</v>
      </c>
      <c r="L6" s="4" t="s">
        <v>24</v>
      </c>
      <c r="M6" s="4">
        <v>-6.6666666666666721E-2</v>
      </c>
    </row>
    <row r="7" spans="2:20">
      <c r="B7">
        <v>4</v>
      </c>
      <c r="C7">
        <v>1</v>
      </c>
      <c r="D7">
        <f t="shared" si="0"/>
        <v>1.2</v>
      </c>
      <c r="E7">
        <f t="shared" si="1"/>
        <v>-0.19999999999999996</v>
      </c>
      <c r="F7">
        <f t="shared" si="2"/>
        <v>3.999999999999998E-2</v>
      </c>
      <c r="L7" s="4" t="s">
        <v>25</v>
      </c>
      <c r="M7" s="4">
        <v>0.73029674334022143</v>
      </c>
    </row>
    <row r="8" spans="2:20" ht="15.75" thickBot="1">
      <c r="B8">
        <v>5</v>
      </c>
      <c r="C8">
        <v>1</v>
      </c>
      <c r="D8">
        <f t="shared" si="0"/>
        <v>1.4</v>
      </c>
      <c r="E8">
        <f t="shared" si="1"/>
        <v>-0.39999999999999991</v>
      </c>
      <c r="F8">
        <f t="shared" si="2"/>
        <v>0.15999999999999992</v>
      </c>
      <c r="L8" s="5" t="s">
        <v>26</v>
      </c>
      <c r="M8" s="5">
        <v>5</v>
      </c>
    </row>
    <row r="10" spans="2:20" ht="15.75" thickBot="1">
      <c r="L10" t="s">
        <v>27</v>
      </c>
    </row>
    <row r="11" spans="2:20">
      <c r="L11" s="6"/>
      <c r="M11" s="6" t="s">
        <v>32</v>
      </c>
      <c r="N11" s="6" t="s">
        <v>33</v>
      </c>
      <c r="O11" s="6" t="s">
        <v>34</v>
      </c>
      <c r="P11" s="6" t="s">
        <v>35</v>
      </c>
      <c r="Q11" s="6" t="s">
        <v>36</v>
      </c>
    </row>
    <row r="12" spans="2:20">
      <c r="L12" s="4" t="s">
        <v>28</v>
      </c>
      <c r="M12" s="4">
        <v>1</v>
      </c>
      <c r="N12" s="4">
        <v>0.39999999999999991</v>
      </c>
      <c r="O12" s="4">
        <v>0.39999999999999991</v>
      </c>
      <c r="P12" s="4">
        <v>0.74999999999999989</v>
      </c>
      <c r="Q12" s="4">
        <v>0.45018485575210093</v>
      </c>
    </row>
    <row r="13" spans="2:20">
      <c r="L13" s="4" t="s">
        <v>29</v>
      </c>
      <c r="M13" s="4">
        <v>3</v>
      </c>
      <c r="N13" s="4">
        <v>1.6</v>
      </c>
      <c r="O13" s="4">
        <v>0.53333333333333333</v>
      </c>
      <c r="P13" s="4"/>
      <c r="Q13" s="4"/>
    </row>
    <row r="14" spans="2:20" ht="15.75" thickBot="1">
      <c r="L14" s="5" t="s">
        <v>30</v>
      </c>
      <c r="M14" s="5">
        <v>4</v>
      </c>
      <c r="N14" s="5">
        <v>2</v>
      </c>
      <c r="O14" s="5"/>
      <c r="P14" s="5"/>
      <c r="Q14" s="5"/>
    </row>
    <row r="15" spans="2:20" ht="15.75" thickBot="1"/>
    <row r="16" spans="2:20">
      <c r="L16" s="6"/>
      <c r="M16" s="6" t="s">
        <v>37</v>
      </c>
      <c r="N16" s="6" t="s">
        <v>25</v>
      </c>
      <c r="O16" s="6" t="s">
        <v>38</v>
      </c>
      <c r="P16" s="6" t="s">
        <v>39</v>
      </c>
      <c r="Q16" s="6" t="s">
        <v>40</v>
      </c>
      <c r="R16" s="6" t="s">
        <v>41</v>
      </c>
      <c r="S16" s="6" t="s">
        <v>42</v>
      </c>
      <c r="T16" s="6" t="s">
        <v>43</v>
      </c>
    </row>
    <row r="17" spans="12:20">
      <c r="L17" s="4" t="s">
        <v>31</v>
      </c>
      <c r="M17" s="8">
        <v>0.4</v>
      </c>
      <c r="N17" s="4">
        <v>0.76594168620507053</v>
      </c>
      <c r="O17" s="4">
        <v>0.5222329678670935</v>
      </c>
      <c r="P17" s="4">
        <v>0.63761809140060166</v>
      </c>
      <c r="Q17" s="4">
        <v>-2.0375682893261007</v>
      </c>
      <c r="R17" s="4">
        <v>2.8375682893261005</v>
      </c>
      <c r="S17" s="4">
        <v>-2.0375682893261007</v>
      </c>
      <c r="T17" s="4">
        <v>2.8375682893261005</v>
      </c>
    </row>
    <row r="18" spans="12:20" ht="15.75" thickBot="1">
      <c r="L18" s="5" t="s">
        <v>19</v>
      </c>
      <c r="M18" s="9">
        <v>0.19999999999999998</v>
      </c>
      <c r="N18" s="5">
        <v>0.23094010767585033</v>
      </c>
      <c r="O18" s="5">
        <v>0.86602540378443849</v>
      </c>
      <c r="P18" s="5">
        <v>0.45018485575210082</v>
      </c>
      <c r="Q18" s="5">
        <v>-0.53495449241483184</v>
      </c>
      <c r="R18" s="5">
        <v>0.93495449241483175</v>
      </c>
      <c r="S18" s="5">
        <v>-0.53495449241483184</v>
      </c>
      <c r="T18" s="5">
        <v>0.93495449241483175</v>
      </c>
    </row>
    <row r="22" spans="12:20">
      <c r="L22" t="s">
        <v>44</v>
      </c>
    </row>
    <row r="23" spans="12:20" ht="15.75" thickBot="1"/>
    <row r="24" spans="12:20">
      <c r="L24" s="6" t="s">
        <v>45</v>
      </c>
      <c r="M24" s="6" t="s">
        <v>46</v>
      </c>
      <c r="N24" s="6" t="s">
        <v>47</v>
      </c>
    </row>
    <row r="25" spans="12:20">
      <c r="L25" s="4">
        <v>1</v>
      </c>
      <c r="M25" s="4">
        <v>0.6</v>
      </c>
      <c r="N25" s="4">
        <v>-0.6</v>
      </c>
    </row>
    <row r="26" spans="12:20">
      <c r="L26" s="4">
        <v>2</v>
      </c>
      <c r="M26" s="4">
        <v>0.8</v>
      </c>
      <c r="N26" s="4">
        <v>0.19999999999999996</v>
      </c>
    </row>
    <row r="27" spans="12:20">
      <c r="L27" s="4">
        <v>3</v>
      </c>
      <c r="M27" s="4">
        <v>1</v>
      </c>
      <c r="N27" s="4">
        <v>1</v>
      </c>
    </row>
    <row r="28" spans="12:20">
      <c r="L28" s="4">
        <v>4</v>
      </c>
      <c r="M28" s="4">
        <v>1.2</v>
      </c>
      <c r="N28" s="4">
        <v>-0.19999999999999996</v>
      </c>
    </row>
    <row r="29" spans="12:20" ht="15.75" thickBot="1">
      <c r="L29" s="5">
        <v>5</v>
      </c>
      <c r="M29" s="5">
        <v>1.4</v>
      </c>
      <c r="N29" s="5">
        <v>-0.39999999999999991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FD09-759D-42E2-A481-6FD0103BDEBC}">
  <dimension ref="B4:M49"/>
  <sheetViews>
    <sheetView topLeftCell="A28" workbookViewId="0">
      <selection activeCell="G9" sqref="G9"/>
    </sheetView>
  </sheetViews>
  <sheetFormatPr defaultRowHeight="15"/>
  <cols>
    <col min="3" max="5" width="12.7109375" bestFit="1" customWidth="1"/>
    <col min="6" max="9" width="12" bestFit="1" customWidth="1"/>
  </cols>
  <sheetData>
    <row r="4" spans="2:13">
      <c r="B4" t="s">
        <v>19</v>
      </c>
      <c r="C4" t="s">
        <v>2</v>
      </c>
    </row>
    <row r="5" spans="2:13">
      <c r="B5">
        <v>1</v>
      </c>
      <c r="C5">
        <v>0</v>
      </c>
    </row>
    <row r="6" spans="2:13">
      <c r="B6">
        <v>2</v>
      </c>
      <c r="C6">
        <v>1</v>
      </c>
    </row>
    <row r="7" spans="2:13">
      <c r="B7">
        <v>3</v>
      </c>
      <c r="C7">
        <v>2</v>
      </c>
      <c r="G7" t="s">
        <v>60</v>
      </c>
    </row>
    <row r="8" spans="2:13">
      <c r="B8">
        <v>4</v>
      </c>
      <c r="C8">
        <v>1</v>
      </c>
      <c r="F8" t="s">
        <v>56</v>
      </c>
      <c r="G8">
        <v>0</v>
      </c>
    </row>
    <row r="9" spans="2:13">
      <c r="B9">
        <v>5</v>
      </c>
      <c r="C9">
        <v>1</v>
      </c>
    </row>
    <row r="13" spans="2:13">
      <c r="H13" t="s">
        <v>62</v>
      </c>
    </row>
    <row r="14" spans="2:13">
      <c r="C14" t="s">
        <v>53</v>
      </c>
      <c r="D14" t="s">
        <v>19</v>
      </c>
      <c r="E14" t="s">
        <v>2</v>
      </c>
      <c r="F14" t="s">
        <v>54</v>
      </c>
      <c r="G14" t="s">
        <v>55</v>
      </c>
      <c r="H14" t="s">
        <v>61</v>
      </c>
      <c r="I14" t="s">
        <v>56</v>
      </c>
      <c r="J14" t="s">
        <v>49</v>
      </c>
      <c r="K14" t="s">
        <v>50</v>
      </c>
      <c r="L14" t="s">
        <v>58</v>
      </c>
      <c r="M14" t="s">
        <v>59</v>
      </c>
    </row>
    <row r="15" spans="2:13">
      <c r="C15">
        <v>1</v>
      </c>
      <c r="D15">
        <v>1</v>
      </c>
      <c r="E15">
        <v>0</v>
      </c>
      <c r="F15">
        <v>0</v>
      </c>
      <c r="G15">
        <v>0</v>
      </c>
      <c r="H15">
        <f>F15+G15*D15</f>
        <v>0</v>
      </c>
      <c r="I15">
        <f>$G$8</f>
        <v>0</v>
      </c>
      <c r="J15">
        <f>E15-H15</f>
        <v>0</v>
      </c>
      <c r="K15">
        <f>J15^2</f>
        <v>0</v>
      </c>
      <c r="L15">
        <f>F15-I15*J15</f>
        <v>0</v>
      </c>
      <c r="M15">
        <f>G15-I15*J15*D15</f>
        <v>0</v>
      </c>
    </row>
    <row r="16" spans="2:13">
      <c r="C16">
        <v>2</v>
      </c>
      <c r="D16">
        <v>2</v>
      </c>
      <c r="E16">
        <v>1</v>
      </c>
      <c r="F16">
        <f>L15</f>
        <v>0</v>
      </c>
      <c r="G16">
        <f>M15</f>
        <v>0</v>
      </c>
      <c r="H16">
        <f t="shared" ref="H16:H39" si="0">F16+G16*D16</f>
        <v>0</v>
      </c>
      <c r="I16">
        <f t="shared" ref="I16:I39" si="1">$G$8</f>
        <v>0</v>
      </c>
      <c r="J16">
        <f t="shared" ref="J16:J39" si="2">E16-H16</f>
        <v>1</v>
      </c>
      <c r="K16">
        <f t="shared" ref="K16:K39" si="3">J16^2</f>
        <v>1</v>
      </c>
      <c r="L16">
        <f t="shared" ref="L16:L39" si="4">F16-I16*J16</f>
        <v>0</v>
      </c>
      <c r="M16">
        <f t="shared" ref="M16:M39" si="5">G16-I16*J16*D16</f>
        <v>0</v>
      </c>
    </row>
    <row r="17" spans="3:13">
      <c r="C17">
        <v>3</v>
      </c>
      <c r="D17">
        <v>3</v>
      </c>
      <c r="E17">
        <v>2</v>
      </c>
      <c r="F17">
        <f t="shared" ref="F17:F39" si="6">L16</f>
        <v>0</v>
      </c>
      <c r="G17">
        <f t="shared" ref="G17:G39" si="7">M16</f>
        <v>0</v>
      </c>
      <c r="H17">
        <f t="shared" si="0"/>
        <v>0</v>
      </c>
      <c r="I17">
        <f t="shared" si="1"/>
        <v>0</v>
      </c>
      <c r="J17">
        <f t="shared" si="2"/>
        <v>2</v>
      </c>
      <c r="K17">
        <f t="shared" si="3"/>
        <v>4</v>
      </c>
      <c r="L17">
        <f t="shared" si="4"/>
        <v>0</v>
      </c>
      <c r="M17">
        <f t="shared" si="5"/>
        <v>0</v>
      </c>
    </row>
    <row r="18" spans="3:13">
      <c r="C18">
        <v>4</v>
      </c>
      <c r="D18">
        <v>4</v>
      </c>
      <c r="E18">
        <v>1</v>
      </c>
      <c r="F18">
        <f t="shared" si="6"/>
        <v>0</v>
      </c>
      <c r="G18">
        <f t="shared" si="7"/>
        <v>0</v>
      </c>
      <c r="H18">
        <f t="shared" si="0"/>
        <v>0</v>
      </c>
      <c r="I18">
        <f t="shared" si="1"/>
        <v>0</v>
      </c>
      <c r="J18">
        <f t="shared" si="2"/>
        <v>1</v>
      </c>
      <c r="K18">
        <f t="shared" si="3"/>
        <v>1</v>
      </c>
      <c r="L18">
        <f t="shared" si="4"/>
        <v>0</v>
      </c>
      <c r="M18">
        <f t="shared" si="5"/>
        <v>0</v>
      </c>
    </row>
    <row r="19" spans="3:13">
      <c r="C19">
        <v>5</v>
      </c>
      <c r="D19">
        <v>5</v>
      </c>
      <c r="E19">
        <v>1</v>
      </c>
      <c r="F19">
        <f t="shared" si="6"/>
        <v>0</v>
      </c>
      <c r="G19">
        <f t="shared" si="7"/>
        <v>0</v>
      </c>
      <c r="H19">
        <f t="shared" si="0"/>
        <v>0</v>
      </c>
      <c r="I19">
        <f t="shared" si="1"/>
        <v>0</v>
      </c>
      <c r="J19">
        <f t="shared" si="2"/>
        <v>1</v>
      </c>
      <c r="K19">
        <f t="shared" si="3"/>
        <v>1</v>
      </c>
      <c r="L19">
        <f t="shared" si="4"/>
        <v>0</v>
      </c>
      <c r="M19">
        <f t="shared" si="5"/>
        <v>0</v>
      </c>
    </row>
    <row r="20" spans="3:13">
      <c r="C20">
        <v>6</v>
      </c>
      <c r="D20">
        <v>1</v>
      </c>
      <c r="E20">
        <v>0</v>
      </c>
      <c r="F20">
        <f t="shared" si="6"/>
        <v>0</v>
      </c>
      <c r="G20">
        <f t="shared" si="7"/>
        <v>0</v>
      </c>
      <c r="H20">
        <f t="shared" si="0"/>
        <v>0</v>
      </c>
      <c r="I20">
        <f t="shared" si="1"/>
        <v>0</v>
      </c>
      <c r="J20">
        <f t="shared" si="2"/>
        <v>0</v>
      </c>
      <c r="K20">
        <f t="shared" si="3"/>
        <v>0</v>
      </c>
      <c r="L20">
        <f t="shared" si="4"/>
        <v>0</v>
      </c>
      <c r="M20">
        <f t="shared" si="5"/>
        <v>0</v>
      </c>
    </row>
    <row r="21" spans="3:13">
      <c r="C21">
        <v>7</v>
      </c>
      <c r="D21">
        <v>2</v>
      </c>
      <c r="E21">
        <v>1</v>
      </c>
      <c r="F21">
        <f t="shared" si="6"/>
        <v>0</v>
      </c>
      <c r="G21">
        <f t="shared" si="7"/>
        <v>0</v>
      </c>
      <c r="H21">
        <f t="shared" si="0"/>
        <v>0</v>
      </c>
      <c r="I21">
        <f t="shared" si="1"/>
        <v>0</v>
      </c>
      <c r="J21">
        <f t="shared" si="2"/>
        <v>1</v>
      </c>
      <c r="K21">
        <f t="shared" si="3"/>
        <v>1</v>
      </c>
      <c r="L21">
        <f t="shared" si="4"/>
        <v>0</v>
      </c>
      <c r="M21">
        <f t="shared" si="5"/>
        <v>0</v>
      </c>
    </row>
    <row r="22" spans="3:13">
      <c r="C22">
        <v>8</v>
      </c>
      <c r="D22">
        <v>3</v>
      </c>
      <c r="E22">
        <v>2</v>
      </c>
      <c r="F22">
        <f t="shared" si="6"/>
        <v>0</v>
      </c>
      <c r="G22">
        <f t="shared" si="7"/>
        <v>0</v>
      </c>
      <c r="H22">
        <f t="shared" si="0"/>
        <v>0</v>
      </c>
      <c r="I22">
        <f t="shared" si="1"/>
        <v>0</v>
      </c>
      <c r="J22">
        <f t="shared" si="2"/>
        <v>2</v>
      </c>
      <c r="K22">
        <f t="shared" si="3"/>
        <v>4</v>
      </c>
      <c r="L22">
        <f t="shared" si="4"/>
        <v>0</v>
      </c>
      <c r="M22">
        <f t="shared" si="5"/>
        <v>0</v>
      </c>
    </row>
    <row r="23" spans="3:13">
      <c r="C23">
        <v>9</v>
      </c>
      <c r="D23">
        <v>4</v>
      </c>
      <c r="E23">
        <v>1</v>
      </c>
      <c r="F23">
        <f t="shared" si="6"/>
        <v>0</v>
      </c>
      <c r="G23">
        <f t="shared" si="7"/>
        <v>0</v>
      </c>
      <c r="H23">
        <f t="shared" si="0"/>
        <v>0</v>
      </c>
      <c r="I23">
        <f t="shared" si="1"/>
        <v>0</v>
      </c>
      <c r="J23">
        <f t="shared" si="2"/>
        <v>1</v>
      </c>
      <c r="K23">
        <f t="shared" si="3"/>
        <v>1</v>
      </c>
      <c r="L23">
        <f t="shared" si="4"/>
        <v>0</v>
      </c>
      <c r="M23">
        <f t="shared" si="5"/>
        <v>0</v>
      </c>
    </row>
    <row r="24" spans="3:13">
      <c r="C24">
        <v>10</v>
      </c>
      <c r="D24">
        <v>5</v>
      </c>
      <c r="E24">
        <v>1</v>
      </c>
      <c r="F24">
        <f t="shared" si="6"/>
        <v>0</v>
      </c>
      <c r="G24">
        <f t="shared" si="7"/>
        <v>0</v>
      </c>
      <c r="H24">
        <f t="shared" si="0"/>
        <v>0</v>
      </c>
      <c r="I24">
        <f t="shared" si="1"/>
        <v>0</v>
      </c>
      <c r="J24">
        <f t="shared" si="2"/>
        <v>1</v>
      </c>
      <c r="K24">
        <f t="shared" si="3"/>
        <v>1</v>
      </c>
      <c r="L24">
        <f t="shared" si="4"/>
        <v>0</v>
      </c>
      <c r="M24">
        <f t="shared" si="5"/>
        <v>0</v>
      </c>
    </row>
    <row r="25" spans="3:13">
      <c r="C25">
        <v>11</v>
      </c>
      <c r="D25">
        <v>1</v>
      </c>
      <c r="E25">
        <v>0</v>
      </c>
      <c r="F25">
        <f t="shared" si="6"/>
        <v>0</v>
      </c>
      <c r="G25">
        <f t="shared" si="7"/>
        <v>0</v>
      </c>
      <c r="H25">
        <f t="shared" si="0"/>
        <v>0</v>
      </c>
      <c r="I25">
        <f t="shared" si="1"/>
        <v>0</v>
      </c>
      <c r="J25">
        <f t="shared" si="2"/>
        <v>0</v>
      </c>
      <c r="K25">
        <f t="shared" si="3"/>
        <v>0</v>
      </c>
      <c r="L25">
        <f t="shared" si="4"/>
        <v>0</v>
      </c>
      <c r="M25">
        <f t="shared" si="5"/>
        <v>0</v>
      </c>
    </row>
    <row r="26" spans="3:13">
      <c r="C26">
        <v>12</v>
      </c>
      <c r="D26">
        <v>2</v>
      </c>
      <c r="E26">
        <v>1</v>
      </c>
      <c r="F26">
        <f t="shared" si="6"/>
        <v>0</v>
      </c>
      <c r="G26">
        <f t="shared" si="7"/>
        <v>0</v>
      </c>
      <c r="H26">
        <f t="shared" si="0"/>
        <v>0</v>
      </c>
      <c r="I26">
        <f t="shared" si="1"/>
        <v>0</v>
      </c>
      <c r="J26">
        <f t="shared" si="2"/>
        <v>1</v>
      </c>
      <c r="K26">
        <f t="shared" si="3"/>
        <v>1</v>
      </c>
      <c r="L26">
        <f t="shared" si="4"/>
        <v>0</v>
      </c>
      <c r="M26">
        <f t="shared" si="5"/>
        <v>0</v>
      </c>
    </row>
    <row r="27" spans="3:13">
      <c r="C27">
        <v>13</v>
      </c>
      <c r="D27">
        <v>3</v>
      </c>
      <c r="E27">
        <v>2</v>
      </c>
      <c r="F27">
        <f t="shared" si="6"/>
        <v>0</v>
      </c>
      <c r="G27">
        <f t="shared" si="7"/>
        <v>0</v>
      </c>
      <c r="H27">
        <f t="shared" si="0"/>
        <v>0</v>
      </c>
      <c r="I27">
        <f t="shared" si="1"/>
        <v>0</v>
      </c>
      <c r="J27">
        <f t="shared" si="2"/>
        <v>2</v>
      </c>
      <c r="K27">
        <f t="shared" si="3"/>
        <v>4</v>
      </c>
      <c r="L27">
        <f t="shared" si="4"/>
        <v>0</v>
      </c>
      <c r="M27">
        <f t="shared" si="5"/>
        <v>0</v>
      </c>
    </row>
    <row r="28" spans="3:13">
      <c r="C28">
        <v>14</v>
      </c>
      <c r="D28">
        <v>4</v>
      </c>
      <c r="E28">
        <v>1</v>
      </c>
      <c r="F28">
        <f t="shared" si="6"/>
        <v>0</v>
      </c>
      <c r="G28">
        <f t="shared" si="7"/>
        <v>0</v>
      </c>
      <c r="H28">
        <f t="shared" si="0"/>
        <v>0</v>
      </c>
      <c r="I28">
        <f t="shared" si="1"/>
        <v>0</v>
      </c>
      <c r="J28">
        <f t="shared" si="2"/>
        <v>1</v>
      </c>
      <c r="K28">
        <f t="shared" si="3"/>
        <v>1</v>
      </c>
      <c r="L28">
        <f t="shared" si="4"/>
        <v>0</v>
      </c>
      <c r="M28">
        <f t="shared" si="5"/>
        <v>0</v>
      </c>
    </row>
    <row r="29" spans="3:13">
      <c r="C29">
        <v>15</v>
      </c>
      <c r="D29">
        <v>5</v>
      </c>
      <c r="E29">
        <v>1</v>
      </c>
      <c r="F29">
        <f t="shared" si="6"/>
        <v>0</v>
      </c>
      <c r="G29">
        <f t="shared" si="7"/>
        <v>0</v>
      </c>
      <c r="H29">
        <f t="shared" si="0"/>
        <v>0</v>
      </c>
      <c r="I29">
        <f t="shared" si="1"/>
        <v>0</v>
      </c>
      <c r="J29">
        <f t="shared" si="2"/>
        <v>1</v>
      </c>
      <c r="K29">
        <f t="shared" si="3"/>
        <v>1</v>
      </c>
      <c r="L29">
        <f t="shared" si="4"/>
        <v>0</v>
      </c>
      <c r="M29">
        <f t="shared" si="5"/>
        <v>0</v>
      </c>
    </row>
    <row r="30" spans="3:13">
      <c r="C30">
        <v>16</v>
      </c>
      <c r="D30">
        <v>1</v>
      </c>
      <c r="E30">
        <v>0</v>
      </c>
      <c r="F30">
        <f t="shared" si="6"/>
        <v>0</v>
      </c>
      <c r="G30">
        <f t="shared" si="7"/>
        <v>0</v>
      </c>
      <c r="H30">
        <f t="shared" si="0"/>
        <v>0</v>
      </c>
      <c r="I30">
        <f t="shared" si="1"/>
        <v>0</v>
      </c>
      <c r="J30">
        <f t="shared" si="2"/>
        <v>0</v>
      </c>
      <c r="K30">
        <f t="shared" si="3"/>
        <v>0</v>
      </c>
      <c r="L30">
        <f t="shared" si="4"/>
        <v>0</v>
      </c>
      <c r="M30">
        <f t="shared" si="5"/>
        <v>0</v>
      </c>
    </row>
    <row r="31" spans="3:13">
      <c r="C31">
        <v>17</v>
      </c>
      <c r="D31">
        <v>2</v>
      </c>
      <c r="E31">
        <v>1</v>
      </c>
      <c r="F31">
        <f t="shared" si="6"/>
        <v>0</v>
      </c>
      <c r="G31">
        <f t="shared" si="7"/>
        <v>0</v>
      </c>
      <c r="H31">
        <f t="shared" si="0"/>
        <v>0</v>
      </c>
      <c r="I31">
        <f t="shared" si="1"/>
        <v>0</v>
      </c>
      <c r="J31">
        <f t="shared" si="2"/>
        <v>1</v>
      </c>
      <c r="K31">
        <f t="shared" si="3"/>
        <v>1</v>
      </c>
      <c r="L31">
        <f t="shared" si="4"/>
        <v>0</v>
      </c>
      <c r="M31">
        <f t="shared" si="5"/>
        <v>0</v>
      </c>
    </row>
    <row r="32" spans="3:13">
      <c r="C32">
        <v>18</v>
      </c>
      <c r="D32">
        <v>3</v>
      </c>
      <c r="E32">
        <v>2</v>
      </c>
      <c r="F32">
        <f t="shared" si="6"/>
        <v>0</v>
      </c>
      <c r="G32">
        <f t="shared" si="7"/>
        <v>0</v>
      </c>
      <c r="H32">
        <f t="shared" si="0"/>
        <v>0</v>
      </c>
      <c r="I32">
        <f t="shared" si="1"/>
        <v>0</v>
      </c>
      <c r="J32">
        <f t="shared" si="2"/>
        <v>2</v>
      </c>
      <c r="K32">
        <f t="shared" si="3"/>
        <v>4</v>
      </c>
      <c r="L32">
        <f t="shared" si="4"/>
        <v>0</v>
      </c>
      <c r="M32">
        <f t="shared" si="5"/>
        <v>0</v>
      </c>
    </row>
    <row r="33" spans="3:13">
      <c r="C33">
        <v>19</v>
      </c>
      <c r="D33">
        <v>4</v>
      </c>
      <c r="E33">
        <v>1</v>
      </c>
      <c r="F33">
        <f t="shared" si="6"/>
        <v>0</v>
      </c>
      <c r="G33">
        <f t="shared" si="7"/>
        <v>0</v>
      </c>
      <c r="H33">
        <f t="shared" si="0"/>
        <v>0</v>
      </c>
      <c r="I33">
        <f t="shared" si="1"/>
        <v>0</v>
      </c>
      <c r="J33">
        <f t="shared" si="2"/>
        <v>1</v>
      </c>
      <c r="K33">
        <f t="shared" si="3"/>
        <v>1</v>
      </c>
      <c r="L33">
        <f t="shared" si="4"/>
        <v>0</v>
      </c>
      <c r="M33">
        <f t="shared" si="5"/>
        <v>0</v>
      </c>
    </row>
    <row r="34" spans="3:13">
      <c r="C34">
        <v>20</v>
      </c>
      <c r="D34">
        <v>5</v>
      </c>
      <c r="E34">
        <v>1</v>
      </c>
      <c r="F34">
        <f t="shared" si="6"/>
        <v>0</v>
      </c>
      <c r="G34">
        <f t="shared" si="7"/>
        <v>0</v>
      </c>
      <c r="H34">
        <f t="shared" si="0"/>
        <v>0</v>
      </c>
      <c r="I34">
        <f t="shared" si="1"/>
        <v>0</v>
      </c>
      <c r="J34">
        <f t="shared" si="2"/>
        <v>1</v>
      </c>
      <c r="K34">
        <f t="shared" si="3"/>
        <v>1</v>
      </c>
      <c r="L34">
        <f t="shared" si="4"/>
        <v>0</v>
      </c>
      <c r="M34">
        <f t="shared" si="5"/>
        <v>0</v>
      </c>
    </row>
    <row r="35" spans="3:13">
      <c r="C35">
        <v>21</v>
      </c>
      <c r="D35">
        <v>1</v>
      </c>
      <c r="E35">
        <v>0</v>
      </c>
      <c r="F35">
        <f t="shared" si="6"/>
        <v>0</v>
      </c>
      <c r="G35">
        <f t="shared" si="7"/>
        <v>0</v>
      </c>
      <c r="H35">
        <f t="shared" si="0"/>
        <v>0</v>
      </c>
      <c r="I35">
        <f t="shared" si="1"/>
        <v>0</v>
      </c>
      <c r="J35">
        <f t="shared" si="2"/>
        <v>0</v>
      </c>
      <c r="K35">
        <f t="shared" si="3"/>
        <v>0</v>
      </c>
      <c r="L35">
        <f t="shared" si="4"/>
        <v>0</v>
      </c>
      <c r="M35">
        <f t="shared" si="5"/>
        <v>0</v>
      </c>
    </row>
    <row r="36" spans="3:13">
      <c r="C36">
        <v>22</v>
      </c>
      <c r="D36">
        <v>2</v>
      </c>
      <c r="E36">
        <v>1</v>
      </c>
      <c r="F36">
        <f t="shared" si="6"/>
        <v>0</v>
      </c>
      <c r="G36">
        <f t="shared" si="7"/>
        <v>0</v>
      </c>
      <c r="H36">
        <f t="shared" si="0"/>
        <v>0</v>
      </c>
      <c r="I36">
        <f t="shared" si="1"/>
        <v>0</v>
      </c>
      <c r="J36">
        <f t="shared" si="2"/>
        <v>1</v>
      </c>
      <c r="K36">
        <f t="shared" si="3"/>
        <v>1</v>
      </c>
      <c r="L36">
        <f t="shared" si="4"/>
        <v>0</v>
      </c>
      <c r="M36">
        <f t="shared" si="5"/>
        <v>0</v>
      </c>
    </row>
    <row r="37" spans="3:13">
      <c r="C37">
        <v>23</v>
      </c>
      <c r="D37">
        <v>3</v>
      </c>
      <c r="E37">
        <v>2</v>
      </c>
      <c r="F37">
        <f t="shared" si="6"/>
        <v>0</v>
      </c>
      <c r="G37">
        <f t="shared" si="7"/>
        <v>0</v>
      </c>
      <c r="H37">
        <f t="shared" si="0"/>
        <v>0</v>
      </c>
      <c r="I37">
        <f t="shared" si="1"/>
        <v>0</v>
      </c>
      <c r="J37">
        <f t="shared" si="2"/>
        <v>2</v>
      </c>
      <c r="K37">
        <f t="shared" si="3"/>
        <v>4</v>
      </c>
      <c r="L37">
        <f t="shared" si="4"/>
        <v>0</v>
      </c>
      <c r="M37">
        <f t="shared" si="5"/>
        <v>0</v>
      </c>
    </row>
    <row r="38" spans="3:13">
      <c r="C38">
        <v>24</v>
      </c>
      <c r="D38">
        <v>4</v>
      </c>
      <c r="E38">
        <v>1</v>
      </c>
      <c r="F38">
        <f t="shared" si="6"/>
        <v>0</v>
      </c>
      <c r="G38">
        <f t="shared" si="7"/>
        <v>0</v>
      </c>
      <c r="H38">
        <f t="shared" si="0"/>
        <v>0</v>
      </c>
      <c r="I38">
        <f t="shared" si="1"/>
        <v>0</v>
      </c>
      <c r="J38">
        <f t="shared" si="2"/>
        <v>1</v>
      </c>
      <c r="K38">
        <f t="shared" si="3"/>
        <v>1</v>
      </c>
      <c r="L38">
        <f t="shared" si="4"/>
        <v>0</v>
      </c>
      <c r="M38">
        <f t="shared" si="5"/>
        <v>0</v>
      </c>
    </row>
    <row r="39" spans="3:13">
      <c r="C39">
        <v>25</v>
      </c>
      <c r="D39">
        <v>5</v>
      </c>
      <c r="E39">
        <v>1</v>
      </c>
      <c r="F39">
        <f t="shared" si="6"/>
        <v>0</v>
      </c>
      <c r="G39">
        <f t="shared" si="7"/>
        <v>0</v>
      </c>
      <c r="H39">
        <f t="shared" si="0"/>
        <v>0</v>
      </c>
      <c r="I39">
        <f t="shared" si="1"/>
        <v>0</v>
      </c>
      <c r="J39">
        <f t="shared" si="2"/>
        <v>1</v>
      </c>
      <c r="K39">
        <f t="shared" si="3"/>
        <v>1</v>
      </c>
      <c r="L39" s="3">
        <f t="shared" si="4"/>
        <v>0</v>
      </c>
      <c r="M39" s="3">
        <f t="shared" si="5"/>
        <v>0</v>
      </c>
    </row>
    <row r="41" spans="3:13">
      <c r="C41" t="s">
        <v>63</v>
      </c>
      <c r="D41" t="s">
        <v>55</v>
      </c>
    </row>
    <row r="42" spans="3:13">
      <c r="C42">
        <f>L39</f>
        <v>0</v>
      </c>
      <c r="D42">
        <f>M39</f>
        <v>0</v>
      </c>
    </row>
    <row r="44" spans="3:13">
      <c r="C44" t="s">
        <v>19</v>
      </c>
      <c r="D44" t="s">
        <v>2</v>
      </c>
      <c r="E44" t="s">
        <v>48</v>
      </c>
      <c r="F44" t="s">
        <v>49</v>
      </c>
      <c r="G44" t="s">
        <v>57</v>
      </c>
      <c r="H44" t="s">
        <v>51</v>
      </c>
      <c r="I44" t="s">
        <v>52</v>
      </c>
    </row>
    <row r="45" spans="3:13">
      <c r="C45">
        <v>1</v>
      </c>
      <c r="D45">
        <v>0</v>
      </c>
      <c r="E45">
        <f>$C$42+$D$42*C45</f>
        <v>0</v>
      </c>
      <c r="F45">
        <f>D45-E45</f>
        <v>0</v>
      </c>
      <c r="G45">
        <f>F45^2</f>
        <v>0</v>
      </c>
      <c r="H45">
        <f>AVERAGE(G45:G49)</f>
        <v>1.4</v>
      </c>
      <c r="I45">
        <f>SQRT(H45)</f>
        <v>1.1832159566199232</v>
      </c>
    </row>
    <row r="46" spans="3:13">
      <c r="C46">
        <v>2</v>
      </c>
      <c r="D46">
        <v>1</v>
      </c>
      <c r="E46">
        <f t="shared" ref="E46:E49" si="8">$C$42+$D$42*C46</f>
        <v>0</v>
      </c>
      <c r="F46">
        <f t="shared" ref="F46:F49" si="9">D46-E46</f>
        <v>1</v>
      </c>
      <c r="G46">
        <f t="shared" ref="G46:G49" si="10">F46^2</f>
        <v>1</v>
      </c>
    </row>
    <row r="47" spans="3:13">
      <c r="C47">
        <v>3</v>
      </c>
      <c r="D47">
        <v>2</v>
      </c>
      <c r="E47">
        <f t="shared" si="8"/>
        <v>0</v>
      </c>
      <c r="F47">
        <f t="shared" si="9"/>
        <v>2</v>
      </c>
      <c r="G47">
        <f t="shared" si="10"/>
        <v>4</v>
      </c>
    </row>
    <row r="48" spans="3:13">
      <c r="C48">
        <v>4</v>
      </c>
      <c r="D48">
        <v>1</v>
      </c>
      <c r="E48">
        <f t="shared" si="8"/>
        <v>0</v>
      </c>
      <c r="F48">
        <f t="shared" si="9"/>
        <v>1</v>
      </c>
      <c r="G48">
        <f t="shared" si="10"/>
        <v>1</v>
      </c>
    </row>
    <row r="49" spans="3:7">
      <c r="C49">
        <v>5</v>
      </c>
      <c r="D49">
        <v>1</v>
      </c>
      <c r="E49">
        <f t="shared" si="8"/>
        <v>0</v>
      </c>
      <c r="F49">
        <f t="shared" si="9"/>
        <v>1</v>
      </c>
      <c r="G49">
        <f t="shared" si="10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0298-58C7-42B8-9D8A-B1319444A826}">
  <dimension ref="B1:AA31"/>
  <sheetViews>
    <sheetView workbookViewId="0">
      <selection activeCell="I15" sqref="I15"/>
    </sheetView>
  </sheetViews>
  <sheetFormatPr defaultRowHeight="15"/>
  <cols>
    <col min="4" max="4" width="8.28515625" customWidth="1"/>
    <col min="5" max="5" width="9.140625" customWidth="1"/>
    <col min="12" max="12" width="15.7109375" customWidth="1"/>
  </cols>
  <sheetData>
    <row r="1" spans="2:27">
      <c r="S1" t="s">
        <v>20</v>
      </c>
    </row>
    <row r="2" spans="2:27" ht="15.75" thickBot="1">
      <c r="E2" t="s">
        <v>65</v>
      </c>
    </row>
    <row r="3" spans="2:27">
      <c r="B3" t="s">
        <v>0</v>
      </c>
      <c r="C3" t="s">
        <v>1</v>
      </c>
      <c r="D3" t="s">
        <v>2</v>
      </c>
      <c r="E3" t="s">
        <v>64</v>
      </c>
      <c r="F3" t="s">
        <v>71</v>
      </c>
      <c r="G3" t="s">
        <v>72</v>
      </c>
      <c r="S3" s="7" t="s">
        <v>21</v>
      </c>
      <c r="T3" s="7"/>
    </row>
    <row r="4" spans="2:27">
      <c r="B4">
        <v>1.2</v>
      </c>
      <c r="C4">
        <v>2.2000000000000002</v>
      </c>
      <c r="D4">
        <v>0</v>
      </c>
      <c r="E4">
        <f>$T$17+$T$18*B4+$T$19*C4</f>
        <v>0.68170340748242686</v>
      </c>
      <c r="F4">
        <f>IF(E4&lt;$M$11,0,1)</f>
        <v>1</v>
      </c>
      <c r="G4" t="str">
        <f>IF(D4=F4,"yes","no")</f>
        <v>no</v>
      </c>
      <c r="S4" s="4" t="s">
        <v>22</v>
      </c>
      <c r="T4" s="4">
        <v>0.73380388873452329</v>
      </c>
    </row>
    <row r="5" spans="2:27">
      <c r="B5">
        <v>1.3</v>
      </c>
      <c r="C5">
        <v>3.3</v>
      </c>
      <c r="D5">
        <v>0</v>
      </c>
      <c r="E5">
        <f t="shared" ref="E5:E9" si="0">$T$17+$T$18*B5+$T$19*C5</f>
        <v>-0.12516628199303437</v>
      </c>
      <c r="F5">
        <f t="shared" ref="F5:F9" si="1">IF(E5&lt;$M$11,0,1)</f>
        <v>0</v>
      </c>
      <c r="G5" t="str">
        <f t="shared" ref="G5:G9" si="2">IF(D5=F5,"yes","no")</f>
        <v>yes</v>
      </c>
      <c r="L5" t="s">
        <v>66</v>
      </c>
      <c r="M5">
        <f>COUNTIF(D4:D9,0)</f>
        <v>3</v>
      </c>
      <c r="S5" s="4" t="s">
        <v>23</v>
      </c>
      <c r="T5" s="4">
        <v>0.53846814712190871</v>
      </c>
    </row>
    <row r="6" spans="2:27">
      <c r="B6">
        <v>4.2</v>
      </c>
      <c r="C6">
        <v>2.25</v>
      </c>
      <c r="D6">
        <v>0</v>
      </c>
      <c r="E6">
        <f t="shared" si="0"/>
        <v>0.13576065382774383</v>
      </c>
      <c r="F6">
        <f t="shared" si="1"/>
        <v>0</v>
      </c>
      <c r="G6" t="str">
        <f t="shared" si="2"/>
        <v>yes</v>
      </c>
      <c r="L6" t="s">
        <v>67</v>
      </c>
      <c r="M6">
        <f>COUNTIF(D4:D9,1)</f>
        <v>3</v>
      </c>
      <c r="S6" s="4" t="s">
        <v>24</v>
      </c>
      <c r="T6" s="4">
        <v>0.23078024520318122</v>
      </c>
    </row>
    <row r="7" spans="2:27">
      <c r="B7">
        <v>1.0569999999999999</v>
      </c>
      <c r="C7">
        <v>2.0139999999999998</v>
      </c>
      <c r="D7">
        <v>1</v>
      </c>
      <c r="E7">
        <f t="shared" si="0"/>
        <v>0.83957485767346252</v>
      </c>
      <c r="F7">
        <f t="shared" si="1"/>
        <v>1</v>
      </c>
      <c r="G7" t="str">
        <f t="shared" si="2"/>
        <v>yes</v>
      </c>
      <c r="S7" s="4" t="s">
        <v>25</v>
      </c>
      <c r="T7" s="4">
        <v>0.4803810221470512</v>
      </c>
    </row>
    <row r="8" spans="2:27" ht="15.75" thickBot="1">
      <c r="B8">
        <v>2.3690000000000002</v>
      </c>
      <c r="C8">
        <v>2.0099999999999998</v>
      </c>
      <c r="D8">
        <v>1</v>
      </c>
      <c r="E8">
        <f t="shared" si="0"/>
        <v>0.61938976775764942</v>
      </c>
      <c r="F8">
        <f t="shared" si="1"/>
        <v>1</v>
      </c>
      <c r="G8" t="str">
        <f t="shared" si="2"/>
        <v>yes</v>
      </c>
      <c r="L8" t="s">
        <v>68</v>
      </c>
      <c r="M8">
        <f>AVERAGEIF(D4:D9,0,E4:E9)</f>
        <v>0.23076592643904545</v>
      </c>
      <c r="S8" s="5" t="s">
        <v>26</v>
      </c>
      <c r="T8" s="5">
        <v>6</v>
      </c>
    </row>
    <row r="9" spans="2:27">
      <c r="B9">
        <v>1.02</v>
      </c>
      <c r="C9">
        <v>2.0099999999999998</v>
      </c>
      <c r="D9">
        <v>1</v>
      </c>
      <c r="E9">
        <f t="shared" si="0"/>
        <v>0.8487375952517513</v>
      </c>
      <c r="F9">
        <f t="shared" si="1"/>
        <v>1</v>
      </c>
      <c r="G9" t="str">
        <f t="shared" si="2"/>
        <v>yes</v>
      </c>
      <c r="I9" t="s">
        <v>73</v>
      </c>
      <c r="J9">
        <f>COUNTIF(G4:G9,"yes")</f>
        <v>5</v>
      </c>
      <c r="L9" t="s">
        <v>69</v>
      </c>
      <c r="M9">
        <f>AVERAGEIF(D4:D9,1,E4:E9)</f>
        <v>0.7692340735609543</v>
      </c>
    </row>
    <row r="10" spans="2:27" ht="15.75" thickBot="1">
      <c r="I10" t="s">
        <v>74</v>
      </c>
      <c r="J10">
        <f>COUNTIF(G4:G9,"no")</f>
        <v>1</v>
      </c>
      <c r="S10" t="s">
        <v>27</v>
      </c>
    </row>
    <row r="11" spans="2:27">
      <c r="I11" t="s">
        <v>75</v>
      </c>
      <c r="J11" s="10">
        <f>J9/(J9+J10)</f>
        <v>0.83333333333333337</v>
      </c>
      <c r="L11" t="s">
        <v>70</v>
      </c>
      <c r="M11">
        <f>((M5*M8)+(M6*M9))/(M5+M6)</f>
        <v>0.49999999999999983</v>
      </c>
      <c r="S11" s="6"/>
      <c r="T11" s="6" t="s">
        <v>32</v>
      </c>
      <c r="U11" s="6" t="s">
        <v>33</v>
      </c>
      <c r="V11" s="6" t="s">
        <v>34</v>
      </c>
      <c r="W11" s="6" t="s">
        <v>35</v>
      </c>
      <c r="X11" s="6" t="s">
        <v>36</v>
      </c>
    </row>
    <row r="12" spans="2:27">
      <c r="S12" s="4" t="s">
        <v>28</v>
      </c>
      <c r="T12" s="4">
        <v>2</v>
      </c>
      <c r="U12" s="4">
        <v>0.80770222068286301</v>
      </c>
      <c r="V12" s="4">
        <v>0.40385111034143151</v>
      </c>
      <c r="W12" s="4">
        <v>1.7500465366497875</v>
      </c>
      <c r="X12" s="4">
        <v>0.31354690569783766</v>
      </c>
    </row>
    <row r="13" spans="2:27">
      <c r="S13" s="4" t="s">
        <v>29</v>
      </c>
      <c r="T13" s="4">
        <v>3</v>
      </c>
      <c r="U13" s="4">
        <v>0.69229777931713699</v>
      </c>
      <c r="V13" s="4">
        <v>0.23076592643904567</v>
      </c>
      <c r="W13" s="4"/>
      <c r="X13" s="4"/>
    </row>
    <row r="14" spans="2:27" ht="15.75" thickBot="1">
      <c r="S14" s="5" t="s">
        <v>30</v>
      </c>
      <c r="T14" s="5">
        <v>5</v>
      </c>
      <c r="U14" s="5">
        <v>1.5</v>
      </c>
      <c r="V14" s="5"/>
      <c r="W14" s="5"/>
      <c r="X14" s="5"/>
    </row>
    <row r="15" spans="2:27" ht="15.75" thickBot="1"/>
    <row r="16" spans="2:27">
      <c r="S16" s="6"/>
      <c r="T16" s="6" t="s">
        <v>37</v>
      </c>
      <c r="U16" s="6" t="s">
        <v>25</v>
      </c>
      <c r="V16" s="6" t="s">
        <v>38</v>
      </c>
      <c r="W16" s="6" t="s">
        <v>39</v>
      </c>
      <c r="X16" s="6" t="s">
        <v>40</v>
      </c>
      <c r="Y16" s="6" t="s">
        <v>41</v>
      </c>
      <c r="Z16" s="6" t="s">
        <v>42</v>
      </c>
      <c r="AA16" s="6" t="s">
        <v>43</v>
      </c>
    </row>
    <row r="17" spans="19:27">
      <c r="S17" s="4" t="s">
        <v>31</v>
      </c>
      <c r="T17" s="4">
        <v>2.4654560017736769</v>
      </c>
      <c r="U17" s="4">
        <v>1.0821275628952762</v>
      </c>
      <c r="V17" s="4">
        <v>2.2783413770343759</v>
      </c>
      <c r="W17" s="4">
        <v>0.10709867979497939</v>
      </c>
      <c r="X17" s="4">
        <v>-0.97835686260805943</v>
      </c>
      <c r="Y17" s="4">
        <v>5.9092688661554131</v>
      </c>
      <c r="Z17" s="4">
        <v>-0.97835686260805943</v>
      </c>
      <c r="AA17" s="4">
        <v>5.9092688661554131</v>
      </c>
    </row>
    <row r="18" spans="19:27">
      <c r="S18" s="4" t="s">
        <v>0</v>
      </c>
      <c r="T18" s="4">
        <v>-0.17001321534032729</v>
      </c>
      <c r="U18" s="4">
        <v>0.17233858835656363</v>
      </c>
      <c r="V18" s="4">
        <v>-0.98650695100609032</v>
      </c>
      <c r="W18" s="4">
        <v>0.39661927467922775</v>
      </c>
      <c r="X18" s="4">
        <v>-0.71847151911348328</v>
      </c>
      <c r="Y18" s="4">
        <v>0.37844508843282865</v>
      </c>
      <c r="Z18" s="4">
        <v>-0.71847151911348328</v>
      </c>
      <c r="AA18" s="4">
        <v>0.37844508843282865</v>
      </c>
    </row>
    <row r="19" spans="19:27" ht="15.75" thickBot="1">
      <c r="S19" s="5" t="s">
        <v>1</v>
      </c>
      <c r="T19" s="5">
        <v>-0.71806215267402596</v>
      </c>
      <c r="U19" s="5">
        <v>0.4293127444328127</v>
      </c>
      <c r="V19" s="5">
        <v>-1.6725852236757961</v>
      </c>
      <c r="W19" s="5">
        <v>0.1930023738388566</v>
      </c>
      <c r="X19" s="5">
        <v>-2.0843269100054398</v>
      </c>
      <c r="Y19" s="5">
        <v>0.64820260465738799</v>
      </c>
      <c r="Z19" s="5">
        <v>-2.0843269100054398</v>
      </c>
      <c r="AA19" s="5">
        <v>0.64820260465738799</v>
      </c>
    </row>
    <row r="23" spans="19:27">
      <c r="S23" t="s">
        <v>44</v>
      </c>
    </row>
    <row r="24" spans="19:27" ht="15.75" thickBot="1"/>
    <row r="25" spans="19:27">
      <c r="S25" s="6" t="s">
        <v>45</v>
      </c>
      <c r="T25" s="6" t="s">
        <v>46</v>
      </c>
      <c r="U25" s="6" t="s">
        <v>47</v>
      </c>
    </row>
    <row r="26" spans="19:27">
      <c r="S26" s="4">
        <v>1</v>
      </c>
      <c r="T26" s="4">
        <v>0.68170340748242686</v>
      </c>
      <c r="U26" s="4">
        <v>-0.68170340748242686</v>
      </c>
    </row>
    <row r="27" spans="19:27">
      <c r="S27" s="4">
        <v>2</v>
      </c>
      <c r="T27" s="4">
        <v>-0.12516628199303437</v>
      </c>
      <c r="U27" s="4">
        <v>0.12516628199303437</v>
      </c>
    </row>
    <row r="28" spans="19:27">
      <c r="S28" s="4">
        <v>3</v>
      </c>
      <c r="T28" s="4">
        <v>0.13576065382774383</v>
      </c>
      <c r="U28" s="4">
        <v>-0.13576065382774383</v>
      </c>
    </row>
    <row r="29" spans="19:27">
      <c r="S29" s="4">
        <v>4</v>
      </c>
      <c r="T29" s="4">
        <v>0.83957485767346252</v>
      </c>
      <c r="U29" s="4">
        <v>0.16042514232653748</v>
      </c>
    </row>
    <row r="30" spans="19:27">
      <c r="S30" s="4">
        <v>5</v>
      </c>
      <c r="T30" s="4">
        <v>0.61938976775764942</v>
      </c>
      <c r="U30" s="4">
        <v>0.38061023224235058</v>
      </c>
    </row>
    <row r="31" spans="19:27" ht="15.75" thickBot="1">
      <c r="S31" s="5">
        <v>6</v>
      </c>
      <c r="T31" s="5">
        <v>0.8487375952517513</v>
      </c>
      <c r="U31" s="5">
        <v>0.1512624047482487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E170-E497-46D2-9971-EC18FEF48D6A}">
  <dimension ref="C3:G43"/>
  <sheetViews>
    <sheetView workbookViewId="0">
      <selection activeCell="F3" sqref="F3"/>
    </sheetView>
  </sheetViews>
  <sheetFormatPr defaultRowHeight="15"/>
  <sheetData>
    <row r="3" spans="3:7">
      <c r="C3" t="s">
        <v>0</v>
      </c>
      <c r="D3" t="s">
        <v>1</v>
      </c>
      <c r="E3" t="s">
        <v>16</v>
      </c>
      <c r="F3" t="s">
        <v>76</v>
      </c>
      <c r="G3" t="s">
        <v>17</v>
      </c>
    </row>
    <row r="4" spans="3:7">
      <c r="C4" s="11">
        <v>5.4</v>
      </c>
      <c r="D4">
        <v>3.9</v>
      </c>
      <c r="E4">
        <v>1.3</v>
      </c>
      <c r="F4">
        <v>0.4</v>
      </c>
      <c r="G4">
        <v>0</v>
      </c>
    </row>
    <row r="5" spans="3:7">
      <c r="C5" s="11">
        <v>5.0999999999999996</v>
      </c>
      <c r="D5">
        <v>3.5</v>
      </c>
      <c r="E5">
        <v>1.4</v>
      </c>
      <c r="F5">
        <v>0.3</v>
      </c>
      <c r="G5">
        <v>0</v>
      </c>
    </row>
    <row r="6" spans="3:7">
      <c r="C6" s="11">
        <v>5.7</v>
      </c>
      <c r="D6">
        <v>3.8</v>
      </c>
      <c r="E6">
        <v>1.7</v>
      </c>
      <c r="F6">
        <v>0.3</v>
      </c>
      <c r="G6">
        <v>0</v>
      </c>
    </row>
    <row r="7" spans="3:7">
      <c r="C7" s="11">
        <v>5.0999999999999996</v>
      </c>
      <c r="D7">
        <v>3.8</v>
      </c>
      <c r="E7">
        <v>1.5</v>
      </c>
      <c r="F7">
        <v>0.3</v>
      </c>
      <c r="G7">
        <v>0</v>
      </c>
    </row>
    <row r="8" spans="3:7">
      <c r="C8" s="11">
        <v>5.4</v>
      </c>
      <c r="D8">
        <v>3.4</v>
      </c>
      <c r="E8">
        <v>1.7</v>
      </c>
      <c r="F8">
        <v>0.2</v>
      </c>
      <c r="G8">
        <v>0</v>
      </c>
    </row>
    <row r="9" spans="3:7">
      <c r="C9" s="11">
        <v>5.0999999999999996</v>
      </c>
      <c r="D9">
        <v>3.7</v>
      </c>
      <c r="E9">
        <v>1.5</v>
      </c>
      <c r="F9">
        <v>0.4</v>
      </c>
      <c r="G9">
        <v>0</v>
      </c>
    </row>
    <row r="10" spans="3:7">
      <c r="C10" s="11">
        <v>4.5999999999999996</v>
      </c>
      <c r="D10">
        <v>3.6</v>
      </c>
      <c r="E10">
        <v>1</v>
      </c>
      <c r="F10">
        <v>0.2</v>
      </c>
      <c r="G10">
        <v>0</v>
      </c>
    </row>
    <row r="11" spans="3:7">
      <c r="C11" s="11">
        <v>5.0999999999999996</v>
      </c>
      <c r="D11">
        <v>3.3</v>
      </c>
      <c r="E11">
        <v>1.7</v>
      </c>
      <c r="F11">
        <v>0.5</v>
      </c>
      <c r="G11">
        <v>0</v>
      </c>
    </row>
    <row r="12" spans="3:7">
      <c r="C12" s="11">
        <v>4.8</v>
      </c>
      <c r="D12">
        <v>3.4</v>
      </c>
      <c r="E12">
        <v>1.9</v>
      </c>
      <c r="F12">
        <v>0.2</v>
      </c>
      <c r="G12">
        <v>0</v>
      </c>
    </row>
    <row r="13" spans="3:7">
      <c r="C13" s="11">
        <v>5</v>
      </c>
      <c r="D13">
        <v>3</v>
      </c>
      <c r="E13">
        <v>1.6</v>
      </c>
      <c r="F13">
        <v>0.2</v>
      </c>
      <c r="G13">
        <v>0</v>
      </c>
    </row>
    <row r="14" spans="3:7">
      <c r="C14" s="11">
        <v>5</v>
      </c>
      <c r="D14">
        <v>3.4</v>
      </c>
      <c r="E14">
        <v>1.6</v>
      </c>
      <c r="F14">
        <v>0.4</v>
      </c>
      <c r="G14">
        <v>0</v>
      </c>
    </row>
    <row r="15" spans="3:7">
      <c r="C15" s="11">
        <v>5.2</v>
      </c>
      <c r="D15">
        <v>3.5</v>
      </c>
      <c r="E15">
        <v>1.5</v>
      </c>
      <c r="F15">
        <v>0.2</v>
      </c>
      <c r="G15">
        <v>0</v>
      </c>
    </row>
    <row r="16" spans="3:7">
      <c r="C16" s="11">
        <v>5.2</v>
      </c>
      <c r="D16">
        <v>3.4</v>
      </c>
      <c r="E16">
        <v>1.4</v>
      </c>
      <c r="F16">
        <v>0.2</v>
      </c>
      <c r="G16">
        <v>0</v>
      </c>
    </row>
    <row r="17" spans="3:7">
      <c r="C17" s="11">
        <v>4.7</v>
      </c>
      <c r="D17">
        <v>3.2</v>
      </c>
      <c r="E17">
        <v>1.6</v>
      </c>
      <c r="F17">
        <v>0.2</v>
      </c>
      <c r="G17">
        <v>0</v>
      </c>
    </row>
    <row r="18" spans="3:7">
      <c r="C18" s="11">
        <v>4.8</v>
      </c>
      <c r="D18">
        <v>3.1</v>
      </c>
      <c r="E18">
        <v>1.6</v>
      </c>
      <c r="F18">
        <v>0.2</v>
      </c>
      <c r="G18">
        <v>0</v>
      </c>
    </row>
    <row r="19" spans="3:7">
      <c r="C19" s="11">
        <v>5.4</v>
      </c>
      <c r="D19">
        <v>3.4</v>
      </c>
      <c r="E19">
        <v>1.5</v>
      </c>
      <c r="F19">
        <v>0.4</v>
      </c>
      <c r="G19">
        <v>0</v>
      </c>
    </row>
    <row r="20" spans="3:7">
      <c r="C20" s="11">
        <v>6.7</v>
      </c>
      <c r="D20">
        <v>3.1</v>
      </c>
      <c r="E20">
        <v>4.4000000000000004</v>
      </c>
      <c r="F20">
        <v>1.4</v>
      </c>
      <c r="G20">
        <v>0</v>
      </c>
    </row>
    <row r="21" spans="3:7">
      <c r="C21" s="11">
        <v>6.7</v>
      </c>
      <c r="D21">
        <v>3.1</v>
      </c>
      <c r="E21">
        <v>4.7</v>
      </c>
      <c r="F21">
        <v>1.5</v>
      </c>
      <c r="G21">
        <v>0</v>
      </c>
    </row>
    <row r="22" spans="3:7">
      <c r="C22" s="11">
        <v>6.3</v>
      </c>
      <c r="D22">
        <v>2.2999999999999998</v>
      </c>
      <c r="E22">
        <v>4.4000000000000004</v>
      </c>
      <c r="F22">
        <v>1.3</v>
      </c>
      <c r="G22">
        <v>0</v>
      </c>
    </row>
    <row r="23" spans="3:7">
      <c r="C23" s="11">
        <v>5.6</v>
      </c>
      <c r="D23">
        <v>3</v>
      </c>
      <c r="E23">
        <v>4.0999999999999996</v>
      </c>
      <c r="F23">
        <v>1.3</v>
      </c>
      <c r="G23">
        <v>1</v>
      </c>
    </row>
    <row r="24" spans="3:7">
      <c r="C24" s="11">
        <v>5.5</v>
      </c>
      <c r="D24">
        <v>2.5</v>
      </c>
      <c r="E24">
        <v>4</v>
      </c>
      <c r="F24">
        <v>1.3</v>
      </c>
      <c r="G24">
        <v>1</v>
      </c>
    </row>
    <row r="25" spans="3:7">
      <c r="C25" s="11">
        <v>5.5</v>
      </c>
      <c r="D25">
        <v>2.6</v>
      </c>
      <c r="E25">
        <v>4.4000000000000004</v>
      </c>
      <c r="F25">
        <v>1.2</v>
      </c>
      <c r="G25">
        <v>1</v>
      </c>
    </row>
    <row r="26" spans="3:7">
      <c r="C26" s="11">
        <v>6.1</v>
      </c>
      <c r="D26">
        <v>3</v>
      </c>
      <c r="E26">
        <v>4.5999999999999996</v>
      </c>
      <c r="F26">
        <v>1.4</v>
      </c>
      <c r="G26">
        <v>1</v>
      </c>
    </row>
    <row r="27" spans="3:7">
      <c r="C27" s="11">
        <v>5.8</v>
      </c>
      <c r="D27">
        <v>2.6</v>
      </c>
      <c r="E27">
        <v>4</v>
      </c>
      <c r="F27">
        <v>1.2</v>
      </c>
      <c r="G27">
        <v>1</v>
      </c>
    </row>
    <row r="28" spans="3:7">
      <c r="C28" s="11">
        <v>5</v>
      </c>
      <c r="D28">
        <v>2.2999999999999998</v>
      </c>
      <c r="E28">
        <v>3.3</v>
      </c>
      <c r="F28">
        <v>1</v>
      </c>
      <c r="G28">
        <v>1</v>
      </c>
    </row>
    <row r="29" spans="3:7">
      <c r="C29" s="11">
        <v>5.6</v>
      </c>
      <c r="D29">
        <v>2.7</v>
      </c>
      <c r="E29">
        <v>4.2</v>
      </c>
      <c r="F29">
        <v>1.3</v>
      </c>
      <c r="G29">
        <v>1</v>
      </c>
    </row>
    <row r="30" spans="3:7">
      <c r="C30" s="11">
        <v>5.7</v>
      </c>
      <c r="D30">
        <v>3</v>
      </c>
      <c r="E30">
        <v>4.2</v>
      </c>
      <c r="F30">
        <v>1.2</v>
      </c>
      <c r="G30">
        <v>1</v>
      </c>
    </row>
    <row r="31" spans="3:7">
      <c r="C31" s="11">
        <v>5.7</v>
      </c>
      <c r="D31">
        <v>2.9</v>
      </c>
      <c r="E31">
        <v>4.2</v>
      </c>
      <c r="F31">
        <v>1.3</v>
      </c>
      <c r="G31">
        <v>1</v>
      </c>
    </row>
    <row r="32" spans="3:7">
      <c r="C32" s="11">
        <v>6.2</v>
      </c>
      <c r="D32">
        <v>2.9</v>
      </c>
      <c r="E32">
        <v>4.3</v>
      </c>
      <c r="F32">
        <v>1.3</v>
      </c>
      <c r="G32">
        <v>1</v>
      </c>
    </row>
    <row r="33" spans="3:7">
      <c r="C33" s="11">
        <v>5.0999999999999996</v>
      </c>
      <c r="D33">
        <v>2.5</v>
      </c>
      <c r="E33">
        <v>3</v>
      </c>
      <c r="F33">
        <v>1.1000000000000001</v>
      </c>
      <c r="G33">
        <v>1</v>
      </c>
    </row>
    <row r="34" spans="3:7">
      <c r="C34" s="11">
        <v>5.7</v>
      </c>
      <c r="D34">
        <v>2.8</v>
      </c>
      <c r="E34">
        <v>4.0999999999999996</v>
      </c>
      <c r="F34">
        <v>1.3</v>
      </c>
      <c r="G34">
        <v>1</v>
      </c>
    </row>
    <row r="35" spans="3:7">
      <c r="C35" s="11">
        <v>6.3</v>
      </c>
      <c r="D35">
        <v>3.3</v>
      </c>
      <c r="E35">
        <v>6</v>
      </c>
      <c r="F35">
        <v>2.5</v>
      </c>
      <c r="G35">
        <v>1</v>
      </c>
    </row>
    <row r="36" spans="3:7">
      <c r="C36" s="11">
        <v>5.8</v>
      </c>
      <c r="D36">
        <v>2.7</v>
      </c>
      <c r="E36">
        <v>5.0999999999999996</v>
      </c>
      <c r="F36">
        <v>1.9</v>
      </c>
      <c r="G36">
        <v>1</v>
      </c>
    </row>
    <row r="37" spans="3:7">
      <c r="C37" s="11">
        <v>7.1</v>
      </c>
      <c r="D37">
        <v>3</v>
      </c>
      <c r="E37">
        <v>5.9</v>
      </c>
      <c r="F37">
        <v>2.1</v>
      </c>
      <c r="G37">
        <v>1</v>
      </c>
    </row>
    <row r="38" spans="3:7">
      <c r="C38" s="11">
        <v>6.3</v>
      </c>
      <c r="D38">
        <v>2.9</v>
      </c>
      <c r="E38">
        <v>5.6</v>
      </c>
      <c r="F38">
        <v>1.8</v>
      </c>
      <c r="G38">
        <v>1</v>
      </c>
    </row>
    <row r="39" spans="3:7">
      <c r="C39" s="11">
        <v>6.5</v>
      </c>
      <c r="D39">
        <v>3</v>
      </c>
      <c r="E39">
        <v>5.8</v>
      </c>
      <c r="F39">
        <v>2.2000000000000002</v>
      </c>
      <c r="G39">
        <v>1</v>
      </c>
    </row>
    <row r="40" spans="3:7">
      <c r="C40" s="11">
        <v>7.6</v>
      </c>
      <c r="D40">
        <v>3</v>
      </c>
      <c r="E40">
        <v>6.6</v>
      </c>
      <c r="F40">
        <v>2.1</v>
      </c>
      <c r="G40">
        <v>1</v>
      </c>
    </row>
    <row r="41" spans="3:7">
      <c r="C41" s="11">
        <v>4.9000000000000004</v>
      </c>
      <c r="D41">
        <v>2.5</v>
      </c>
      <c r="E41">
        <v>4.5</v>
      </c>
      <c r="F41">
        <v>1.7</v>
      </c>
      <c r="G41">
        <v>1</v>
      </c>
    </row>
    <row r="42" spans="3:7">
      <c r="C42" s="11">
        <v>7.3</v>
      </c>
      <c r="D42">
        <v>2.9</v>
      </c>
      <c r="E42">
        <v>6.3</v>
      </c>
      <c r="F42">
        <v>1.8</v>
      </c>
      <c r="G42">
        <v>1</v>
      </c>
    </row>
    <row r="43" spans="3:7">
      <c r="C43" s="11">
        <v>6.7</v>
      </c>
      <c r="D43">
        <v>2.5</v>
      </c>
      <c r="E43">
        <v>5.8</v>
      </c>
      <c r="F43">
        <v>1.8</v>
      </c>
      <c r="G4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E71B-A213-4CB9-82BC-023CA7B11089}">
  <dimension ref="C2:P18"/>
  <sheetViews>
    <sheetView topLeftCell="A2" workbookViewId="0">
      <selection activeCell="L16" sqref="L16"/>
    </sheetView>
  </sheetViews>
  <sheetFormatPr defaultRowHeight="15"/>
  <sheetData>
    <row r="2" spans="3:16">
      <c r="E2" t="s">
        <v>79</v>
      </c>
    </row>
    <row r="3" spans="3:16">
      <c r="C3" t="s">
        <v>0</v>
      </c>
      <c r="D3" t="s">
        <v>2</v>
      </c>
      <c r="E3" s="3">
        <v>0</v>
      </c>
      <c r="F3" s="3">
        <v>1</v>
      </c>
      <c r="G3" t="s">
        <v>82</v>
      </c>
      <c r="H3" t="s">
        <v>83</v>
      </c>
      <c r="I3" t="s">
        <v>84</v>
      </c>
      <c r="N3" t="s">
        <v>77</v>
      </c>
      <c r="O3">
        <v>0</v>
      </c>
      <c r="P3">
        <v>1</v>
      </c>
    </row>
    <row r="4" spans="3:16">
      <c r="C4">
        <v>2.25</v>
      </c>
      <c r="D4">
        <v>0</v>
      </c>
      <c r="E4">
        <f>(C4-$O$6)^2</f>
        <v>1</v>
      </c>
      <c r="G4">
        <f>(C4*($O$6/$O$10)-($O$6)^2)/((2*$O$10)+LN($O$4))</f>
        <v>-2.4868906059310665</v>
      </c>
      <c r="H4">
        <f>(C4*($P$6/$O$10)-($P$6)^2)/((2*$O$10)+LN($P$4))</f>
        <v>-19.129927737931279</v>
      </c>
      <c r="I4">
        <f>IF(G4&gt;H4,0,1)</f>
        <v>0</v>
      </c>
      <c r="O4">
        <f>COUNTIF(D4:D9,0)/COUNT(D4:D9)</f>
        <v>0.5</v>
      </c>
      <c r="P4">
        <f>COUNTIF(D4:D9,1)/COUNT(D4:D9)</f>
        <v>0.5</v>
      </c>
    </row>
    <row r="5" spans="3:16">
      <c r="C5">
        <v>3.25</v>
      </c>
      <c r="D5">
        <v>0</v>
      </c>
      <c r="E5">
        <f t="shared" ref="E5:E6" si="0">(C5-$O$6)^2</f>
        <v>0</v>
      </c>
      <c r="G5">
        <f t="shared" ref="G5:G9" si="1">(C5*($O$6/$O$10)-($O$6)^2)/((2*$O$10)+LN($O$4))</f>
        <v>0</v>
      </c>
      <c r="H5">
        <f t="shared" ref="H5:H9" si="2">(C5*($P$6/$O$10)-($P$6)^2)/((2*$O$10)+LN($P$4))</f>
        <v>-14.34744580344846</v>
      </c>
      <c r="I5">
        <f t="shared" ref="I5:I9" si="3">IF(G5&gt;H5,0,1)</f>
        <v>0</v>
      </c>
    </row>
    <row r="6" spans="3:16">
      <c r="C6">
        <v>4.25</v>
      </c>
      <c r="D6">
        <v>0</v>
      </c>
      <c r="E6">
        <f t="shared" si="0"/>
        <v>1</v>
      </c>
      <c r="G6">
        <f t="shared" si="1"/>
        <v>2.4868906059310665</v>
      </c>
      <c r="H6">
        <f t="shared" si="2"/>
        <v>-9.5649638689656395</v>
      </c>
      <c r="I6">
        <f t="shared" si="3"/>
        <v>0</v>
      </c>
      <c r="N6" t="s">
        <v>78</v>
      </c>
      <c r="O6">
        <f>AVERAGEIF(D4:D9,0,C4:C9)</f>
        <v>3.25</v>
      </c>
      <c r="P6">
        <f>AVERAGEIF(D4:D9,1,C4:C9)</f>
        <v>6.25</v>
      </c>
    </row>
    <row r="7" spans="3:16">
      <c r="C7">
        <v>5.25</v>
      </c>
      <c r="D7">
        <v>1</v>
      </c>
      <c r="F7">
        <f>(C7-$P$6)^2</f>
        <v>1</v>
      </c>
      <c r="G7">
        <f t="shared" si="1"/>
        <v>4.973781211862133</v>
      </c>
      <c r="H7">
        <f t="shared" si="2"/>
        <v>-4.7824819344828198</v>
      </c>
      <c r="I7">
        <f t="shared" si="3"/>
        <v>0</v>
      </c>
      <c r="N7" t="s">
        <v>80</v>
      </c>
      <c r="O7">
        <f>SUM(E4:E6)</f>
        <v>2</v>
      </c>
      <c r="P7">
        <f>SUM(F7:F9)</f>
        <v>2</v>
      </c>
    </row>
    <row r="8" spans="3:16">
      <c r="C8">
        <v>6.25</v>
      </c>
      <c r="D8">
        <v>1</v>
      </c>
      <c r="F8">
        <f>(C8-$P$6)^2</f>
        <v>0</v>
      </c>
      <c r="G8">
        <f t="shared" si="1"/>
        <v>7.460671817793199</v>
      </c>
      <c r="H8">
        <f t="shared" si="2"/>
        <v>0</v>
      </c>
      <c r="I8">
        <f t="shared" si="3"/>
        <v>0</v>
      </c>
    </row>
    <row r="9" spans="3:16">
      <c r="C9">
        <v>7.25</v>
      </c>
      <c r="D9">
        <v>1</v>
      </c>
      <c r="F9">
        <f t="shared" ref="F9" si="4">(C9-$P$6)^2</f>
        <v>1</v>
      </c>
      <c r="G9">
        <f t="shared" si="1"/>
        <v>9.9475624237242659</v>
      </c>
      <c r="H9">
        <f t="shared" si="2"/>
        <v>4.7824819344828198</v>
      </c>
      <c r="I9">
        <f t="shared" si="3"/>
        <v>0</v>
      </c>
    </row>
    <row r="10" spans="3:16">
      <c r="N10" t="s">
        <v>81</v>
      </c>
      <c r="O10" s="22">
        <f>1/(COUNT(C4:C9)-2)*(O7+P7)</f>
        <v>1</v>
      </c>
      <c r="P10" s="22"/>
    </row>
    <row r="12" spans="3:16">
      <c r="F12" t="s">
        <v>2</v>
      </c>
      <c r="G12" t="s">
        <v>84</v>
      </c>
      <c r="H12" t="s">
        <v>72</v>
      </c>
    </row>
    <row r="13" spans="3:16">
      <c r="F13">
        <v>0</v>
      </c>
      <c r="G13">
        <v>0</v>
      </c>
      <c r="H13" t="str">
        <f>IF(F13=G13,"yes","no")</f>
        <v>yes</v>
      </c>
    </row>
    <row r="14" spans="3:16">
      <c r="F14">
        <v>0</v>
      </c>
      <c r="G14">
        <v>0</v>
      </c>
      <c r="H14" t="str">
        <f t="shared" ref="H14:H18" si="5">IF(F14=G14,"yes","no")</f>
        <v>yes</v>
      </c>
      <c r="I14" t="s">
        <v>73</v>
      </c>
      <c r="J14">
        <f>COUNTIF(H13:H18,"yes")</f>
        <v>3</v>
      </c>
    </row>
    <row r="15" spans="3:16">
      <c r="F15">
        <v>0</v>
      </c>
      <c r="G15">
        <v>0</v>
      </c>
      <c r="H15" t="str">
        <f t="shared" si="5"/>
        <v>yes</v>
      </c>
      <c r="I15" t="s">
        <v>74</v>
      </c>
      <c r="J15">
        <f>COUNTIF(H13:H18,"no")</f>
        <v>3</v>
      </c>
    </row>
    <row r="16" spans="3:16">
      <c r="F16">
        <v>1</v>
      </c>
      <c r="G16">
        <v>0</v>
      </c>
      <c r="H16" t="str">
        <f t="shared" si="5"/>
        <v>no</v>
      </c>
      <c r="I16" t="s">
        <v>75</v>
      </c>
      <c r="J16" s="10">
        <f>J14/(J14+J15)</f>
        <v>0.5</v>
      </c>
    </row>
    <row r="17" spans="6:8">
      <c r="F17">
        <v>1</v>
      </c>
      <c r="G17">
        <v>0</v>
      </c>
      <c r="H17" t="str">
        <f t="shared" si="5"/>
        <v>no</v>
      </c>
    </row>
    <row r="18" spans="6:8">
      <c r="F18">
        <v>1</v>
      </c>
      <c r="G18">
        <v>0</v>
      </c>
      <c r="H18" t="str">
        <f t="shared" si="5"/>
        <v>no</v>
      </c>
    </row>
  </sheetData>
  <mergeCells count="1">
    <mergeCell ref="O10:P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407F-E0F0-4F56-85B3-B2BCE7A2C0D1}">
  <dimension ref="A1:U133"/>
  <sheetViews>
    <sheetView topLeftCell="B28" workbookViewId="0">
      <selection activeCell="T36" sqref="T36"/>
    </sheetView>
  </sheetViews>
  <sheetFormatPr defaultRowHeight="15"/>
  <cols>
    <col min="1" max="1" width="8.28515625" bestFit="1" customWidth="1"/>
    <col min="2" max="2" width="10.140625" bestFit="1" customWidth="1"/>
    <col min="3" max="3" width="8.85546875" bestFit="1" customWidth="1"/>
    <col min="11" max="11" width="10.7109375" customWidth="1"/>
    <col min="12" max="12" width="8.28515625" bestFit="1" customWidth="1"/>
    <col min="13" max="13" width="10.28515625" bestFit="1" customWidth="1"/>
    <col min="15" max="15" width="10.28515625" customWidth="1"/>
    <col min="16" max="16" width="10.28515625" bestFit="1" customWidth="1"/>
    <col min="17" max="17" width="13.7109375" bestFit="1" customWidth="1"/>
    <col min="18" max="18" width="12.5703125" bestFit="1" customWidth="1"/>
  </cols>
  <sheetData>
    <row r="1" spans="1:21">
      <c r="A1" s="12" t="s">
        <v>85</v>
      </c>
      <c r="B1" s="12" t="s">
        <v>86</v>
      </c>
      <c r="C1" s="12" t="s">
        <v>87</v>
      </c>
      <c r="D1" s="12" t="s">
        <v>88</v>
      </c>
      <c r="E1" s="23" t="s">
        <v>89</v>
      </c>
      <c r="F1" s="23"/>
      <c r="H1" s="24" t="s">
        <v>90</v>
      </c>
      <c r="I1" s="24"/>
      <c r="L1" s="23" t="s">
        <v>89</v>
      </c>
      <c r="M1" s="23"/>
      <c r="P1" s="24" t="s">
        <v>90</v>
      </c>
      <c r="Q1" s="24"/>
    </row>
    <row r="2" spans="1:21">
      <c r="A2">
        <v>87</v>
      </c>
      <c r="B2">
        <v>2</v>
      </c>
      <c r="C2" t="s">
        <v>91</v>
      </c>
      <c r="D2">
        <f>IF(C2="N",0,1)</f>
        <v>0</v>
      </c>
      <c r="E2" s="12" t="s">
        <v>85</v>
      </c>
      <c r="F2" s="12" t="s">
        <v>86</v>
      </c>
      <c r="H2" s="12" t="s">
        <v>85</v>
      </c>
      <c r="I2" s="12" t="s">
        <v>86</v>
      </c>
      <c r="L2" s="12" t="s">
        <v>85</v>
      </c>
      <c r="M2" s="12" t="s">
        <v>86</v>
      </c>
      <c r="P2" s="12" t="s">
        <v>85</v>
      </c>
      <c r="Q2" s="12" t="s">
        <v>86</v>
      </c>
    </row>
    <row r="3" spans="1:21">
      <c r="A3">
        <v>89</v>
      </c>
      <c r="B3">
        <v>2</v>
      </c>
      <c r="C3" t="s">
        <v>91</v>
      </c>
      <c r="D3">
        <f t="shared" ref="D3:D66" si="0">IF(C3="N",0,1)</f>
        <v>0</v>
      </c>
      <c r="E3">
        <v>87</v>
      </c>
      <c r="F3">
        <v>2</v>
      </c>
      <c r="H3">
        <v>100</v>
      </c>
      <c r="I3">
        <v>26</v>
      </c>
      <c r="K3" s="13" t="s">
        <v>92</v>
      </c>
      <c r="L3">
        <f>COUNT(E3:E77)</f>
        <v>75</v>
      </c>
      <c r="M3">
        <f>COUNT(F3:F77)</f>
        <v>75</v>
      </c>
      <c r="O3" s="13" t="s">
        <v>92</v>
      </c>
      <c r="P3">
        <f>COUNT(H3:H27)</f>
        <v>25</v>
      </c>
      <c r="Q3">
        <f>COUNT(I3:I27)</f>
        <v>25</v>
      </c>
    </row>
    <row r="4" spans="1:21">
      <c r="A4">
        <v>90</v>
      </c>
      <c r="B4">
        <v>2</v>
      </c>
      <c r="C4" t="s">
        <v>91</v>
      </c>
      <c r="D4">
        <f t="shared" si="0"/>
        <v>0</v>
      </c>
      <c r="E4">
        <v>89</v>
      </c>
      <c r="F4">
        <v>2</v>
      </c>
      <c r="H4">
        <v>78</v>
      </c>
      <c r="I4">
        <v>27</v>
      </c>
      <c r="K4" s="13" t="s">
        <v>93</v>
      </c>
      <c r="L4" s="14">
        <f>AVERAGE(E3:E77)</f>
        <v>116.22666666666667</v>
      </c>
      <c r="M4" s="14">
        <f>AVERAGE(F3:F77)</f>
        <v>16.893333333333334</v>
      </c>
      <c r="O4" s="13" t="s">
        <v>93</v>
      </c>
      <c r="P4" s="14">
        <f>AVERAGE(H3:H27)</f>
        <v>115.04</v>
      </c>
      <c r="Q4" s="14">
        <f>AVERAGE(I3:I27)</f>
        <v>55.32</v>
      </c>
    </row>
    <row r="5" spans="1:21">
      <c r="A5">
        <v>90</v>
      </c>
      <c r="B5">
        <v>2</v>
      </c>
      <c r="C5" t="s">
        <v>91</v>
      </c>
      <c r="D5">
        <f t="shared" si="0"/>
        <v>0</v>
      </c>
      <c r="E5">
        <v>90</v>
      </c>
      <c r="F5">
        <v>2</v>
      </c>
      <c r="H5">
        <v>61</v>
      </c>
      <c r="I5">
        <v>48</v>
      </c>
    </row>
    <row r="6" spans="1:21">
      <c r="A6">
        <v>101</v>
      </c>
      <c r="B6">
        <v>2</v>
      </c>
      <c r="C6" t="s">
        <v>91</v>
      </c>
      <c r="D6">
        <f t="shared" si="0"/>
        <v>0</v>
      </c>
      <c r="E6">
        <v>90</v>
      </c>
      <c r="F6">
        <v>2</v>
      </c>
      <c r="H6">
        <v>343</v>
      </c>
      <c r="I6">
        <v>28</v>
      </c>
      <c r="L6" s="25" t="s">
        <v>94</v>
      </c>
      <c r="M6" s="25"/>
      <c r="P6" s="25" t="s">
        <v>94</v>
      </c>
      <c r="Q6" s="25"/>
    </row>
    <row r="7" spans="1:21">
      <c r="A7">
        <v>110</v>
      </c>
      <c r="B7">
        <v>2</v>
      </c>
      <c r="C7" t="s">
        <v>91</v>
      </c>
      <c r="D7">
        <f t="shared" si="0"/>
        <v>0</v>
      </c>
      <c r="E7">
        <v>101</v>
      </c>
      <c r="F7">
        <v>2</v>
      </c>
      <c r="H7">
        <v>24</v>
      </c>
      <c r="I7">
        <v>49</v>
      </c>
      <c r="L7" s="12" t="s">
        <v>85</v>
      </c>
      <c r="M7" s="12" t="s">
        <v>86</v>
      </c>
      <c r="P7" s="12" t="s">
        <v>85</v>
      </c>
      <c r="Q7" s="12" t="s">
        <v>86</v>
      </c>
    </row>
    <row r="8" spans="1:21" ht="18.75">
      <c r="A8">
        <v>115</v>
      </c>
      <c r="B8">
        <v>2</v>
      </c>
      <c r="C8" t="s">
        <v>91</v>
      </c>
      <c r="D8">
        <f t="shared" si="0"/>
        <v>0</v>
      </c>
      <c r="E8">
        <v>110</v>
      </c>
      <c r="F8">
        <v>2</v>
      </c>
      <c r="H8">
        <v>43</v>
      </c>
      <c r="I8">
        <v>53</v>
      </c>
      <c r="K8" s="12" t="s">
        <v>85</v>
      </c>
      <c r="L8" s="14">
        <f>COVAR(E3:E77,E3:E77)*L3/(L3-1)</f>
        <v>9323.3938738738707</v>
      </c>
      <c r="M8" s="14">
        <f>COVAR(E3:E77,F3:F77)*L3/(L3-1)</f>
        <v>-606.78630630630619</v>
      </c>
      <c r="O8" s="12" t="s">
        <v>85</v>
      </c>
      <c r="P8" s="14">
        <f>COVAR(H3:H27,H3:H27)*P3/(P3-1)</f>
        <v>14009.29</v>
      </c>
      <c r="Q8" s="14">
        <f>COVAR(H3:H27,I3:I27)*P3/(P3-1)</f>
        <v>-1053.43</v>
      </c>
      <c r="U8" s="15"/>
    </row>
    <row r="9" spans="1:21">
      <c r="A9">
        <v>115</v>
      </c>
      <c r="B9">
        <v>2</v>
      </c>
      <c r="C9" t="s">
        <v>91</v>
      </c>
      <c r="D9">
        <f t="shared" si="0"/>
        <v>0</v>
      </c>
      <c r="E9">
        <v>115</v>
      </c>
      <c r="F9">
        <v>2</v>
      </c>
      <c r="H9">
        <v>417</v>
      </c>
      <c r="I9">
        <v>13</v>
      </c>
      <c r="K9" s="12" t="s">
        <v>86</v>
      </c>
      <c r="L9" s="14">
        <f>COVAR(F3:F77,E3:E77)*L3/(L3-1)</f>
        <v>-606.78630630630619</v>
      </c>
      <c r="M9" s="14">
        <f>COVAR(F3:F77,F3:F77)*L3/(L3-1)</f>
        <v>332.85333333333352</v>
      </c>
      <c r="O9" s="12" t="s">
        <v>86</v>
      </c>
      <c r="P9" s="14">
        <f>COVAR(I3:I27,H3:H27)*P3/(P3-1)</f>
        <v>-1053.43</v>
      </c>
      <c r="Q9" s="14">
        <f>COVAR(I3:I27,I3:I27)*P3/(P3-1)</f>
        <v>287.47666666666663</v>
      </c>
    </row>
    <row r="10" spans="1:21">
      <c r="A10">
        <v>115</v>
      </c>
      <c r="B10">
        <v>2</v>
      </c>
      <c r="C10" t="s">
        <v>91</v>
      </c>
      <c r="D10">
        <f t="shared" si="0"/>
        <v>0</v>
      </c>
      <c r="E10">
        <v>115</v>
      </c>
      <c r="F10">
        <v>2</v>
      </c>
      <c r="H10">
        <v>275</v>
      </c>
      <c r="I10">
        <v>54</v>
      </c>
    </row>
    <row r="11" spans="1:21">
      <c r="A11">
        <v>117</v>
      </c>
      <c r="B11">
        <v>2</v>
      </c>
      <c r="C11" t="s">
        <v>91</v>
      </c>
      <c r="D11">
        <f t="shared" si="0"/>
        <v>0</v>
      </c>
      <c r="E11">
        <v>115</v>
      </c>
      <c r="F11">
        <v>2</v>
      </c>
      <c r="H11">
        <v>42</v>
      </c>
      <c r="I11">
        <v>57</v>
      </c>
      <c r="M11" s="25" t="s">
        <v>95</v>
      </c>
      <c r="N11" s="25"/>
      <c r="O11" s="25"/>
      <c r="S11" s="16"/>
      <c r="T11" s="16"/>
    </row>
    <row r="12" spans="1:21">
      <c r="A12">
        <v>127</v>
      </c>
      <c r="B12">
        <v>2</v>
      </c>
      <c r="C12" t="s">
        <v>91</v>
      </c>
      <c r="D12">
        <f t="shared" si="0"/>
        <v>0</v>
      </c>
      <c r="E12">
        <v>117</v>
      </c>
      <c r="F12">
        <v>2</v>
      </c>
      <c r="H12">
        <v>26</v>
      </c>
      <c r="I12">
        <v>58</v>
      </c>
      <c r="N12" s="12" t="s">
        <v>85</v>
      </c>
      <c r="O12" s="12" t="s">
        <v>86</v>
      </c>
      <c r="R12" s="16"/>
      <c r="S12" s="16"/>
    </row>
    <row r="13" spans="1:21">
      <c r="A13">
        <v>149</v>
      </c>
      <c r="B13">
        <v>2</v>
      </c>
      <c r="C13" t="s">
        <v>91</v>
      </c>
      <c r="D13">
        <f t="shared" si="0"/>
        <v>0</v>
      </c>
      <c r="E13">
        <v>127</v>
      </c>
      <c r="F13">
        <v>2</v>
      </c>
      <c r="H13">
        <v>42</v>
      </c>
      <c r="I13">
        <v>59</v>
      </c>
      <c r="M13" s="12" t="s">
        <v>85</v>
      </c>
      <c r="N13" s="17">
        <f>0.75*L8+0.25*P8</f>
        <v>10494.867905405403</v>
      </c>
      <c r="O13" s="17">
        <f>0.75*M8+0.25*Q8</f>
        <v>-718.44722972972966</v>
      </c>
      <c r="Q13" s="17"/>
      <c r="R13" s="17"/>
      <c r="S13" s="18"/>
      <c r="T13" s="18"/>
    </row>
    <row r="14" spans="1:21">
      <c r="A14">
        <v>150</v>
      </c>
      <c r="B14">
        <v>2</v>
      </c>
      <c r="C14" t="s">
        <v>91</v>
      </c>
      <c r="D14">
        <f t="shared" si="0"/>
        <v>0</v>
      </c>
      <c r="E14">
        <v>149</v>
      </c>
      <c r="F14">
        <v>2</v>
      </c>
      <c r="H14">
        <v>47</v>
      </c>
      <c r="I14">
        <v>59</v>
      </c>
      <c r="M14" s="12" t="s">
        <v>86</v>
      </c>
      <c r="N14" s="17">
        <f>O13</f>
        <v>-718.44722972972966</v>
      </c>
      <c r="O14" s="17">
        <f>0.75*M9+0.25*Q9</f>
        <v>321.50916666666683</v>
      </c>
      <c r="Q14" s="17"/>
      <c r="R14" s="26"/>
      <c r="S14" s="26"/>
      <c r="T14" s="16"/>
    </row>
    <row r="15" spans="1:21">
      <c r="A15">
        <v>157</v>
      </c>
      <c r="B15">
        <v>2</v>
      </c>
      <c r="C15" t="s">
        <v>91</v>
      </c>
      <c r="D15">
        <f t="shared" si="0"/>
        <v>0</v>
      </c>
      <c r="E15">
        <v>150</v>
      </c>
      <c r="F15">
        <v>2</v>
      </c>
      <c r="H15">
        <v>170</v>
      </c>
      <c r="I15">
        <v>59</v>
      </c>
      <c r="R15" s="19"/>
      <c r="S15" s="19"/>
    </row>
    <row r="16" spans="1:21">
      <c r="A16">
        <v>166</v>
      </c>
      <c r="B16">
        <v>2</v>
      </c>
      <c r="C16" t="s">
        <v>91</v>
      </c>
      <c r="D16">
        <f t="shared" si="0"/>
        <v>0</v>
      </c>
      <c r="E16">
        <v>157</v>
      </c>
      <c r="F16">
        <v>2</v>
      </c>
      <c r="H16">
        <v>12</v>
      </c>
      <c r="I16">
        <v>60</v>
      </c>
      <c r="M16" s="25" t="s">
        <v>96</v>
      </c>
      <c r="N16" s="25"/>
      <c r="O16" s="25"/>
    </row>
    <row r="17" spans="1:20">
      <c r="A17">
        <v>170</v>
      </c>
      <c r="B17">
        <v>2</v>
      </c>
      <c r="C17" t="s">
        <v>91</v>
      </c>
      <c r="D17">
        <f t="shared" si="0"/>
        <v>0</v>
      </c>
      <c r="E17">
        <v>166</v>
      </c>
      <c r="F17">
        <v>2</v>
      </c>
      <c r="H17">
        <v>49</v>
      </c>
      <c r="I17">
        <v>62</v>
      </c>
      <c r="N17" s="12" t="s">
        <v>85</v>
      </c>
      <c r="O17" s="12" t="s">
        <v>86</v>
      </c>
    </row>
    <row r="18" spans="1:20">
      <c r="A18">
        <v>183</v>
      </c>
      <c r="B18">
        <v>2</v>
      </c>
      <c r="C18" t="s">
        <v>91</v>
      </c>
      <c r="D18">
        <f t="shared" si="0"/>
        <v>0</v>
      </c>
      <c r="E18">
        <v>170</v>
      </c>
      <c r="F18">
        <v>2</v>
      </c>
      <c r="H18">
        <v>36</v>
      </c>
      <c r="I18">
        <v>64</v>
      </c>
      <c r="M18" s="12" t="s">
        <v>85</v>
      </c>
      <c r="N18" s="19">
        <f t="array" ref="N18:O19">MINVERSE(N13:O14)</f>
        <v>1.1249328654482668E-4</v>
      </c>
      <c r="O18" s="19">
        <v>2.5137849386769177E-4</v>
      </c>
      <c r="Q18" s="20"/>
      <c r="R18" s="20"/>
      <c r="T18" s="14"/>
    </row>
    <row r="19" spans="1:20">
      <c r="A19">
        <v>183</v>
      </c>
      <c r="B19">
        <v>2</v>
      </c>
      <c r="C19" t="s">
        <v>91</v>
      </c>
      <c r="D19">
        <f t="shared" si="0"/>
        <v>0</v>
      </c>
      <c r="E19">
        <v>183</v>
      </c>
      <c r="F19">
        <v>2</v>
      </c>
      <c r="H19">
        <v>48</v>
      </c>
      <c r="I19">
        <v>65</v>
      </c>
      <c r="M19" s="12" t="s">
        <v>86</v>
      </c>
      <c r="N19" s="19">
        <v>2.5137849386769177E-4</v>
      </c>
      <c r="O19" s="19">
        <v>3.6720638318748018E-3</v>
      </c>
      <c r="Q19" s="20"/>
      <c r="R19" s="20"/>
    </row>
    <row r="20" spans="1:20" ht="18.600000000000001" customHeight="1">
      <c r="A20">
        <v>190</v>
      </c>
      <c r="B20">
        <v>2</v>
      </c>
      <c r="C20" t="s">
        <v>91</v>
      </c>
      <c r="D20">
        <f t="shared" si="0"/>
        <v>0</v>
      </c>
      <c r="E20">
        <v>183</v>
      </c>
      <c r="F20">
        <v>2</v>
      </c>
      <c r="H20">
        <v>17</v>
      </c>
      <c r="I20">
        <v>66</v>
      </c>
      <c r="T20" s="14"/>
    </row>
    <row r="21" spans="1:20" ht="24" customHeight="1">
      <c r="A21">
        <v>201</v>
      </c>
      <c r="B21">
        <v>2</v>
      </c>
      <c r="C21" t="s">
        <v>91</v>
      </c>
      <c r="D21">
        <f t="shared" si="0"/>
        <v>0</v>
      </c>
      <c r="E21">
        <v>190</v>
      </c>
      <c r="F21">
        <v>2</v>
      </c>
      <c r="H21">
        <v>85</v>
      </c>
      <c r="I21">
        <v>69</v>
      </c>
      <c r="M21" s="27" t="s">
        <v>97</v>
      </c>
      <c r="N21" s="27"/>
      <c r="O21" s="27"/>
      <c r="R21" s="16"/>
      <c r="S21" s="16"/>
      <c r="T21" s="14"/>
    </row>
    <row r="22" spans="1:20" ht="14.45" customHeight="1">
      <c r="A22">
        <v>202</v>
      </c>
      <c r="B22">
        <v>2</v>
      </c>
      <c r="C22" t="s">
        <v>91</v>
      </c>
      <c r="D22">
        <f t="shared" si="0"/>
        <v>0</v>
      </c>
      <c r="E22">
        <v>201</v>
      </c>
      <c r="F22">
        <v>2</v>
      </c>
      <c r="H22">
        <v>350</v>
      </c>
      <c r="I22">
        <v>39</v>
      </c>
      <c r="M22" s="12" t="s">
        <v>85</v>
      </c>
      <c r="N22" s="12" t="s">
        <v>86</v>
      </c>
      <c r="S22" s="14"/>
      <c r="T22" s="14"/>
    </row>
    <row r="23" spans="1:20">
      <c r="A23">
        <v>207</v>
      </c>
      <c r="B23">
        <v>2</v>
      </c>
      <c r="C23" t="s">
        <v>91</v>
      </c>
      <c r="D23">
        <f t="shared" si="0"/>
        <v>0</v>
      </c>
      <c r="E23">
        <v>202</v>
      </c>
      <c r="F23">
        <v>2</v>
      </c>
      <c r="H23">
        <v>207</v>
      </c>
      <c r="I23">
        <v>70</v>
      </c>
      <c r="M23" s="14">
        <f>L4-P4</f>
        <v>1.1866666666666674</v>
      </c>
      <c r="N23" s="14">
        <f>M4-Q4</f>
        <v>-38.426666666666662</v>
      </c>
    </row>
    <row r="24" spans="1:20">
      <c r="A24">
        <v>212</v>
      </c>
      <c r="B24">
        <v>2</v>
      </c>
      <c r="C24" t="s">
        <v>91</v>
      </c>
      <c r="D24">
        <f t="shared" si="0"/>
        <v>0</v>
      </c>
      <c r="E24">
        <v>207</v>
      </c>
      <c r="F24">
        <v>2</v>
      </c>
      <c r="H24">
        <v>229</v>
      </c>
      <c r="I24">
        <v>70</v>
      </c>
      <c r="R24" s="16"/>
      <c r="S24" s="16"/>
    </row>
    <row r="25" spans="1:20">
      <c r="A25">
        <v>220</v>
      </c>
      <c r="B25">
        <v>2</v>
      </c>
      <c r="C25" t="s">
        <v>91</v>
      </c>
      <c r="D25">
        <f t="shared" si="0"/>
        <v>0</v>
      </c>
      <c r="E25">
        <v>212</v>
      </c>
      <c r="F25">
        <v>2</v>
      </c>
      <c r="H25">
        <v>65</v>
      </c>
      <c r="I25">
        <v>72</v>
      </c>
      <c r="M25" s="28" t="s">
        <v>37</v>
      </c>
      <c r="N25" s="28"/>
      <c r="P25" s="21"/>
    </row>
    <row r="26" spans="1:20">
      <c r="A26">
        <v>310</v>
      </c>
      <c r="B26">
        <v>2</v>
      </c>
      <c r="C26" t="s">
        <v>91</v>
      </c>
      <c r="D26">
        <f t="shared" si="0"/>
        <v>0</v>
      </c>
      <c r="E26">
        <v>220</v>
      </c>
      <c r="F26">
        <v>2</v>
      </c>
      <c r="H26">
        <v>37</v>
      </c>
      <c r="I26">
        <v>76</v>
      </c>
      <c r="M26" s="12" t="s">
        <v>85</v>
      </c>
      <c r="N26" s="12" t="s">
        <v>86</v>
      </c>
    </row>
    <row r="27" spans="1:20">
      <c r="A27">
        <v>322</v>
      </c>
      <c r="B27">
        <v>2</v>
      </c>
      <c r="C27" t="s">
        <v>91</v>
      </c>
      <c r="D27">
        <f t="shared" si="0"/>
        <v>0</v>
      </c>
      <c r="E27">
        <v>310</v>
      </c>
      <c r="F27">
        <v>2</v>
      </c>
      <c r="H27">
        <v>73</v>
      </c>
      <c r="I27">
        <v>80</v>
      </c>
      <c r="M27">
        <f t="array" ref="M27:N27">MMULT(M23:N23,N18:O19)</f>
        <v>-9.5261455576559732E-3</v>
      </c>
      <c r="N27">
        <v>-0.14080687036678605</v>
      </c>
    </row>
    <row r="28" spans="1:20">
      <c r="A28">
        <v>399</v>
      </c>
      <c r="B28">
        <v>2</v>
      </c>
      <c r="C28" t="s">
        <v>91</v>
      </c>
      <c r="D28">
        <f t="shared" si="0"/>
        <v>0</v>
      </c>
      <c r="E28">
        <v>322</v>
      </c>
      <c r="F28">
        <v>2</v>
      </c>
    </row>
    <row r="29" spans="1:20">
      <c r="A29">
        <v>415</v>
      </c>
      <c r="B29">
        <v>2</v>
      </c>
      <c r="C29" t="s">
        <v>91</v>
      </c>
      <c r="D29">
        <f t="shared" si="0"/>
        <v>0</v>
      </c>
      <c r="E29">
        <v>399</v>
      </c>
      <c r="F29">
        <v>2</v>
      </c>
      <c r="M29" s="25" t="s">
        <v>98</v>
      </c>
      <c r="N29" s="25"/>
    </row>
    <row r="30" spans="1:20">
      <c r="A30">
        <v>326</v>
      </c>
      <c r="B30">
        <v>3</v>
      </c>
      <c r="C30" t="s">
        <v>91</v>
      </c>
      <c r="D30">
        <f t="shared" si="0"/>
        <v>0</v>
      </c>
      <c r="E30">
        <v>415</v>
      </c>
      <c r="F30">
        <v>2</v>
      </c>
      <c r="M30" s="22">
        <f>M27*(L4+P4)/2-N27*(M4+Q4)/2</f>
        <v>3.9825267680598024</v>
      </c>
      <c r="N30" s="22"/>
    </row>
    <row r="31" spans="1:20">
      <c r="A31">
        <v>12</v>
      </c>
      <c r="B31">
        <v>4</v>
      </c>
      <c r="C31" t="s">
        <v>91</v>
      </c>
      <c r="D31">
        <f t="shared" si="0"/>
        <v>0</v>
      </c>
      <c r="E31">
        <v>326</v>
      </c>
      <c r="F31">
        <v>3</v>
      </c>
    </row>
    <row r="32" spans="1:20">
      <c r="A32">
        <v>12</v>
      </c>
      <c r="B32">
        <v>4</v>
      </c>
      <c r="C32" t="s">
        <v>91</v>
      </c>
      <c r="D32">
        <f t="shared" si="0"/>
        <v>0</v>
      </c>
      <c r="E32">
        <v>12</v>
      </c>
      <c r="F32">
        <v>4</v>
      </c>
    </row>
    <row r="33" spans="1:20">
      <c r="A33">
        <v>38</v>
      </c>
      <c r="B33">
        <v>4</v>
      </c>
      <c r="C33" t="s">
        <v>91</v>
      </c>
      <c r="D33">
        <f t="shared" si="0"/>
        <v>0</v>
      </c>
      <c r="E33">
        <v>12</v>
      </c>
      <c r="F33">
        <v>4</v>
      </c>
      <c r="L33" s="12" t="s">
        <v>85</v>
      </c>
      <c r="M33" s="12" t="s">
        <v>86</v>
      </c>
      <c r="N33" s="12" t="s">
        <v>87</v>
      </c>
      <c r="O33" s="12" t="s">
        <v>88</v>
      </c>
      <c r="P33" s="12" t="s">
        <v>99</v>
      </c>
      <c r="Q33" s="12" t="s">
        <v>100</v>
      </c>
      <c r="R33" s="12" t="s">
        <v>72</v>
      </c>
    </row>
    <row r="34" spans="1:20">
      <c r="A34">
        <v>200</v>
      </c>
      <c r="B34">
        <v>4</v>
      </c>
      <c r="C34" t="s">
        <v>91</v>
      </c>
      <c r="D34">
        <f t="shared" si="0"/>
        <v>0</v>
      </c>
      <c r="E34">
        <v>38</v>
      </c>
      <c r="F34">
        <v>4</v>
      </c>
      <c r="L34">
        <v>87</v>
      </c>
      <c r="M34">
        <v>2</v>
      </c>
      <c r="N34" t="s">
        <v>91</v>
      </c>
      <c r="O34">
        <f>IF(N34="N",0,1)</f>
        <v>0</v>
      </c>
      <c r="P34">
        <f>L34*$M$27-M34*$N$27</f>
        <v>-0.54716092278249762</v>
      </c>
      <c r="Q34">
        <f>IF($M$30&lt;P34,1,0)</f>
        <v>0</v>
      </c>
      <c r="R34" t="str">
        <f>IF(O34=Q34,"yes","no")</f>
        <v>yes</v>
      </c>
      <c r="S34" t="s">
        <v>73</v>
      </c>
      <c r="T34">
        <f>COUNTIF(R34:R133,"yes")</f>
        <v>81</v>
      </c>
    </row>
    <row r="35" spans="1:20">
      <c r="A35">
        <v>302</v>
      </c>
      <c r="B35">
        <v>4</v>
      </c>
      <c r="C35" t="s">
        <v>91</v>
      </c>
      <c r="D35">
        <f t="shared" si="0"/>
        <v>0</v>
      </c>
      <c r="E35">
        <v>200</v>
      </c>
      <c r="F35">
        <v>4</v>
      </c>
      <c r="L35">
        <v>89</v>
      </c>
      <c r="M35">
        <v>2</v>
      </c>
      <c r="N35" t="s">
        <v>91</v>
      </c>
      <c r="O35">
        <f t="shared" ref="O35:O98" si="1">IF(N35="N",0,1)</f>
        <v>0</v>
      </c>
      <c r="P35">
        <f t="shared" ref="P35:P98" si="2">L35*$M$27-M35*$N$27</f>
        <v>-0.56621321389780954</v>
      </c>
      <c r="Q35">
        <f t="shared" ref="Q35:Q98" si="3">IF($M$30&lt;P35,1,0)</f>
        <v>0</v>
      </c>
      <c r="R35" t="str">
        <f t="shared" ref="R35:R98" si="4">IF(O35=Q35,"yes","no")</f>
        <v>yes</v>
      </c>
      <c r="S35" t="s">
        <v>74</v>
      </c>
      <c r="T35">
        <f>COUNTIF(R34:R133,"no")</f>
        <v>19</v>
      </c>
    </row>
    <row r="36" spans="1:20">
      <c r="A36">
        <v>30</v>
      </c>
      <c r="B36">
        <v>5</v>
      </c>
      <c r="C36" t="s">
        <v>91</v>
      </c>
      <c r="D36">
        <f t="shared" si="0"/>
        <v>0</v>
      </c>
      <c r="E36">
        <v>302</v>
      </c>
      <c r="F36">
        <v>4</v>
      </c>
      <c r="L36">
        <v>90</v>
      </c>
      <c r="M36">
        <v>2</v>
      </c>
      <c r="N36" t="s">
        <v>91</v>
      </c>
      <c r="O36">
        <f t="shared" si="1"/>
        <v>0</v>
      </c>
      <c r="P36">
        <f t="shared" si="2"/>
        <v>-0.57573935945546539</v>
      </c>
      <c r="Q36">
        <f t="shared" si="3"/>
        <v>0</v>
      </c>
      <c r="R36" t="str">
        <f t="shared" si="4"/>
        <v>yes</v>
      </c>
      <c r="S36" t="s">
        <v>101</v>
      </c>
    </row>
    <row r="37" spans="1:20">
      <c r="A37">
        <v>44</v>
      </c>
      <c r="B37">
        <v>5</v>
      </c>
      <c r="C37" t="s">
        <v>91</v>
      </c>
      <c r="D37">
        <f t="shared" si="0"/>
        <v>0</v>
      </c>
      <c r="E37">
        <v>30</v>
      </c>
      <c r="F37">
        <v>5</v>
      </c>
      <c r="L37">
        <v>90</v>
      </c>
      <c r="M37">
        <v>2</v>
      </c>
      <c r="N37" t="s">
        <v>91</v>
      </c>
      <c r="O37">
        <f t="shared" si="1"/>
        <v>0</v>
      </c>
      <c r="P37">
        <f t="shared" si="2"/>
        <v>-0.57573935945546539</v>
      </c>
      <c r="Q37">
        <f t="shared" si="3"/>
        <v>0</v>
      </c>
      <c r="R37" t="str">
        <f t="shared" si="4"/>
        <v>yes</v>
      </c>
    </row>
    <row r="38" spans="1:20">
      <c r="A38">
        <v>131</v>
      </c>
      <c r="B38">
        <v>5</v>
      </c>
      <c r="C38" t="s">
        <v>91</v>
      </c>
      <c r="D38">
        <f t="shared" si="0"/>
        <v>0</v>
      </c>
      <c r="E38">
        <v>44</v>
      </c>
      <c r="F38">
        <v>5</v>
      </c>
      <c r="L38">
        <v>101</v>
      </c>
      <c r="M38">
        <v>2</v>
      </c>
      <c r="N38" t="s">
        <v>91</v>
      </c>
      <c r="O38">
        <f t="shared" si="1"/>
        <v>0</v>
      </c>
      <c r="P38">
        <f t="shared" si="2"/>
        <v>-0.6805269605896811</v>
      </c>
      <c r="Q38">
        <f t="shared" si="3"/>
        <v>0</v>
      </c>
      <c r="R38" t="str">
        <f t="shared" si="4"/>
        <v>yes</v>
      </c>
    </row>
    <row r="39" spans="1:20">
      <c r="A39">
        <v>23</v>
      </c>
      <c r="B39">
        <v>7</v>
      </c>
      <c r="C39" t="s">
        <v>91</v>
      </c>
      <c r="D39">
        <f t="shared" si="0"/>
        <v>0</v>
      </c>
      <c r="E39">
        <v>131</v>
      </c>
      <c r="F39">
        <v>5</v>
      </c>
      <c r="L39">
        <v>110</v>
      </c>
      <c r="M39">
        <v>2</v>
      </c>
      <c r="N39" t="s">
        <v>91</v>
      </c>
      <c r="O39">
        <f t="shared" si="1"/>
        <v>0</v>
      </c>
      <c r="P39">
        <f t="shared" si="2"/>
        <v>-0.76626227060858487</v>
      </c>
      <c r="Q39">
        <f t="shared" si="3"/>
        <v>0</v>
      </c>
      <c r="R39" t="str">
        <f t="shared" si="4"/>
        <v>yes</v>
      </c>
    </row>
    <row r="40" spans="1:20">
      <c r="A40">
        <v>152</v>
      </c>
      <c r="B40">
        <v>7</v>
      </c>
      <c r="C40" t="s">
        <v>91</v>
      </c>
      <c r="D40">
        <f t="shared" si="0"/>
        <v>0</v>
      </c>
      <c r="E40">
        <v>23</v>
      </c>
      <c r="F40">
        <v>7</v>
      </c>
      <c r="L40">
        <v>115</v>
      </c>
      <c r="M40">
        <v>2</v>
      </c>
      <c r="N40" t="s">
        <v>91</v>
      </c>
      <c r="O40">
        <f t="shared" si="1"/>
        <v>0</v>
      </c>
      <c r="P40">
        <f t="shared" si="2"/>
        <v>-0.8138929983968648</v>
      </c>
      <c r="Q40">
        <f t="shared" si="3"/>
        <v>0</v>
      </c>
      <c r="R40" t="str">
        <f t="shared" si="4"/>
        <v>yes</v>
      </c>
    </row>
    <row r="41" spans="1:20">
      <c r="A41">
        <v>89</v>
      </c>
      <c r="B41">
        <v>10</v>
      </c>
      <c r="C41" t="s">
        <v>91</v>
      </c>
      <c r="D41">
        <f t="shared" si="0"/>
        <v>0</v>
      </c>
      <c r="E41">
        <v>152</v>
      </c>
      <c r="F41">
        <v>7</v>
      </c>
      <c r="L41">
        <v>115</v>
      </c>
      <c r="M41">
        <v>2</v>
      </c>
      <c r="N41" t="s">
        <v>91</v>
      </c>
      <c r="O41">
        <f t="shared" si="1"/>
        <v>0</v>
      </c>
      <c r="P41">
        <f t="shared" si="2"/>
        <v>-0.8138929983968648</v>
      </c>
      <c r="Q41">
        <f t="shared" si="3"/>
        <v>0</v>
      </c>
      <c r="R41" t="str">
        <f t="shared" si="4"/>
        <v>yes</v>
      </c>
    </row>
    <row r="42" spans="1:20">
      <c r="A42">
        <v>24</v>
      </c>
      <c r="B42">
        <v>12</v>
      </c>
      <c r="C42" t="s">
        <v>91</v>
      </c>
      <c r="D42">
        <f t="shared" si="0"/>
        <v>0</v>
      </c>
      <c r="E42">
        <v>89</v>
      </c>
      <c r="F42">
        <v>10</v>
      </c>
      <c r="L42">
        <v>115</v>
      </c>
      <c r="M42">
        <v>2</v>
      </c>
      <c r="N42" t="s">
        <v>91</v>
      </c>
      <c r="O42">
        <f t="shared" si="1"/>
        <v>0</v>
      </c>
      <c r="P42">
        <f t="shared" si="2"/>
        <v>-0.8138929983968648</v>
      </c>
      <c r="Q42">
        <f t="shared" si="3"/>
        <v>0</v>
      </c>
      <c r="R42" t="str">
        <f t="shared" si="4"/>
        <v>yes</v>
      </c>
    </row>
    <row r="43" spans="1:20">
      <c r="A43">
        <v>41</v>
      </c>
      <c r="B43">
        <v>12</v>
      </c>
      <c r="C43" t="s">
        <v>91</v>
      </c>
      <c r="D43">
        <f t="shared" si="0"/>
        <v>0</v>
      </c>
      <c r="E43">
        <v>24</v>
      </c>
      <c r="F43">
        <v>12</v>
      </c>
      <c r="L43">
        <v>117</v>
      </c>
      <c r="M43">
        <v>2</v>
      </c>
      <c r="N43" t="s">
        <v>91</v>
      </c>
      <c r="O43">
        <f t="shared" si="1"/>
        <v>0</v>
      </c>
      <c r="P43">
        <f t="shared" si="2"/>
        <v>-0.83294528951217672</v>
      </c>
      <c r="Q43">
        <f t="shared" si="3"/>
        <v>0</v>
      </c>
      <c r="R43" t="str">
        <f t="shared" si="4"/>
        <v>yes</v>
      </c>
    </row>
    <row r="44" spans="1:20">
      <c r="A44">
        <v>151</v>
      </c>
      <c r="B44">
        <v>14</v>
      </c>
      <c r="C44" t="s">
        <v>91</v>
      </c>
      <c r="D44">
        <f t="shared" si="0"/>
        <v>0</v>
      </c>
      <c r="E44">
        <v>41</v>
      </c>
      <c r="F44">
        <v>12</v>
      </c>
      <c r="L44">
        <v>127</v>
      </c>
      <c r="M44">
        <v>2</v>
      </c>
      <c r="N44" t="s">
        <v>91</v>
      </c>
      <c r="O44">
        <f t="shared" si="1"/>
        <v>0</v>
      </c>
      <c r="P44">
        <f t="shared" si="2"/>
        <v>-0.92820674508873635</v>
      </c>
      <c r="Q44">
        <f t="shared" si="3"/>
        <v>0</v>
      </c>
      <c r="R44" t="str">
        <f t="shared" si="4"/>
        <v>yes</v>
      </c>
    </row>
    <row r="45" spans="1:20">
      <c r="A45">
        <v>25</v>
      </c>
      <c r="B45">
        <v>17</v>
      </c>
      <c r="C45" t="s">
        <v>91</v>
      </c>
      <c r="D45">
        <f t="shared" si="0"/>
        <v>0</v>
      </c>
      <c r="E45">
        <v>151</v>
      </c>
      <c r="F45">
        <v>14</v>
      </c>
      <c r="L45">
        <v>149</v>
      </c>
      <c r="M45">
        <v>2</v>
      </c>
      <c r="N45" t="s">
        <v>91</v>
      </c>
      <c r="O45">
        <f t="shared" si="1"/>
        <v>0</v>
      </c>
      <c r="P45">
        <f t="shared" si="2"/>
        <v>-1.1377819473571678</v>
      </c>
      <c r="Q45">
        <f t="shared" si="3"/>
        <v>0</v>
      </c>
      <c r="R45" t="str">
        <f t="shared" si="4"/>
        <v>yes</v>
      </c>
    </row>
    <row r="46" spans="1:20">
      <c r="A46">
        <v>48</v>
      </c>
      <c r="B46">
        <v>18</v>
      </c>
      <c r="C46" t="s">
        <v>91</v>
      </c>
      <c r="D46">
        <f t="shared" si="0"/>
        <v>0</v>
      </c>
      <c r="E46">
        <v>25</v>
      </c>
      <c r="F46">
        <v>17</v>
      </c>
      <c r="L46">
        <v>150</v>
      </c>
      <c r="M46">
        <v>2</v>
      </c>
      <c r="N46" t="s">
        <v>91</v>
      </c>
      <c r="O46">
        <f t="shared" si="1"/>
        <v>0</v>
      </c>
      <c r="P46">
        <f t="shared" si="2"/>
        <v>-1.1473080929148238</v>
      </c>
      <c r="Q46">
        <f t="shared" si="3"/>
        <v>0</v>
      </c>
      <c r="R46" t="str">
        <f t="shared" si="4"/>
        <v>yes</v>
      </c>
    </row>
    <row r="47" spans="1:20">
      <c r="A47">
        <v>12</v>
      </c>
      <c r="B47">
        <v>19</v>
      </c>
      <c r="C47" t="s">
        <v>91</v>
      </c>
      <c r="D47">
        <f t="shared" si="0"/>
        <v>0</v>
      </c>
      <c r="E47">
        <v>48</v>
      </c>
      <c r="F47">
        <v>18</v>
      </c>
      <c r="L47">
        <v>157</v>
      </c>
      <c r="M47">
        <v>2</v>
      </c>
      <c r="N47" t="s">
        <v>91</v>
      </c>
      <c r="O47">
        <f t="shared" si="1"/>
        <v>0</v>
      </c>
      <c r="P47">
        <f t="shared" si="2"/>
        <v>-1.2139911118184157</v>
      </c>
      <c r="Q47">
        <f t="shared" si="3"/>
        <v>0</v>
      </c>
      <c r="R47" t="str">
        <f t="shared" si="4"/>
        <v>yes</v>
      </c>
    </row>
    <row r="48" spans="1:20">
      <c r="A48">
        <v>267</v>
      </c>
      <c r="B48">
        <v>20</v>
      </c>
      <c r="C48" t="s">
        <v>91</v>
      </c>
      <c r="D48">
        <f t="shared" si="0"/>
        <v>0</v>
      </c>
      <c r="E48">
        <v>12</v>
      </c>
      <c r="F48">
        <v>19</v>
      </c>
      <c r="L48">
        <v>166</v>
      </c>
      <c r="M48">
        <v>2</v>
      </c>
      <c r="N48" t="s">
        <v>91</v>
      </c>
      <c r="O48">
        <f t="shared" si="1"/>
        <v>0</v>
      </c>
      <c r="P48">
        <f t="shared" si="2"/>
        <v>-1.2997264218373195</v>
      </c>
      <c r="Q48">
        <f t="shared" si="3"/>
        <v>0</v>
      </c>
      <c r="R48" t="str">
        <f t="shared" si="4"/>
        <v>yes</v>
      </c>
    </row>
    <row r="49" spans="1:18">
      <c r="A49">
        <v>18</v>
      </c>
      <c r="B49">
        <v>22</v>
      </c>
      <c r="C49" t="s">
        <v>91</v>
      </c>
      <c r="D49">
        <f t="shared" si="0"/>
        <v>0</v>
      </c>
      <c r="E49">
        <v>267</v>
      </c>
      <c r="F49">
        <v>20</v>
      </c>
      <c r="L49">
        <v>170</v>
      </c>
      <c r="M49">
        <v>2</v>
      </c>
      <c r="N49" t="s">
        <v>91</v>
      </c>
      <c r="O49">
        <f t="shared" si="1"/>
        <v>0</v>
      </c>
      <c r="P49">
        <f t="shared" si="2"/>
        <v>-1.3378310040679433</v>
      </c>
      <c r="Q49">
        <f t="shared" si="3"/>
        <v>0</v>
      </c>
      <c r="R49" t="str">
        <f t="shared" si="4"/>
        <v>yes</v>
      </c>
    </row>
    <row r="50" spans="1:18">
      <c r="A50">
        <v>43</v>
      </c>
      <c r="B50">
        <v>25</v>
      </c>
      <c r="C50" t="s">
        <v>91</v>
      </c>
      <c r="D50">
        <f t="shared" si="0"/>
        <v>0</v>
      </c>
      <c r="E50">
        <v>18</v>
      </c>
      <c r="F50">
        <v>22</v>
      </c>
      <c r="L50">
        <v>183</v>
      </c>
      <c r="M50">
        <v>2</v>
      </c>
      <c r="N50" t="s">
        <v>91</v>
      </c>
      <c r="O50">
        <f t="shared" si="1"/>
        <v>0</v>
      </c>
      <c r="P50">
        <f t="shared" si="2"/>
        <v>-1.4616708963174709</v>
      </c>
      <c r="Q50">
        <f t="shared" si="3"/>
        <v>0</v>
      </c>
      <c r="R50" t="str">
        <f t="shared" si="4"/>
        <v>yes</v>
      </c>
    </row>
    <row r="51" spans="1:18">
      <c r="A51">
        <v>15</v>
      </c>
      <c r="B51">
        <v>28</v>
      </c>
      <c r="C51" t="s">
        <v>91</v>
      </c>
      <c r="D51">
        <f t="shared" si="0"/>
        <v>0</v>
      </c>
      <c r="E51">
        <v>43</v>
      </c>
      <c r="F51">
        <v>25</v>
      </c>
      <c r="L51">
        <v>183</v>
      </c>
      <c r="M51">
        <v>2</v>
      </c>
      <c r="N51" t="s">
        <v>91</v>
      </c>
      <c r="O51">
        <f t="shared" si="1"/>
        <v>0</v>
      </c>
      <c r="P51">
        <f t="shared" si="2"/>
        <v>-1.4616708963174709</v>
      </c>
      <c r="Q51">
        <f t="shared" si="3"/>
        <v>0</v>
      </c>
      <c r="R51" t="str">
        <f t="shared" si="4"/>
        <v>yes</v>
      </c>
    </row>
    <row r="52" spans="1:18">
      <c r="A52">
        <v>60</v>
      </c>
      <c r="B52">
        <v>28</v>
      </c>
      <c r="C52" t="s">
        <v>91</v>
      </c>
      <c r="D52">
        <f t="shared" si="0"/>
        <v>0</v>
      </c>
      <c r="E52">
        <v>15</v>
      </c>
      <c r="F52">
        <v>28</v>
      </c>
      <c r="L52">
        <v>190</v>
      </c>
      <c r="M52">
        <v>2</v>
      </c>
      <c r="N52" t="s">
        <v>91</v>
      </c>
      <c r="O52">
        <f t="shared" si="1"/>
        <v>0</v>
      </c>
      <c r="P52">
        <f t="shared" si="2"/>
        <v>-1.5283539152210628</v>
      </c>
      <c r="Q52">
        <f t="shared" si="3"/>
        <v>0</v>
      </c>
      <c r="R52" t="str">
        <f t="shared" si="4"/>
        <v>yes</v>
      </c>
    </row>
    <row r="53" spans="1:18">
      <c r="A53">
        <v>86</v>
      </c>
      <c r="B53">
        <v>28</v>
      </c>
      <c r="C53" t="s">
        <v>91</v>
      </c>
      <c r="D53">
        <f t="shared" si="0"/>
        <v>0</v>
      </c>
      <c r="E53">
        <v>60</v>
      </c>
      <c r="F53">
        <v>28</v>
      </c>
      <c r="L53">
        <v>201</v>
      </c>
      <c r="M53">
        <v>2</v>
      </c>
      <c r="N53" t="s">
        <v>91</v>
      </c>
      <c r="O53">
        <f t="shared" si="1"/>
        <v>0</v>
      </c>
      <c r="P53">
        <f t="shared" si="2"/>
        <v>-1.6331415163552785</v>
      </c>
      <c r="Q53">
        <f t="shared" si="3"/>
        <v>0</v>
      </c>
      <c r="R53" t="str">
        <f t="shared" si="4"/>
        <v>yes</v>
      </c>
    </row>
    <row r="54" spans="1:18">
      <c r="A54">
        <v>12</v>
      </c>
      <c r="B54">
        <v>29</v>
      </c>
      <c r="C54" t="s">
        <v>91</v>
      </c>
      <c r="D54">
        <f t="shared" si="0"/>
        <v>0</v>
      </c>
      <c r="E54">
        <v>86</v>
      </c>
      <c r="F54">
        <v>28</v>
      </c>
      <c r="L54">
        <v>202</v>
      </c>
      <c r="M54">
        <v>2</v>
      </c>
      <c r="N54" t="s">
        <v>91</v>
      </c>
      <c r="O54">
        <f t="shared" si="1"/>
        <v>0</v>
      </c>
      <c r="P54">
        <f t="shared" si="2"/>
        <v>-1.6426676619129343</v>
      </c>
      <c r="Q54">
        <f t="shared" si="3"/>
        <v>0</v>
      </c>
      <c r="R54" t="str">
        <f t="shared" si="4"/>
        <v>yes</v>
      </c>
    </row>
    <row r="55" spans="1:18">
      <c r="A55">
        <v>77</v>
      </c>
      <c r="B55">
        <v>29</v>
      </c>
      <c r="C55" t="s">
        <v>91</v>
      </c>
      <c r="D55">
        <f t="shared" si="0"/>
        <v>0</v>
      </c>
      <c r="E55">
        <v>12</v>
      </c>
      <c r="F55">
        <v>29</v>
      </c>
      <c r="L55">
        <v>207</v>
      </c>
      <c r="M55">
        <v>2</v>
      </c>
      <c r="N55" t="s">
        <v>91</v>
      </c>
      <c r="O55">
        <f t="shared" si="1"/>
        <v>0</v>
      </c>
      <c r="P55">
        <f t="shared" si="2"/>
        <v>-1.6902983897012143</v>
      </c>
      <c r="Q55">
        <f t="shared" si="3"/>
        <v>0</v>
      </c>
      <c r="R55" t="str">
        <f t="shared" si="4"/>
        <v>yes</v>
      </c>
    </row>
    <row r="56" spans="1:18">
      <c r="A56">
        <v>38</v>
      </c>
      <c r="B56">
        <v>30</v>
      </c>
      <c r="C56" t="s">
        <v>91</v>
      </c>
      <c r="D56">
        <f t="shared" si="0"/>
        <v>0</v>
      </c>
      <c r="E56">
        <v>77</v>
      </c>
      <c r="F56">
        <v>29</v>
      </c>
      <c r="L56">
        <v>212</v>
      </c>
      <c r="M56">
        <v>2</v>
      </c>
      <c r="N56" t="s">
        <v>91</v>
      </c>
      <c r="O56">
        <f t="shared" si="1"/>
        <v>0</v>
      </c>
      <c r="P56">
        <f t="shared" si="2"/>
        <v>-1.7379291174894942</v>
      </c>
      <c r="Q56">
        <f t="shared" si="3"/>
        <v>0</v>
      </c>
      <c r="R56" t="str">
        <f t="shared" si="4"/>
        <v>yes</v>
      </c>
    </row>
    <row r="57" spans="1:18">
      <c r="A57">
        <v>46</v>
      </c>
      <c r="B57">
        <v>30</v>
      </c>
      <c r="C57" t="s">
        <v>91</v>
      </c>
      <c r="D57">
        <f t="shared" si="0"/>
        <v>0</v>
      </c>
      <c r="E57">
        <v>38</v>
      </c>
      <c r="F57">
        <v>30</v>
      </c>
      <c r="L57">
        <v>220</v>
      </c>
      <c r="M57">
        <v>2</v>
      </c>
      <c r="N57" t="s">
        <v>91</v>
      </c>
      <c r="O57">
        <f t="shared" si="1"/>
        <v>0</v>
      </c>
      <c r="P57">
        <f t="shared" si="2"/>
        <v>-1.8141382819507419</v>
      </c>
      <c r="Q57">
        <f t="shared" si="3"/>
        <v>0</v>
      </c>
      <c r="R57" t="str">
        <f t="shared" si="4"/>
        <v>yes</v>
      </c>
    </row>
    <row r="58" spans="1:18">
      <c r="A58">
        <v>64</v>
      </c>
      <c r="B58">
        <v>30</v>
      </c>
      <c r="C58" t="s">
        <v>91</v>
      </c>
      <c r="D58">
        <f t="shared" si="0"/>
        <v>0</v>
      </c>
      <c r="E58">
        <v>46</v>
      </c>
      <c r="F58">
        <v>30</v>
      </c>
      <c r="L58">
        <v>310</v>
      </c>
      <c r="M58">
        <v>2</v>
      </c>
      <c r="N58" t="s">
        <v>91</v>
      </c>
      <c r="O58">
        <f t="shared" si="1"/>
        <v>0</v>
      </c>
      <c r="P58">
        <f t="shared" si="2"/>
        <v>-2.6714913821397799</v>
      </c>
      <c r="Q58">
        <f t="shared" si="3"/>
        <v>0</v>
      </c>
      <c r="R58" t="str">
        <f t="shared" si="4"/>
        <v>yes</v>
      </c>
    </row>
    <row r="59" spans="1:18">
      <c r="A59">
        <v>77</v>
      </c>
      <c r="B59">
        <v>30</v>
      </c>
      <c r="C59" t="s">
        <v>91</v>
      </c>
      <c r="D59">
        <f t="shared" si="0"/>
        <v>0</v>
      </c>
      <c r="E59">
        <v>64</v>
      </c>
      <c r="F59">
        <v>30</v>
      </c>
      <c r="L59">
        <v>322</v>
      </c>
      <c r="M59">
        <v>2</v>
      </c>
      <c r="N59" t="s">
        <v>91</v>
      </c>
      <c r="O59">
        <f t="shared" si="1"/>
        <v>0</v>
      </c>
      <c r="P59">
        <f t="shared" si="2"/>
        <v>-2.7858051288316514</v>
      </c>
      <c r="Q59">
        <f t="shared" si="3"/>
        <v>0</v>
      </c>
      <c r="R59" t="str">
        <f t="shared" si="4"/>
        <v>yes</v>
      </c>
    </row>
    <row r="60" spans="1:18">
      <c r="A60">
        <v>132</v>
      </c>
      <c r="B60">
        <v>30</v>
      </c>
      <c r="C60" t="s">
        <v>91</v>
      </c>
      <c r="D60">
        <f t="shared" si="0"/>
        <v>0</v>
      </c>
      <c r="E60">
        <v>77</v>
      </c>
      <c r="F60">
        <v>30</v>
      </c>
      <c r="L60">
        <v>399</v>
      </c>
      <c r="M60">
        <v>2</v>
      </c>
      <c r="N60" t="s">
        <v>91</v>
      </c>
      <c r="O60">
        <f t="shared" si="1"/>
        <v>0</v>
      </c>
      <c r="P60">
        <f t="shared" si="2"/>
        <v>-3.5193183367711613</v>
      </c>
      <c r="Q60">
        <f t="shared" si="3"/>
        <v>0</v>
      </c>
      <c r="R60" t="str">
        <f t="shared" si="4"/>
        <v>yes</v>
      </c>
    </row>
    <row r="61" spans="1:18">
      <c r="A61">
        <v>150</v>
      </c>
      <c r="B61">
        <v>30</v>
      </c>
      <c r="C61" t="s">
        <v>91</v>
      </c>
      <c r="D61">
        <f t="shared" si="0"/>
        <v>0</v>
      </c>
      <c r="E61">
        <v>132</v>
      </c>
      <c r="F61">
        <v>30</v>
      </c>
      <c r="L61">
        <v>415</v>
      </c>
      <c r="M61">
        <v>2</v>
      </c>
      <c r="N61" t="s">
        <v>91</v>
      </c>
      <c r="O61">
        <f t="shared" si="1"/>
        <v>0</v>
      </c>
      <c r="P61">
        <f t="shared" si="2"/>
        <v>-3.6717366656936568</v>
      </c>
      <c r="Q61">
        <f t="shared" si="3"/>
        <v>0</v>
      </c>
      <c r="R61" t="str">
        <f t="shared" si="4"/>
        <v>yes</v>
      </c>
    </row>
    <row r="62" spans="1:18">
      <c r="A62">
        <v>12</v>
      </c>
      <c r="B62">
        <v>31</v>
      </c>
      <c r="C62" t="s">
        <v>91</v>
      </c>
      <c r="D62">
        <f t="shared" si="0"/>
        <v>0</v>
      </c>
      <c r="E62">
        <v>150</v>
      </c>
      <c r="F62">
        <v>30</v>
      </c>
      <c r="L62">
        <v>326</v>
      </c>
      <c r="M62">
        <v>3</v>
      </c>
      <c r="N62" t="s">
        <v>91</v>
      </c>
      <c r="O62">
        <f t="shared" si="1"/>
        <v>0</v>
      </c>
      <c r="P62">
        <f t="shared" si="2"/>
        <v>-2.6831028406954891</v>
      </c>
      <c r="Q62">
        <f t="shared" si="3"/>
        <v>0</v>
      </c>
      <c r="R62" t="str">
        <f t="shared" si="4"/>
        <v>yes</v>
      </c>
    </row>
    <row r="63" spans="1:18">
      <c r="A63">
        <v>24</v>
      </c>
      <c r="B63">
        <v>31</v>
      </c>
      <c r="C63" t="s">
        <v>91</v>
      </c>
      <c r="D63">
        <f t="shared" si="0"/>
        <v>0</v>
      </c>
      <c r="E63">
        <v>12</v>
      </c>
      <c r="F63">
        <v>31</v>
      </c>
      <c r="L63">
        <v>12</v>
      </c>
      <c r="M63">
        <v>4</v>
      </c>
      <c r="N63" t="s">
        <v>91</v>
      </c>
      <c r="O63">
        <f t="shared" si="1"/>
        <v>0</v>
      </c>
      <c r="P63">
        <f t="shared" si="2"/>
        <v>0.44891373477527252</v>
      </c>
      <c r="Q63">
        <f t="shared" si="3"/>
        <v>0</v>
      </c>
      <c r="R63" t="str">
        <f t="shared" si="4"/>
        <v>yes</v>
      </c>
    </row>
    <row r="64" spans="1:18">
      <c r="A64">
        <v>12</v>
      </c>
      <c r="B64">
        <v>32</v>
      </c>
      <c r="C64" t="s">
        <v>91</v>
      </c>
      <c r="D64">
        <f t="shared" si="0"/>
        <v>0</v>
      </c>
      <c r="E64">
        <v>24</v>
      </c>
      <c r="F64">
        <v>31</v>
      </c>
      <c r="L64">
        <v>12</v>
      </c>
      <c r="M64">
        <v>4</v>
      </c>
      <c r="N64" t="s">
        <v>91</v>
      </c>
      <c r="O64">
        <f t="shared" si="1"/>
        <v>0</v>
      </c>
      <c r="P64">
        <f t="shared" si="2"/>
        <v>0.44891373477527252</v>
      </c>
      <c r="Q64">
        <f t="shared" si="3"/>
        <v>0</v>
      </c>
      <c r="R64" t="str">
        <f t="shared" si="4"/>
        <v>yes</v>
      </c>
    </row>
    <row r="65" spans="1:18">
      <c r="A65">
        <v>27</v>
      </c>
      <c r="B65">
        <v>32</v>
      </c>
      <c r="C65" t="s">
        <v>91</v>
      </c>
      <c r="D65">
        <f t="shared" si="0"/>
        <v>0</v>
      </c>
      <c r="E65">
        <v>12</v>
      </c>
      <c r="F65">
        <v>32</v>
      </c>
      <c r="L65">
        <v>38</v>
      </c>
      <c r="M65">
        <v>4</v>
      </c>
      <c r="N65" t="s">
        <v>91</v>
      </c>
      <c r="O65">
        <f t="shared" si="1"/>
        <v>0</v>
      </c>
      <c r="P65">
        <f t="shared" si="2"/>
        <v>0.20123395027621721</v>
      </c>
      <c r="Q65">
        <f t="shared" si="3"/>
        <v>0</v>
      </c>
      <c r="R65" t="str">
        <f t="shared" si="4"/>
        <v>yes</v>
      </c>
    </row>
    <row r="66" spans="1:18">
      <c r="A66">
        <v>36</v>
      </c>
      <c r="B66">
        <v>34</v>
      </c>
      <c r="C66" t="s">
        <v>91</v>
      </c>
      <c r="D66">
        <f t="shared" si="0"/>
        <v>0</v>
      </c>
      <c r="E66">
        <v>27</v>
      </c>
      <c r="F66">
        <v>32</v>
      </c>
      <c r="L66">
        <v>200</v>
      </c>
      <c r="M66">
        <v>4</v>
      </c>
      <c r="N66" t="s">
        <v>91</v>
      </c>
      <c r="O66">
        <f t="shared" si="1"/>
        <v>0</v>
      </c>
      <c r="P66">
        <f t="shared" si="2"/>
        <v>-1.3420016300640505</v>
      </c>
      <c r="Q66">
        <f t="shared" si="3"/>
        <v>0</v>
      </c>
      <c r="R66" t="str">
        <f t="shared" si="4"/>
        <v>yes</v>
      </c>
    </row>
    <row r="67" spans="1:18">
      <c r="A67">
        <v>26</v>
      </c>
      <c r="B67">
        <v>46</v>
      </c>
      <c r="C67" t="s">
        <v>91</v>
      </c>
      <c r="D67">
        <f t="shared" ref="D67:D101" si="5">IF(C67="N",0,1)</f>
        <v>0</v>
      </c>
      <c r="E67">
        <v>36</v>
      </c>
      <c r="F67">
        <v>34</v>
      </c>
      <c r="L67">
        <v>302</v>
      </c>
      <c r="M67">
        <v>4</v>
      </c>
      <c r="N67" t="s">
        <v>91</v>
      </c>
      <c r="O67">
        <f t="shared" si="1"/>
        <v>0</v>
      </c>
      <c r="P67">
        <f t="shared" si="2"/>
        <v>-2.3136684769449598</v>
      </c>
      <c r="Q67">
        <f t="shared" si="3"/>
        <v>0</v>
      </c>
      <c r="R67" t="str">
        <f t="shared" si="4"/>
        <v>yes</v>
      </c>
    </row>
    <row r="68" spans="1:18">
      <c r="A68">
        <v>26</v>
      </c>
      <c r="B68">
        <v>46</v>
      </c>
      <c r="C68" t="s">
        <v>91</v>
      </c>
      <c r="D68">
        <f t="shared" si="5"/>
        <v>0</v>
      </c>
      <c r="E68">
        <v>26</v>
      </c>
      <c r="F68">
        <v>46</v>
      </c>
      <c r="L68">
        <v>30</v>
      </c>
      <c r="M68">
        <v>5</v>
      </c>
      <c r="N68" t="s">
        <v>91</v>
      </c>
      <c r="O68">
        <f t="shared" si="1"/>
        <v>0</v>
      </c>
      <c r="P68">
        <f t="shared" si="2"/>
        <v>0.41824998510425104</v>
      </c>
      <c r="Q68">
        <f t="shared" si="3"/>
        <v>0</v>
      </c>
      <c r="R68" t="str">
        <f t="shared" si="4"/>
        <v>yes</v>
      </c>
    </row>
    <row r="69" spans="1:18">
      <c r="A69">
        <v>116</v>
      </c>
      <c r="B69">
        <v>46</v>
      </c>
      <c r="C69" t="s">
        <v>91</v>
      </c>
      <c r="D69">
        <f t="shared" si="5"/>
        <v>0</v>
      </c>
      <c r="E69">
        <v>26</v>
      </c>
      <c r="F69">
        <v>46</v>
      </c>
      <c r="L69">
        <v>44</v>
      </c>
      <c r="M69">
        <v>5</v>
      </c>
      <c r="N69" t="s">
        <v>91</v>
      </c>
      <c r="O69">
        <f t="shared" si="1"/>
        <v>0</v>
      </c>
      <c r="P69">
        <f t="shared" si="2"/>
        <v>0.28488394729706745</v>
      </c>
      <c r="Q69">
        <f t="shared" si="3"/>
        <v>0</v>
      </c>
      <c r="R69" t="str">
        <f t="shared" si="4"/>
        <v>yes</v>
      </c>
    </row>
    <row r="70" spans="1:18">
      <c r="A70">
        <v>88</v>
      </c>
      <c r="B70">
        <v>53</v>
      </c>
      <c r="C70" t="s">
        <v>91</v>
      </c>
      <c r="D70">
        <f t="shared" si="5"/>
        <v>0</v>
      </c>
      <c r="E70">
        <v>116</v>
      </c>
      <c r="F70">
        <v>46</v>
      </c>
      <c r="L70">
        <v>131</v>
      </c>
      <c r="M70">
        <v>5</v>
      </c>
      <c r="N70" t="s">
        <v>91</v>
      </c>
      <c r="O70">
        <f t="shared" si="1"/>
        <v>0</v>
      </c>
      <c r="P70">
        <f t="shared" si="2"/>
        <v>-0.54389071621900231</v>
      </c>
      <c r="Q70">
        <f t="shared" si="3"/>
        <v>0</v>
      </c>
      <c r="R70" t="str">
        <f t="shared" si="4"/>
        <v>yes</v>
      </c>
    </row>
    <row r="71" spans="1:18">
      <c r="A71">
        <v>27</v>
      </c>
      <c r="B71">
        <v>60</v>
      </c>
      <c r="C71" t="s">
        <v>91</v>
      </c>
      <c r="D71">
        <f t="shared" si="5"/>
        <v>0</v>
      </c>
      <c r="E71">
        <v>88</v>
      </c>
      <c r="F71">
        <v>53</v>
      </c>
      <c r="L71">
        <v>23</v>
      </c>
      <c r="M71">
        <v>7</v>
      </c>
      <c r="N71" t="s">
        <v>91</v>
      </c>
      <c r="O71">
        <f t="shared" si="1"/>
        <v>0</v>
      </c>
      <c r="P71">
        <f t="shared" si="2"/>
        <v>0.76654674474141493</v>
      </c>
      <c r="Q71">
        <f t="shared" si="3"/>
        <v>0</v>
      </c>
      <c r="R71" t="str">
        <f t="shared" si="4"/>
        <v>yes</v>
      </c>
    </row>
    <row r="72" spans="1:18">
      <c r="A72">
        <v>84</v>
      </c>
      <c r="B72">
        <v>60</v>
      </c>
      <c r="C72" t="s">
        <v>91</v>
      </c>
      <c r="D72">
        <f t="shared" si="5"/>
        <v>0</v>
      </c>
      <c r="E72">
        <v>27</v>
      </c>
      <c r="F72">
        <v>60</v>
      </c>
      <c r="L72">
        <v>152</v>
      </c>
      <c r="M72">
        <v>7</v>
      </c>
      <c r="N72" t="s">
        <v>91</v>
      </c>
      <c r="O72">
        <f t="shared" si="1"/>
        <v>0</v>
      </c>
      <c r="P72">
        <f t="shared" si="2"/>
        <v>-0.46232603219620561</v>
      </c>
      <c r="Q72">
        <f t="shared" si="3"/>
        <v>0</v>
      </c>
      <c r="R72" t="str">
        <f t="shared" si="4"/>
        <v>yes</v>
      </c>
    </row>
    <row r="73" spans="1:18">
      <c r="A73">
        <v>162</v>
      </c>
      <c r="B73">
        <v>60</v>
      </c>
      <c r="C73" t="s">
        <v>91</v>
      </c>
      <c r="D73">
        <f t="shared" si="5"/>
        <v>0</v>
      </c>
      <c r="E73">
        <v>84</v>
      </c>
      <c r="F73">
        <v>60</v>
      </c>
      <c r="L73">
        <v>89</v>
      </c>
      <c r="M73">
        <v>10</v>
      </c>
      <c r="N73" t="s">
        <v>91</v>
      </c>
      <c r="O73">
        <f t="shared" si="1"/>
        <v>0</v>
      </c>
      <c r="P73">
        <f t="shared" si="2"/>
        <v>0.56024174903647894</v>
      </c>
      <c r="Q73">
        <f t="shared" si="3"/>
        <v>0</v>
      </c>
      <c r="R73" t="str">
        <f t="shared" si="4"/>
        <v>yes</v>
      </c>
    </row>
    <row r="74" spans="1:18">
      <c r="A74">
        <v>277</v>
      </c>
      <c r="B74">
        <v>60</v>
      </c>
      <c r="C74" t="s">
        <v>91</v>
      </c>
      <c r="D74">
        <f t="shared" si="5"/>
        <v>0</v>
      </c>
      <c r="E74">
        <v>162</v>
      </c>
      <c r="F74">
        <v>60</v>
      </c>
      <c r="L74">
        <v>24</v>
      </c>
      <c r="M74">
        <v>12</v>
      </c>
      <c r="N74" t="s">
        <v>91</v>
      </c>
      <c r="O74">
        <f t="shared" si="1"/>
        <v>0</v>
      </c>
      <c r="P74">
        <f t="shared" si="2"/>
        <v>1.4610549510176891</v>
      </c>
      <c r="Q74">
        <f t="shared" si="3"/>
        <v>0</v>
      </c>
      <c r="R74" t="str">
        <f t="shared" si="4"/>
        <v>yes</v>
      </c>
    </row>
    <row r="75" spans="1:18">
      <c r="A75">
        <v>51</v>
      </c>
      <c r="B75">
        <v>66</v>
      </c>
      <c r="C75" t="s">
        <v>91</v>
      </c>
      <c r="D75">
        <f t="shared" si="5"/>
        <v>0</v>
      </c>
      <c r="E75">
        <v>277</v>
      </c>
      <c r="F75">
        <v>60</v>
      </c>
      <c r="L75">
        <v>41</v>
      </c>
      <c r="M75">
        <v>12</v>
      </c>
      <c r="N75" t="s">
        <v>91</v>
      </c>
      <c r="O75">
        <f t="shared" si="1"/>
        <v>0</v>
      </c>
      <c r="P75">
        <f t="shared" si="2"/>
        <v>1.2991104765375376</v>
      </c>
      <c r="Q75">
        <f t="shared" si="3"/>
        <v>0</v>
      </c>
      <c r="R75" t="str">
        <f t="shared" si="4"/>
        <v>yes</v>
      </c>
    </row>
    <row r="76" spans="1:18">
      <c r="A76">
        <v>12</v>
      </c>
      <c r="B76">
        <v>11</v>
      </c>
      <c r="C76" t="s">
        <v>91</v>
      </c>
      <c r="D76">
        <f t="shared" si="5"/>
        <v>0</v>
      </c>
      <c r="E76">
        <v>51</v>
      </c>
      <c r="F76">
        <v>66</v>
      </c>
      <c r="L76">
        <v>151</v>
      </c>
      <c r="M76">
        <v>14</v>
      </c>
      <c r="N76" t="s">
        <v>91</v>
      </c>
      <c r="O76">
        <f t="shared" si="1"/>
        <v>0</v>
      </c>
      <c r="P76">
        <f t="shared" si="2"/>
        <v>0.53284820592895255</v>
      </c>
      <c r="Q76">
        <f t="shared" si="3"/>
        <v>0</v>
      </c>
      <c r="R76" t="str">
        <f t="shared" si="4"/>
        <v>yes</v>
      </c>
    </row>
    <row r="77" spans="1:18">
      <c r="A77">
        <v>100</v>
      </c>
      <c r="B77">
        <v>26</v>
      </c>
      <c r="C77" t="s">
        <v>2</v>
      </c>
      <c r="D77">
        <f t="shared" si="5"/>
        <v>1</v>
      </c>
      <c r="E77">
        <v>12</v>
      </c>
      <c r="F77">
        <v>11</v>
      </c>
      <c r="L77">
        <v>25</v>
      </c>
      <c r="M77">
        <v>17</v>
      </c>
      <c r="N77" t="s">
        <v>91</v>
      </c>
      <c r="O77">
        <f t="shared" si="1"/>
        <v>0</v>
      </c>
      <c r="P77">
        <f t="shared" si="2"/>
        <v>2.1555631572939635</v>
      </c>
      <c r="Q77">
        <f t="shared" si="3"/>
        <v>0</v>
      </c>
      <c r="R77" t="str">
        <f t="shared" si="4"/>
        <v>yes</v>
      </c>
    </row>
    <row r="78" spans="1:18">
      <c r="A78">
        <v>78</v>
      </c>
      <c r="B78">
        <v>27</v>
      </c>
      <c r="C78" t="s">
        <v>2</v>
      </c>
      <c r="D78">
        <f t="shared" si="5"/>
        <v>1</v>
      </c>
      <c r="L78">
        <v>48</v>
      </c>
      <c r="M78">
        <v>18</v>
      </c>
      <c r="N78" t="s">
        <v>91</v>
      </c>
      <c r="O78">
        <f t="shared" si="1"/>
        <v>0</v>
      </c>
      <c r="P78">
        <f t="shared" si="2"/>
        <v>2.077268679834662</v>
      </c>
      <c r="Q78">
        <f t="shared" si="3"/>
        <v>0</v>
      </c>
      <c r="R78" t="str">
        <f t="shared" si="4"/>
        <v>yes</v>
      </c>
    </row>
    <row r="79" spans="1:18">
      <c r="A79">
        <v>61</v>
      </c>
      <c r="B79">
        <v>48</v>
      </c>
      <c r="C79" t="s">
        <v>2</v>
      </c>
      <c r="D79">
        <f t="shared" si="5"/>
        <v>1</v>
      </c>
      <c r="L79">
        <v>12</v>
      </c>
      <c r="M79">
        <v>19</v>
      </c>
      <c r="N79" t="s">
        <v>91</v>
      </c>
      <c r="O79">
        <f t="shared" si="1"/>
        <v>0</v>
      </c>
      <c r="P79">
        <f t="shared" si="2"/>
        <v>2.5610167902770633</v>
      </c>
      <c r="Q79">
        <f t="shared" si="3"/>
        <v>0</v>
      </c>
      <c r="R79" t="str">
        <f t="shared" si="4"/>
        <v>yes</v>
      </c>
    </row>
    <row r="80" spans="1:18">
      <c r="A80">
        <v>343</v>
      </c>
      <c r="B80">
        <v>28</v>
      </c>
      <c r="C80" t="s">
        <v>2</v>
      </c>
      <c r="D80">
        <f t="shared" si="5"/>
        <v>1</v>
      </c>
      <c r="L80">
        <v>267</v>
      </c>
      <c r="M80">
        <v>20</v>
      </c>
      <c r="N80" t="s">
        <v>91</v>
      </c>
      <c r="O80">
        <f t="shared" si="1"/>
        <v>0</v>
      </c>
      <c r="P80">
        <f t="shared" si="2"/>
        <v>0.27265654344157619</v>
      </c>
      <c r="Q80">
        <f t="shared" si="3"/>
        <v>0</v>
      </c>
      <c r="R80" t="str">
        <f t="shared" si="4"/>
        <v>yes</v>
      </c>
    </row>
    <row r="81" spans="1:18">
      <c r="A81">
        <v>24</v>
      </c>
      <c r="B81">
        <v>49</v>
      </c>
      <c r="C81" t="s">
        <v>2</v>
      </c>
      <c r="D81">
        <f t="shared" si="5"/>
        <v>1</v>
      </c>
      <c r="L81">
        <v>18</v>
      </c>
      <c r="M81">
        <v>22</v>
      </c>
      <c r="N81" t="s">
        <v>91</v>
      </c>
      <c r="O81">
        <f t="shared" si="1"/>
        <v>0</v>
      </c>
      <c r="P81">
        <f t="shared" si="2"/>
        <v>2.9262805280314854</v>
      </c>
      <c r="Q81">
        <f t="shared" si="3"/>
        <v>0</v>
      </c>
      <c r="R81" t="str">
        <f t="shared" si="4"/>
        <v>yes</v>
      </c>
    </row>
    <row r="82" spans="1:18">
      <c r="A82">
        <v>43</v>
      </c>
      <c r="B82">
        <v>53</v>
      </c>
      <c r="C82" t="s">
        <v>2</v>
      </c>
      <c r="D82">
        <f t="shared" si="5"/>
        <v>1</v>
      </c>
      <c r="L82">
        <v>43</v>
      </c>
      <c r="M82">
        <v>25</v>
      </c>
      <c r="N82" t="s">
        <v>91</v>
      </c>
      <c r="O82">
        <f t="shared" si="1"/>
        <v>0</v>
      </c>
      <c r="P82">
        <f t="shared" si="2"/>
        <v>3.1105475001904441</v>
      </c>
      <c r="Q82">
        <f t="shared" si="3"/>
        <v>0</v>
      </c>
      <c r="R82" t="str">
        <f t="shared" si="4"/>
        <v>yes</v>
      </c>
    </row>
    <row r="83" spans="1:18">
      <c r="A83">
        <v>417</v>
      </c>
      <c r="B83">
        <v>13</v>
      </c>
      <c r="C83" t="s">
        <v>2</v>
      </c>
      <c r="D83">
        <f t="shared" si="5"/>
        <v>1</v>
      </c>
      <c r="L83">
        <v>15</v>
      </c>
      <c r="M83">
        <v>28</v>
      </c>
      <c r="N83" t="s">
        <v>91</v>
      </c>
      <c r="O83">
        <f t="shared" si="1"/>
        <v>0</v>
      </c>
      <c r="P83">
        <f t="shared" si="2"/>
        <v>3.7997001869051696</v>
      </c>
      <c r="Q83">
        <f t="shared" si="3"/>
        <v>0</v>
      </c>
      <c r="R83" t="str">
        <f t="shared" si="4"/>
        <v>yes</v>
      </c>
    </row>
    <row r="84" spans="1:18">
      <c r="A84">
        <v>275</v>
      </c>
      <c r="B84">
        <v>54</v>
      </c>
      <c r="C84" t="s">
        <v>2</v>
      </c>
      <c r="D84">
        <f t="shared" si="5"/>
        <v>1</v>
      </c>
      <c r="L84">
        <v>60</v>
      </c>
      <c r="M84">
        <v>28</v>
      </c>
      <c r="N84" t="s">
        <v>91</v>
      </c>
      <c r="O84">
        <f t="shared" si="1"/>
        <v>0</v>
      </c>
      <c r="P84">
        <f t="shared" si="2"/>
        <v>3.3710236368106505</v>
      </c>
      <c r="Q84">
        <f t="shared" si="3"/>
        <v>0</v>
      </c>
      <c r="R84" t="str">
        <f t="shared" si="4"/>
        <v>yes</v>
      </c>
    </row>
    <row r="85" spans="1:18">
      <c r="A85">
        <v>42</v>
      </c>
      <c r="B85">
        <v>57</v>
      </c>
      <c r="C85" t="s">
        <v>2</v>
      </c>
      <c r="D85">
        <f t="shared" si="5"/>
        <v>1</v>
      </c>
      <c r="L85">
        <v>86</v>
      </c>
      <c r="M85">
        <v>28</v>
      </c>
      <c r="N85" t="s">
        <v>91</v>
      </c>
      <c r="O85">
        <f t="shared" si="1"/>
        <v>0</v>
      </c>
      <c r="P85">
        <f t="shared" si="2"/>
        <v>3.1233438523115957</v>
      </c>
      <c r="Q85">
        <f t="shared" si="3"/>
        <v>0</v>
      </c>
      <c r="R85" t="str">
        <f t="shared" si="4"/>
        <v>yes</v>
      </c>
    </row>
    <row r="86" spans="1:18">
      <c r="A86">
        <v>26</v>
      </c>
      <c r="B86">
        <v>58</v>
      </c>
      <c r="C86" t="s">
        <v>2</v>
      </c>
      <c r="D86">
        <f t="shared" si="5"/>
        <v>1</v>
      </c>
      <c r="L86">
        <v>12</v>
      </c>
      <c r="M86">
        <v>29</v>
      </c>
      <c r="N86" t="s">
        <v>91</v>
      </c>
      <c r="O86">
        <f t="shared" si="1"/>
        <v>0</v>
      </c>
      <c r="P86">
        <f t="shared" si="2"/>
        <v>3.9690854939449234</v>
      </c>
      <c r="Q86">
        <f t="shared" si="3"/>
        <v>0</v>
      </c>
      <c r="R86" t="str">
        <f t="shared" si="4"/>
        <v>yes</v>
      </c>
    </row>
    <row r="87" spans="1:18">
      <c r="A87">
        <v>42</v>
      </c>
      <c r="B87">
        <v>59</v>
      </c>
      <c r="C87" t="s">
        <v>2</v>
      </c>
      <c r="D87">
        <f t="shared" si="5"/>
        <v>1</v>
      </c>
      <c r="L87">
        <v>77</v>
      </c>
      <c r="M87">
        <v>29</v>
      </c>
      <c r="N87" t="s">
        <v>91</v>
      </c>
      <c r="O87">
        <f t="shared" si="1"/>
        <v>0</v>
      </c>
      <c r="P87">
        <f t="shared" si="2"/>
        <v>3.349886032697285</v>
      </c>
      <c r="Q87">
        <f t="shared" si="3"/>
        <v>0</v>
      </c>
      <c r="R87" t="str">
        <f t="shared" si="4"/>
        <v>yes</v>
      </c>
    </row>
    <row r="88" spans="1:18">
      <c r="A88">
        <v>47</v>
      </c>
      <c r="B88">
        <v>59</v>
      </c>
      <c r="C88" t="s">
        <v>2</v>
      </c>
      <c r="D88">
        <f t="shared" si="5"/>
        <v>1</v>
      </c>
      <c r="L88">
        <v>38</v>
      </c>
      <c r="M88">
        <v>30</v>
      </c>
      <c r="N88" t="s">
        <v>91</v>
      </c>
      <c r="O88">
        <f t="shared" si="1"/>
        <v>0</v>
      </c>
      <c r="P88">
        <f t="shared" si="2"/>
        <v>3.8622125798126543</v>
      </c>
      <c r="Q88">
        <f t="shared" si="3"/>
        <v>0</v>
      </c>
      <c r="R88" t="str">
        <f t="shared" si="4"/>
        <v>yes</v>
      </c>
    </row>
    <row r="89" spans="1:18">
      <c r="A89">
        <v>170</v>
      </c>
      <c r="B89">
        <v>59</v>
      </c>
      <c r="C89" t="s">
        <v>2</v>
      </c>
      <c r="D89">
        <f t="shared" si="5"/>
        <v>1</v>
      </c>
      <c r="L89">
        <v>46</v>
      </c>
      <c r="M89">
        <v>30</v>
      </c>
      <c r="N89" t="s">
        <v>91</v>
      </c>
      <c r="O89">
        <f t="shared" si="1"/>
        <v>0</v>
      </c>
      <c r="P89">
        <f t="shared" si="2"/>
        <v>3.7860034153514062</v>
      </c>
      <c r="Q89">
        <f t="shared" si="3"/>
        <v>0</v>
      </c>
      <c r="R89" t="str">
        <f t="shared" si="4"/>
        <v>yes</v>
      </c>
    </row>
    <row r="90" spans="1:18">
      <c r="A90">
        <v>12</v>
      </c>
      <c r="B90">
        <v>60</v>
      </c>
      <c r="C90" t="s">
        <v>2</v>
      </c>
      <c r="D90">
        <f t="shared" si="5"/>
        <v>1</v>
      </c>
      <c r="L90">
        <v>64</v>
      </c>
      <c r="M90">
        <v>30</v>
      </c>
      <c r="N90" t="s">
        <v>91</v>
      </c>
      <c r="O90">
        <f t="shared" si="1"/>
        <v>0</v>
      </c>
      <c r="P90">
        <f t="shared" si="2"/>
        <v>3.6145327953135986</v>
      </c>
      <c r="Q90">
        <f t="shared" si="3"/>
        <v>0</v>
      </c>
      <c r="R90" t="str">
        <f t="shared" si="4"/>
        <v>yes</v>
      </c>
    </row>
    <row r="91" spans="1:18">
      <c r="A91">
        <v>49</v>
      </c>
      <c r="B91">
        <v>62</v>
      </c>
      <c r="C91" t="s">
        <v>2</v>
      </c>
      <c r="D91">
        <f t="shared" si="5"/>
        <v>1</v>
      </c>
      <c r="L91">
        <v>77</v>
      </c>
      <c r="M91">
        <v>30</v>
      </c>
      <c r="N91" t="s">
        <v>91</v>
      </c>
      <c r="O91">
        <f t="shared" si="1"/>
        <v>0</v>
      </c>
      <c r="P91">
        <f t="shared" si="2"/>
        <v>3.4906929030640712</v>
      </c>
      <c r="Q91">
        <f t="shared" si="3"/>
        <v>0</v>
      </c>
      <c r="R91" t="str">
        <f t="shared" si="4"/>
        <v>yes</v>
      </c>
    </row>
    <row r="92" spans="1:18">
      <c r="A92">
        <v>36</v>
      </c>
      <c r="B92">
        <v>64</v>
      </c>
      <c r="C92" t="s">
        <v>2</v>
      </c>
      <c r="D92">
        <f t="shared" si="5"/>
        <v>1</v>
      </c>
      <c r="L92">
        <v>132</v>
      </c>
      <c r="M92">
        <v>30</v>
      </c>
      <c r="N92" t="s">
        <v>91</v>
      </c>
      <c r="O92">
        <f t="shared" si="1"/>
        <v>0</v>
      </c>
      <c r="P92">
        <f t="shared" si="2"/>
        <v>2.9667548973929927</v>
      </c>
      <c r="Q92">
        <f t="shared" si="3"/>
        <v>0</v>
      </c>
      <c r="R92" t="str">
        <f t="shared" si="4"/>
        <v>yes</v>
      </c>
    </row>
    <row r="93" spans="1:18">
      <c r="A93">
        <v>48</v>
      </c>
      <c r="B93">
        <v>65</v>
      </c>
      <c r="C93" t="s">
        <v>2</v>
      </c>
      <c r="D93">
        <f t="shared" si="5"/>
        <v>1</v>
      </c>
      <c r="L93">
        <v>150</v>
      </c>
      <c r="M93">
        <v>30</v>
      </c>
      <c r="N93" t="s">
        <v>91</v>
      </c>
      <c r="O93">
        <f t="shared" si="1"/>
        <v>0</v>
      </c>
      <c r="P93">
        <f t="shared" si="2"/>
        <v>2.7952842773551851</v>
      </c>
      <c r="Q93">
        <f t="shared" si="3"/>
        <v>0</v>
      </c>
      <c r="R93" t="str">
        <f t="shared" si="4"/>
        <v>yes</v>
      </c>
    </row>
    <row r="94" spans="1:18">
      <c r="A94">
        <v>17</v>
      </c>
      <c r="B94">
        <v>66</v>
      </c>
      <c r="C94" t="s">
        <v>2</v>
      </c>
      <c r="D94">
        <f t="shared" si="5"/>
        <v>1</v>
      </c>
      <c r="L94">
        <v>12</v>
      </c>
      <c r="M94">
        <v>31</v>
      </c>
      <c r="N94" t="s">
        <v>91</v>
      </c>
      <c r="O94">
        <f t="shared" si="1"/>
        <v>0</v>
      </c>
      <c r="P94">
        <f t="shared" si="2"/>
        <v>4.2506992346784953</v>
      </c>
      <c r="Q94">
        <f t="shared" si="3"/>
        <v>1</v>
      </c>
      <c r="R94" t="str">
        <f t="shared" si="4"/>
        <v>no</v>
      </c>
    </row>
    <row r="95" spans="1:18">
      <c r="A95">
        <v>85</v>
      </c>
      <c r="B95">
        <v>69</v>
      </c>
      <c r="C95" t="s">
        <v>2</v>
      </c>
      <c r="D95">
        <f t="shared" si="5"/>
        <v>1</v>
      </c>
      <c r="L95">
        <v>24</v>
      </c>
      <c r="M95">
        <v>31</v>
      </c>
      <c r="N95" t="s">
        <v>91</v>
      </c>
      <c r="O95">
        <f t="shared" si="1"/>
        <v>0</v>
      </c>
      <c r="P95">
        <f t="shared" si="2"/>
        <v>4.1363854879866242</v>
      </c>
      <c r="Q95">
        <f t="shared" si="3"/>
        <v>1</v>
      </c>
      <c r="R95" t="str">
        <f t="shared" si="4"/>
        <v>no</v>
      </c>
    </row>
    <row r="96" spans="1:18">
      <c r="A96">
        <v>350</v>
      </c>
      <c r="B96">
        <v>39</v>
      </c>
      <c r="C96" t="s">
        <v>2</v>
      </c>
      <c r="D96">
        <f t="shared" si="5"/>
        <v>1</v>
      </c>
      <c r="L96">
        <v>12</v>
      </c>
      <c r="M96">
        <v>32</v>
      </c>
      <c r="N96" t="s">
        <v>91</v>
      </c>
      <c r="O96">
        <f t="shared" si="1"/>
        <v>0</v>
      </c>
      <c r="P96">
        <f t="shared" si="2"/>
        <v>4.3915061050452815</v>
      </c>
      <c r="Q96">
        <f t="shared" si="3"/>
        <v>1</v>
      </c>
      <c r="R96" t="str">
        <f t="shared" si="4"/>
        <v>no</v>
      </c>
    </row>
    <row r="97" spans="1:18">
      <c r="A97">
        <v>207</v>
      </c>
      <c r="B97">
        <v>70</v>
      </c>
      <c r="C97" t="s">
        <v>2</v>
      </c>
      <c r="D97">
        <f t="shared" si="5"/>
        <v>1</v>
      </c>
      <c r="L97">
        <v>27</v>
      </c>
      <c r="M97">
        <v>32</v>
      </c>
      <c r="N97" t="s">
        <v>91</v>
      </c>
      <c r="O97">
        <f t="shared" si="1"/>
        <v>0</v>
      </c>
      <c r="P97">
        <f t="shared" si="2"/>
        <v>4.2486139216804419</v>
      </c>
      <c r="Q97">
        <f t="shared" si="3"/>
        <v>1</v>
      </c>
      <c r="R97" t="str">
        <f t="shared" si="4"/>
        <v>no</v>
      </c>
    </row>
    <row r="98" spans="1:18">
      <c r="A98">
        <v>229</v>
      </c>
      <c r="B98">
        <v>70</v>
      </c>
      <c r="C98" t="s">
        <v>2</v>
      </c>
      <c r="D98">
        <f t="shared" si="5"/>
        <v>1</v>
      </c>
      <c r="L98">
        <v>36</v>
      </c>
      <c r="M98">
        <v>34</v>
      </c>
      <c r="N98" t="s">
        <v>91</v>
      </c>
      <c r="O98">
        <f t="shared" si="1"/>
        <v>0</v>
      </c>
      <c r="P98">
        <f t="shared" si="2"/>
        <v>4.4444923523951108</v>
      </c>
      <c r="Q98">
        <f t="shared" si="3"/>
        <v>1</v>
      </c>
      <c r="R98" t="str">
        <f t="shared" si="4"/>
        <v>no</v>
      </c>
    </row>
    <row r="99" spans="1:18">
      <c r="A99">
        <v>65</v>
      </c>
      <c r="B99">
        <v>72</v>
      </c>
      <c r="C99" t="s">
        <v>2</v>
      </c>
      <c r="D99">
        <f t="shared" si="5"/>
        <v>1</v>
      </c>
      <c r="L99">
        <v>26</v>
      </c>
      <c r="M99">
        <v>46</v>
      </c>
      <c r="N99" t="s">
        <v>91</v>
      </c>
      <c r="O99">
        <f t="shared" ref="O99:O133" si="6">IF(N99="N",0,1)</f>
        <v>0</v>
      </c>
      <c r="P99">
        <f t="shared" ref="P99:P133" si="7">L99*$M$27-M99*$N$27</f>
        <v>6.2294362523731026</v>
      </c>
      <c r="Q99">
        <f t="shared" ref="Q99:Q133" si="8">IF($M$30&lt;P99,1,0)</f>
        <v>1</v>
      </c>
      <c r="R99" t="str">
        <f t="shared" ref="R99:R133" si="9">IF(O99=Q99,"yes","no")</f>
        <v>no</v>
      </c>
    </row>
    <row r="100" spans="1:18">
      <c r="A100">
        <v>37</v>
      </c>
      <c r="B100">
        <v>76</v>
      </c>
      <c r="C100" t="s">
        <v>2</v>
      </c>
      <c r="D100">
        <f t="shared" si="5"/>
        <v>1</v>
      </c>
      <c r="L100">
        <v>26</v>
      </c>
      <c r="M100">
        <v>46</v>
      </c>
      <c r="N100" t="s">
        <v>91</v>
      </c>
      <c r="O100">
        <f t="shared" si="6"/>
        <v>0</v>
      </c>
      <c r="P100">
        <f t="shared" si="7"/>
        <v>6.2294362523731026</v>
      </c>
      <c r="Q100">
        <f t="shared" si="8"/>
        <v>1</v>
      </c>
      <c r="R100" t="str">
        <f t="shared" si="9"/>
        <v>no</v>
      </c>
    </row>
    <row r="101" spans="1:18">
      <c r="A101">
        <v>73</v>
      </c>
      <c r="B101">
        <v>80</v>
      </c>
      <c r="C101" t="s">
        <v>2</v>
      </c>
      <c r="D101">
        <f t="shared" si="5"/>
        <v>1</v>
      </c>
      <c r="L101">
        <v>116</v>
      </c>
      <c r="M101">
        <v>46</v>
      </c>
      <c r="N101" t="s">
        <v>91</v>
      </c>
      <c r="O101">
        <f t="shared" si="6"/>
        <v>0</v>
      </c>
      <c r="P101">
        <f t="shared" si="7"/>
        <v>5.3720831521840653</v>
      </c>
      <c r="Q101">
        <f t="shared" si="8"/>
        <v>1</v>
      </c>
      <c r="R101" t="str">
        <f t="shared" si="9"/>
        <v>no</v>
      </c>
    </row>
    <row r="102" spans="1:18">
      <c r="L102">
        <v>88</v>
      </c>
      <c r="M102">
        <v>53</v>
      </c>
      <c r="N102" t="s">
        <v>91</v>
      </c>
      <c r="O102">
        <f t="shared" si="6"/>
        <v>0</v>
      </c>
      <c r="P102">
        <f t="shared" si="7"/>
        <v>6.6244633203659351</v>
      </c>
      <c r="Q102">
        <f t="shared" si="8"/>
        <v>1</v>
      </c>
      <c r="R102" t="str">
        <f t="shared" si="9"/>
        <v>no</v>
      </c>
    </row>
    <row r="103" spans="1:18">
      <c r="L103">
        <v>27</v>
      </c>
      <c r="M103">
        <v>60</v>
      </c>
      <c r="N103" t="s">
        <v>91</v>
      </c>
      <c r="O103">
        <f t="shared" si="6"/>
        <v>0</v>
      </c>
      <c r="P103">
        <f t="shared" si="7"/>
        <v>8.1912062919504507</v>
      </c>
      <c r="Q103">
        <f t="shared" si="8"/>
        <v>1</v>
      </c>
      <c r="R103" t="str">
        <f t="shared" si="9"/>
        <v>no</v>
      </c>
    </row>
    <row r="104" spans="1:18">
      <c r="L104">
        <v>84</v>
      </c>
      <c r="M104">
        <v>60</v>
      </c>
      <c r="N104" t="s">
        <v>91</v>
      </c>
      <c r="O104">
        <f t="shared" si="6"/>
        <v>0</v>
      </c>
      <c r="P104">
        <f t="shared" si="7"/>
        <v>7.64821599516406</v>
      </c>
      <c r="Q104">
        <f t="shared" si="8"/>
        <v>1</v>
      </c>
      <c r="R104" t="str">
        <f t="shared" si="9"/>
        <v>no</v>
      </c>
    </row>
    <row r="105" spans="1:18">
      <c r="L105">
        <v>162</v>
      </c>
      <c r="M105">
        <v>60</v>
      </c>
      <c r="N105" t="s">
        <v>91</v>
      </c>
      <c r="O105">
        <f t="shared" si="6"/>
        <v>0</v>
      </c>
      <c r="P105">
        <f t="shared" si="7"/>
        <v>6.9051766416668947</v>
      </c>
      <c r="Q105">
        <f t="shared" si="8"/>
        <v>1</v>
      </c>
      <c r="R105" t="str">
        <f t="shared" si="9"/>
        <v>no</v>
      </c>
    </row>
    <row r="106" spans="1:18">
      <c r="L106">
        <v>277</v>
      </c>
      <c r="M106">
        <v>60</v>
      </c>
      <c r="N106" t="s">
        <v>91</v>
      </c>
      <c r="O106">
        <f t="shared" si="6"/>
        <v>0</v>
      </c>
      <c r="P106">
        <f t="shared" si="7"/>
        <v>5.8096699025364575</v>
      </c>
      <c r="Q106">
        <f t="shared" si="8"/>
        <v>1</v>
      </c>
      <c r="R106" t="str">
        <f t="shared" si="9"/>
        <v>no</v>
      </c>
    </row>
    <row r="107" spans="1:18">
      <c r="L107">
        <v>51</v>
      </c>
      <c r="M107">
        <v>66</v>
      </c>
      <c r="N107" t="s">
        <v>91</v>
      </c>
      <c r="O107">
        <f t="shared" si="6"/>
        <v>0</v>
      </c>
      <c r="P107">
        <f t="shared" si="7"/>
        <v>8.8074200207674238</v>
      </c>
      <c r="Q107">
        <f t="shared" si="8"/>
        <v>1</v>
      </c>
      <c r="R107" t="str">
        <f t="shared" si="9"/>
        <v>no</v>
      </c>
    </row>
    <row r="108" spans="1:18">
      <c r="L108">
        <v>12</v>
      </c>
      <c r="M108">
        <v>11</v>
      </c>
      <c r="N108" t="s">
        <v>91</v>
      </c>
      <c r="O108">
        <f t="shared" si="6"/>
        <v>0</v>
      </c>
      <c r="P108">
        <f t="shared" si="7"/>
        <v>1.4345618273427747</v>
      </c>
      <c r="Q108">
        <f t="shared" si="8"/>
        <v>0</v>
      </c>
      <c r="R108" t="str">
        <f t="shared" si="9"/>
        <v>yes</v>
      </c>
    </row>
    <row r="109" spans="1:18">
      <c r="L109">
        <v>100</v>
      </c>
      <c r="M109">
        <v>26</v>
      </c>
      <c r="N109" t="s">
        <v>2</v>
      </c>
      <c r="O109">
        <f t="shared" si="6"/>
        <v>1</v>
      </c>
      <c r="P109">
        <f t="shared" si="7"/>
        <v>2.7083640737708401</v>
      </c>
      <c r="Q109">
        <f t="shared" si="8"/>
        <v>0</v>
      </c>
      <c r="R109" t="str">
        <f t="shared" si="9"/>
        <v>no</v>
      </c>
    </row>
    <row r="110" spans="1:18">
      <c r="L110">
        <v>78</v>
      </c>
      <c r="M110">
        <v>27</v>
      </c>
      <c r="N110" t="s">
        <v>2</v>
      </c>
      <c r="O110">
        <f t="shared" si="6"/>
        <v>1</v>
      </c>
      <c r="P110">
        <f t="shared" si="7"/>
        <v>3.0587461464060577</v>
      </c>
      <c r="Q110">
        <f t="shared" si="8"/>
        <v>0</v>
      </c>
      <c r="R110" t="str">
        <f t="shared" si="9"/>
        <v>no</v>
      </c>
    </row>
    <row r="111" spans="1:18">
      <c r="L111">
        <v>61</v>
      </c>
      <c r="M111">
        <v>48</v>
      </c>
      <c r="N111" t="s">
        <v>2</v>
      </c>
      <c r="O111">
        <f t="shared" si="6"/>
        <v>1</v>
      </c>
      <c r="P111">
        <f t="shared" si="7"/>
        <v>6.1776348985887157</v>
      </c>
      <c r="Q111">
        <f t="shared" si="8"/>
        <v>1</v>
      </c>
      <c r="R111" t="str">
        <f t="shared" si="9"/>
        <v>yes</v>
      </c>
    </row>
    <row r="112" spans="1:18">
      <c r="L112">
        <v>343</v>
      </c>
      <c r="M112">
        <v>28</v>
      </c>
      <c r="N112" t="s">
        <v>2</v>
      </c>
      <c r="O112">
        <f t="shared" si="6"/>
        <v>1</v>
      </c>
      <c r="P112">
        <f t="shared" si="7"/>
        <v>0.67512444399401028</v>
      </c>
      <c r="Q112">
        <f t="shared" si="8"/>
        <v>0</v>
      </c>
      <c r="R112" t="str">
        <f t="shared" si="9"/>
        <v>no</v>
      </c>
    </row>
    <row r="113" spans="12:18">
      <c r="L113">
        <v>24</v>
      </c>
      <c r="M113">
        <v>49</v>
      </c>
      <c r="N113" t="s">
        <v>2</v>
      </c>
      <c r="O113">
        <f t="shared" si="6"/>
        <v>1</v>
      </c>
      <c r="P113">
        <f t="shared" si="7"/>
        <v>6.6709091545887729</v>
      </c>
      <c r="Q113">
        <f t="shared" si="8"/>
        <v>1</v>
      </c>
      <c r="R113" t="str">
        <f t="shared" si="9"/>
        <v>yes</v>
      </c>
    </row>
    <row r="114" spans="12:18">
      <c r="L114">
        <v>43</v>
      </c>
      <c r="M114">
        <v>53</v>
      </c>
      <c r="N114" t="s">
        <v>2</v>
      </c>
      <c r="O114">
        <f t="shared" si="6"/>
        <v>1</v>
      </c>
      <c r="P114">
        <f t="shared" si="7"/>
        <v>7.0531398704604538</v>
      </c>
      <c r="Q114">
        <f t="shared" si="8"/>
        <v>1</v>
      </c>
      <c r="R114" t="str">
        <f t="shared" si="9"/>
        <v>yes</v>
      </c>
    </row>
    <row r="115" spans="12:18">
      <c r="L115">
        <v>417</v>
      </c>
      <c r="M115">
        <v>13</v>
      </c>
      <c r="N115" t="s">
        <v>2</v>
      </c>
      <c r="O115">
        <f t="shared" si="6"/>
        <v>1</v>
      </c>
      <c r="P115">
        <f t="shared" si="7"/>
        <v>-2.1419133827743222</v>
      </c>
      <c r="Q115">
        <f t="shared" si="8"/>
        <v>0</v>
      </c>
      <c r="R115" t="str">
        <f t="shared" si="9"/>
        <v>no</v>
      </c>
    </row>
    <row r="116" spans="12:18">
      <c r="L116">
        <v>275</v>
      </c>
      <c r="M116">
        <v>54</v>
      </c>
      <c r="N116" t="s">
        <v>2</v>
      </c>
      <c r="O116">
        <f t="shared" si="6"/>
        <v>1</v>
      </c>
      <c r="P116">
        <f t="shared" si="7"/>
        <v>4.9838809714510539</v>
      </c>
      <c r="Q116">
        <f t="shared" si="8"/>
        <v>1</v>
      </c>
      <c r="R116" t="str">
        <f t="shared" si="9"/>
        <v>yes</v>
      </c>
    </row>
    <row r="117" spans="12:18">
      <c r="L117">
        <v>42</v>
      </c>
      <c r="M117">
        <v>57</v>
      </c>
      <c r="N117" t="s">
        <v>2</v>
      </c>
      <c r="O117">
        <f t="shared" si="6"/>
        <v>1</v>
      </c>
      <c r="P117">
        <f t="shared" si="7"/>
        <v>7.6258934974852544</v>
      </c>
      <c r="Q117">
        <f t="shared" si="8"/>
        <v>1</v>
      </c>
      <c r="R117" t="str">
        <f t="shared" si="9"/>
        <v>yes</v>
      </c>
    </row>
    <row r="118" spans="12:18">
      <c r="L118">
        <v>26</v>
      </c>
      <c r="M118">
        <v>58</v>
      </c>
      <c r="N118" t="s">
        <v>2</v>
      </c>
      <c r="O118">
        <f t="shared" si="6"/>
        <v>1</v>
      </c>
      <c r="P118">
        <f t="shared" si="7"/>
        <v>7.9191186967745342</v>
      </c>
      <c r="Q118">
        <f t="shared" si="8"/>
        <v>1</v>
      </c>
      <c r="R118" t="str">
        <f t="shared" si="9"/>
        <v>yes</v>
      </c>
    </row>
    <row r="119" spans="12:18">
      <c r="L119">
        <v>42</v>
      </c>
      <c r="M119">
        <v>59</v>
      </c>
      <c r="N119" t="s">
        <v>2</v>
      </c>
      <c r="O119">
        <f t="shared" si="6"/>
        <v>1</v>
      </c>
      <c r="P119">
        <f t="shared" si="7"/>
        <v>7.907507238218825</v>
      </c>
      <c r="Q119">
        <f t="shared" si="8"/>
        <v>1</v>
      </c>
      <c r="R119" t="str">
        <f t="shared" si="9"/>
        <v>yes</v>
      </c>
    </row>
    <row r="120" spans="12:18">
      <c r="L120">
        <v>47</v>
      </c>
      <c r="M120">
        <v>59</v>
      </c>
      <c r="N120" t="s">
        <v>2</v>
      </c>
      <c r="O120">
        <f t="shared" si="6"/>
        <v>1</v>
      </c>
      <c r="P120">
        <f t="shared" si="7"/>
        <v>7.8598765104305457</v>
      </c>
      <c r="Q120">
        <f t="shared" si="8"/>
        <v>1</v>
      </c>
      <c r="R120" t="str">
        <f t="shared" si="9"/>
        <v>yes</v>
      </c>
    </row>
    <row r="121" spans="12:18">
      <c r="L121">
        <v>170</v>
      </c>
      <c r="M121">
        <v>59</v>
      </c>
      <c r="N121" t="s">
        <v>2</v>
      </c>
      <c r="O121">
        <f t="shared" si="6"/>
        <v>1</v>
      </c>
      <c r="P121">
        <f t="shared" si="7"/>
        <v>6.6881606068388608</v>
      </c>
      <c r="Q121">
        <f t="shared" si="8"/>
        <v>1</v>
      </c>
      <c r="R121" t="str">
        <f t="shared" si="9"/>
        <v>yes</v>
      </c>
    </row>
    <row r="122" spans="12:18">
      <c r="L122">
        <v>12</v>
      </c>
      <c r="M122">
        <v>60</v>
      </c>
      <c r="N122" t="s">
        <v>2</v>
      </c>
      <c r="O122">
        <f t="shared" si="6"/>
        <v>1</v>
      </c>
      <c r="P122">
        <f t="shared" si="7"/>
        <v>8.3340984753152902</v>
      </c>
      <c r="Q122">
        <f t="shared" si="8"/>
        <v>1</v>
      </c>
      <c r="R122" t="str">
        <f t="shared" si="9"/>
        <v>yes</v>
      </c>
    </row>
    <row r="123" spans="12:18">
      <c r="L123">
        <v>49</v>
      </c>
      <c r="M123">
        <v>62</v>
      </c>
      <c r="N123" t="s">
        <v>2</v>
      </c>
      <c r="O123">
        <f t="shared" si="6"/>
        <v>1</v>
      </c>
      <c r="P123">
        <f t="shared" si="7"/>
        <v>8.2632448304155925</v>
      </c>
      <c r="Q123">
        <f t="shared" si="8"/>
        <v>1</v>
      </c>
      <c r="R123" t="str">
        <f t="shared" si="9"/>
        <v>yes</v>
      </c>
    </row>
    <row r="124" spans="12:18">
      <c r="L124">
        <v>36</v>
      </c>
      <c r="M124">
        <v>64</v>
      </c>
      <c r="N124" t="s">
        <v>2</v>
      </c>
      <c r="O124">
        <f t="shared" si="6"/>
        <v>1</v>
      </c>
      <c r="P124">
        <f t="shared" si="7"/>
        <v>8.6686984633986928</v>
      </c>
      <c r="Q124">
        <f t="shared" si="8"/>
        <v>1</v>
      </c>
      <c r="R124" t="str">
        <f t="shared" si="9"/>
        <v>yes</v>
      </c>
    </row>
    <row r="125" spans="12:18">
      <c r="L125">
        <v>48</v>
      </c>
      <c r="M125">
        <v>65</v>
      </c>
      <c r="N125" t="s">
        <v>2</v>
      </c>
      <c r="O125">
        <f t="shared" si="6"/>
        <v>1</v>
      </c>
      <c r="P125">
        <f t="shared" si="7"/>
        <v>8.695191587073607</v>
      </c>
      <c r="Q125">
        <f t="shared" si="8"/>
        <v>1</v>
      </c>
      <c r="R125" t="str">
        <f t="shared" si="9"/>
        <v>yes</v>
      </c>
    </row>
    <row r="126" spans="12:18">
      <c r="L126">
        <v>17</v>
      </c>
      <c r="M126">
        <v>66</v>
      </c>
      <c r="N126" t="s">
        <v>2</v>
      </c>
      <c r="O126">
        <f t="shared" si="6"/>
        <v>1</v>
      </c>
      <c r="P126">
        <f t="shared" si="7"/>
        <v>9.1313089697277281</v>
      </c>
      <c r="Q126">
        <f t="shared" si="8"/>
        <v>1</v>
      </c>
      <c r="R126" t="str">
        <f t="shared" si="9"/>
        <v>yes</v>
      </c>
    </row>
    <row r="127" spans="12:18">
      <c r="L127">
        <v>85</v>
      </c>
      <c r="M127">
        <v>69</v>
      </c>
      <c r="N127" t="s">
        <v>2</v>
      </c>
      <c r="O127">
        <f t="shared" si="6"/>
        <v>1</v>
      </c>
      <c r="P127">
        <f t="shared" si="7"/>
        <v>8.9059516829074798</v>
      </c>
      <c r="Q127">
        <f t="shared" si="8"/>
        <v>1</v>
      </c>
      <c r="R127" t="str">
        <f t="shared" si="9"/>
        <v>yes</v>
      </c>
    </row>
    <row r="128" spans="12:18">
      <c r="L128">
        <v>350</v>
      </c>
      <c r="M128">
        <v>39</v>
      </c>
      <c r="N128" t="s">
        <v>2</v>
      </c>
      <c r="O128">
        <f t="shared" si="6"/>
        <v>1</v>
      </c>
      <c r="P128">
        <f t="shared" si="7"/>
        <v>2.1573169991250651</v>
      </c>
      <c r="Q128">
        <f t="shared" si="8"/>
        <v>0</v>
      </c>
      <c r="R128" t="str">
        <f t="shared" si="9"/>
        <v>no</v>
      </c>
    </row>
    <row r="129" spans="12:18">
      <c r="L129">
        <v>207</v>
      </c>
      <c r="M129">
        <v>70</v>
      </c>
      <c r="N129" t="s">
        <v>2</v>
      </c>
      <c r="O129">
        <f t="shared" si="6"/>
        <v>1</v>
      </c>
      <c r="P129">
        <f t="shared" si="7"/>
        <v>7.8845687952402379</v>
      </c>
      <c r="Q129">
        <f t="shared" si="8"/>
        <v>1</v>
      </c>
      <c r="R129" t="str">
        <f t="shared" si="9"/>
        <v>yes</v>
      </c>
    </row>
    <row r="130" spans="12:18">
      <c r="L130">
        <v>229</v>
      </c>
      <c r="M130">
        <v>70</v>
      </c>
      <c r="N130" t="s">
        <v>2</v>
      </c>
      <c r="O130">
        <f t="shared" si="6"/>
        <v>1</v>
      </c>
      <c r="P130">
        <f t="shared" si="7"/>
        <v>7.6749935929718056</v>
      </c>
      <c r="Q130">
        <f t="shared" si="8"/>
        <v>1</v>
      </c>
      <c r="R130" t="str">
        <f t="shared" si="9"/>
        <v>yes</v>
      </c>
    </row>
    <row r="131" spans="12:18">
      <c r="L131">
        <v>65</v>
      </c>
      <c r="M131">
        <v>72</v>
      </c>
      <c r="N131" t="s">
        <v>2</v>
      </c>
      <c r="O131">
        <f t="shared" si="6"/>
        <v>1</v>
      </c>
      <c r="P131">
        <f t="shared" si="7"/>
        <v>9.5188952051609572</v>
      </c>
      <c r="Q131">
        <f t="shared" si="8"/>
        <v>1</v>
      </c>
      <c r="R131" t="str">
        <f t="shared" si="9"/>
        <v>yes</v>
      </c>
    </row>
    <row r="132" spans="12:18">
      <c r="L132">
        <v>37</v>
      </c>
      <c r="M132">
        <v>76</v>
      </c>
      <c r="N132" t="s">
        <v>2</v>
      </c>
      <c r="O132">
        <f t="shared" si="6"/>
        <v>1</v>
      </c>
      <c r="P132">
        <f t="shared" si="7"/>
        <v>10.348854762242468</v>
      </c>
      <c r="Q132">
        <f t="shared" si="8"/>
        <v>1</v>
      </c>
      <c r="R132" t="str">
        <f t="shared" si="9"/>
        <v>yes</v>
      </c>
    </row>
    <row r="133" spans="12:18">
      <c r="L133">
        <v>73</v>
      </c>
      <c r="M133">
        <v>80</v>
      </c>
      <c r="N133" t="s">
        <v>2</v>
      </c>
      <c r="O133">
        <f t="shared" si="6"/>
        <v>1</v>
      </c>
      <c r="P133">
        <f t="shared" si="7"/>
        <v>10.569141003633998</v>
      </c>
      <c r="Q133">
        <f t="shared" si="8"/>
        <v>1</v>
      </c>
      <c r="R133" t="str">
        <f t="shared" si="9"/>
        <v>yes</v>
      </c>
    </row>
  </sheetData>
  <mergeCells count="13">
    <mergeCell ref="M30:N30"/>
    <mergeCell ref="M11:O11"/>
    <mergeCell ref="R14:S14"/>
    <mergeCell ref="M16:O16"/>
    <mergeCell ref="M21:O21"/>
    <mergeCell ref="M25:N25"/>
    <mergeCell ref="M29:N29"/>
    <mergeCell ref="E1:F1"/>
    <mergeCell ref="H1:I1"/>
    <mergeCell ref="L1:M1"/>
    <mergeCell ref="P1:Q1"/>
    <mergeCell ref="L6:M6"/>
    <mergeCell ref="P6:Q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800-D29A-487A-AE97-86D5BC62BBCF}">
  <dimension ref="B1:L19"/>
  <sheetViews>
    <sheetView workbookViewId="0">
      <selection activeCell="C1" sqref="C1"/>
    </sheetView>
  </sheetViews>
  <sheetFormatPr defaultRowHeight="15"/>
  <sheetData>
    <row r="1" spans="2:12">
      <c r="B1" t="s">
        <v>56</v>
      </c>
      <c r="C1">
        <v>0.2166734985749206</v>
      </c>
    </row>
    <row r="3" spans="2:12">
      <c r="B3" t="s">
        <v>19</v>
      </c>
      <c r="C3" t="s">
        <v>2</v>
      </c>
      <c r="D3" t="s">
        <v>102</v>
      </c>
      <c r="E3" t="s">
        <v>49</v>
      </c>
      <c r="F3" t="s">
        <v>50</v>
      </c>
      <c r="G3" t="s">
        <v>104</v>
      </c>
    </row>
    <row r="4" spans="2:12">
      <c r="B4">
        <v>1</v>
      </c>
      <c r="C4">
        <v>21</v>
      </c>
      <c r="D4">
        <v>21</v>
      </c>
      <c r="E4">
        <f>C4-D4</f>
        <v>0</v>
      </c>
      <c r="F4">
        <f>E4^2</f>
        <v>0</v>
      </c>
      <c r="G4">
        <f>SQRT(AVERAGE(F4:F19))</f>
        <v>7.9914947120440116</v>
      </c>
      <c r="K4" t="s">
        <v>102</v>
      </c>
      <c r="L4" t="s">
        <v>103</v>
      </c>
    </row>
    <row r="5" spans="2:12">
      <c r="B5">
        <v>2</v>
      </c>
      <c r="C5">
        <v>8</v>
      </c>
      <c r="D5">
        <f>($C$1*C4)+(1-$C$1)*D4</f>
        <v>21</v>
      </c>
      <c r="E5">
        <f t="shared" ref="E5:E19" si="0">C5-D5</f>
        <v>-13</v>
      </c>
      <c r="F5">
        <f t="shared" ref="F5:F19" si="1">E5^2</f>
        <v>169</v>
      </c>
    </row>
    <row r="6" spans="2:12">
      <c r="B6">
        <v>3</v>
      </c>
      <c r="C6">
        <v>15</v>
      </c>
      <c r="D6">
        <f t="shared" ref="D6:D19" si="2">($C$1*C5)+(1-$C$1)*D5</f>
        <v>18.183244518526031</v>
      </c>
      <c r="E6">
        <f t="shared" si="0"/>
        <v>-3.1832445185260312</v>
      </c>
      <c r="F6">
        <f t="shared" si="1"/>
        <v>10.133045664726025</v>
      </c>
    </row>
    <row r="7" spans="2:12">
      <c r="B7">
        <v>4</v>
      </c>
      <c r="C7">
        <v>5</v>
      </c>
      <c r="D7">
        <f t="shared" si="2"/>
        <v>17.49351979187756</v>
      </c>
      <c r="E7">
        <f t="shared" si="0"/>
        <v>-12.49351979187756</v>
      </c>
      <c r="F7">
        <f t="shared" si="1"/>
        <v>156.08803679003631</v>
      </c>
    </row>
    <row r="8" spans="2:12">
      <c r="B8">
        <v>5</v>
      </c>
      <c r="C8">
        <v>23</v>
      </c>
      <c r="D8">
        <f t="shared" si="2"/>
        <v>14.786505149056435</v>
      </c>
      <c r="E8">
        <f t="shared" si="0"/>
        <v>8.2134948509435652</v>
      </c>
      <c r="F8">
        <f t="shared" si="1"/>
        <v>67.461497666476461</v>
      </c>
    </row>
    <row r="9" spans="2:12">
      <c r="B9">
        <v>6</v>
      </c>
      <c r="C9">
        <v>12</v>
      </c>
      <c r="D9">
        <f t="shared" si="2"/>
        <v>16.566151813937473</v>
      </c>
      <c r="E9">
        <f t="shared" si="0"/>
        <v>-4.5661518139374735</v>
      </c>
      <c r="F9">
        <f t="shared" si="1"/>
        <v>20.849742387924479</v>
      </c>
    </row>
    <row r="10" spans="2:12">
      <c r="B10">
        <v>7</v>
      </c>
      <c r="C10">
        <v>6</v>
      </c>
      <c r="D10">
        <f t="shared" si="2"/>
        <v>15.576787725387421</v>
      </c>
      <c r="E10">
        <f t="shared" si="0"/>
        <v>-9.5767877253874207</v>
      </c>
      <c r="F10">
        <f t="shared" si="1"/>
        <v>91.714863137131161</v>
      </c>
    </row>
    <row r="11" spans="2:12">
      <c r="B11">
        <v>8</v>
      </c>
      <c r="C11">
        <v>22</v>
      </c>
      <c r="D11">
        <f t="shared" si="2"/>
        <v>13.501751623818373</v>
      </c>
      <c r="E11">
        <f t="shared" si="0"/>
        <v>8.4982483761816265</v>
      </c>
      <c r="F11">
        <f t="shared" si="1"/>
        <v>72.22022546327365</v>
      </c>
    </row>
    <row r="12" spans="2:12">
      <c r="B12">
        <v>9</v>
      </c>
      <c r="C12">
        <v>3</v>
      </c>
      <c r="D12">
        <f t="shared" si="2"/>
        <v>15.343096831244285</v>
      </c>
      <c r="E12">
        <f t="shared" si="0"/>
        <v>-12.343096831244285</v>
      </c>
      <c r="F12">
        <f t="shared" si="1"/>
        <v>152.35203938547272</v>
      </c>
    </row>
    <row r="13" spans="2:12">
      <c r="B13">
        <v>10</v>
      </c>
      <c r="C13">
        <v>2</v>
      </c>
      <c r="D13">
        <f t="shared" si="2"/>
        <v>12.66867485756957</v>
      </c>
      <c r="E13">
        <f t="shared" si="0"/>
        <v>-10.66867485756957</v>
      </c>
      <c r="F13">
        <f t="shared" si="1"/>
        <v>113.82062321653709</v>
      </c>
    </row>
    <row r="14" spans="2:12">
      <c r="B14">
        <v>11</v>
      </c>
      <c r="C14">
        <v>19</v>
      </c>
      <c r="D14">
        <f t="shared" si="2"/>
        <v>10.357055751021679</v>
      </c>
      <c r="E14">
        <f t="shared" si="0"/>
        <v>8.6429442489783206</v>
      </c>
      <c r="F14">
        <f t="shared" si="1"/>
        <v>74.700485290947427</v>
      </c>
    </row>
    <row r="15" spans="2:12">
      <c r="B15">
        <v>12</v>
      </c>
      <c r="C15">
        <v>13</v>
      </c>
      <c r="D15">
        <f t="shared" si="2"/>
        <v>12.229752719435801</v>
      </c>
      <c r="E15">
        <f t="shared" si="0"/>
        <v>0.77024728056419889</v>
      </c>
      <c r="F15">
        <f t="shared" si="1"/>
        <v>0.59328087321654377</v>
      </c>
    </row>
    <row r="16" spans="2:12">
      <c r="B16">
        <v>13</v>
      </c>
      <c r="C16">
        <v>15</v>
      </c>
      <c r="D16">
        <f t="shared" si="2"/>
        <v>12.396644892483465</v>
      </c>
      <c r="E16">
        <f t="shared" si="0"/>
        <v>2.6033551075165349</v>
      </c>
      <c r="F16">
        <f t="shared" si="1"/>
        <v>6.7774578158324292</v>
      </c>
    </row>
    <row r="17" spans="2:6">
      <c r="B17">
        <v>14</v>
      </c>
      <c r="C17">
        <v>11</v>
      </c>
      <c r="D17">
        <f t="shared" si="2"/>
        <v>12.960722951661962</v>
      </c>
      <c r="E17">
        <f t="shared" si="0"/>
        <v>-1.9607229516619622</v>
      </c>
      <c r="F17">
        <f t="shared" si="1"/>
        <v>3.8444344931739973</v>
      </c>
    </row>
    <row r="18" spans="2:6">
      <c r="B18">
        <v>15</v>
      </c>
      <c r="C18">
        <v>20</v>
      </c>
      <c r="D18">
        <f t="shared" si="2"/>
        <v>12.53588624998922</v>
      </c>
      <c r="E18">
        <f t="shared" si="0"/>
        <v>7.4641137500107799</v>
      </c>
      <c r="F18">
        <f t="shared" si="1"/>
        <v>55.712994073099985</v>
      </c>
    </row>
    <row r="19" spans="2:6">
      <c r="B19">
        <v>16</v>
      </c>
      <c r="C19">
        <v>9</v>
      </c>
      <c r="D19">
        <f t="shared" si="2"/>
        <v>14.153161889965226</v>
      </c>
      <c r="E19">
        <f t="shared" si="0"/>
        <v>-5.1531618899652258</v>
      </c>
      <c r="F19">
        <f t="shared" si="1"/>
        <v>26.555077464189978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22BB-603B-468D-8367-0826703761CE}">
  <dimension ref="B4:C161"/>
  <sheetViews>
    <sheetView workbookViewId="0">
      <selection activeCell="J159" sqref="J159"/>
    </sheetView>
  </sheetViews>
  <sheetFormatPr defaultRowHeight="15"/>
  <sheetData>
    <row r="4" spans="2:3">
      <c r="B4" t="s">
        <v>19</v>
      </c>
      <c r="C4" t="s">
        <v>2</v>
      </c>
    </row>
    <row r="5" spans="2:3">
      <c r="C5">
        <v>2.5</v>
      </c>
    </row>
    <row r="6" spans="2:3">
      <c r="C6">
        <v>3</v>
      </c>
    </row>
    <row r="7" spans="2:3">
      <c r="C7">
        <v>3</v>
      </c>
    </row>
    <row r="8" spans="2:3">
      <c r="C8">
        <v>2</v>
      </c>
    </row>
    <row r="9" spans="2:3">
      <c r="C9">
        <v>2</v>
      </c>
    </row>
    <row r="10" spans="2:3">
      <c r="C10">
        <v>2</v>
      </c>
    </row>
    <row r="11" spans="2:3">
      <c r="C11">
        <v>2</v>
      </c>
    </row>
    <row r="12" spans="2:3">
      <c r="C12">
        <v>3.5</v>
      </c>
    </row>
    <row r="13" spans="2:3">
      <c r="C13">
        <v>2.5</v>
      </c>
    </row>
    <row r="14" spans="2:3">
      <c r="C14">
        <v>1</v>
      </c>
    </row>
    <row r="15" spans="2:3">
      <c r="C15">
        <v>4</v>
      </c>
    </row>
    <row r="16" spans="2:3">
      <c r="C16">
        <v>3</v>
      </c>
    </row>
    <row r="17" spans="3:3">
      <c r="C17">
        <v>2</v>
      </c>
    </row>
    <row r="18" spans="3:3">
      <c r="C18">
        <v>1</v>
      </c>
    </row>
    <row r="19" spans="3:3">
      <c r="C19">
        <v>3</v>
      </c>
    </row>
    <row r="20" spans="3:3">
      <c r="C20">
        <v>4</v>
      </c>
    </row>
    <row r="21" spans="3:3">
      <c r="C21">
        <v>5</v>
      </c>
    </row>
    <row r="22" spans="3:3">
      <c r="C22">
        <v>4</v>
      </c>
    </row>
    <row r="23" spans="3:3">
      <c r="C23">
        <v>4</v>
      </c>
    </row>
    <row r="24" spans="3:3">
      <c r="C24">
        <v>3</v>
      </c>
    </row>
    <row r="25" spans="3:3">
      <c r="C25">
        <v>3</v>
      </c>
    </row>
    <row r="26" spans="3:3">
      <c r="C26">
        <v>4</v>
      </c>
    </row>
    <row r="27" spans="3:3">
      <c r="C27">
        <v>3</v>
      </c>
    </row>
    <row r="28" spans="3:3">
      <c r="C28">
        <v>5</v>
      </c>
    </row>
    <row r="29" spans="3:3">
      <c r="C29">
        <v>3</v>
      </c>
    </row>
    <row r="30" spans="3:3">
      <c r="C30">
        <v>3</v>
      </c>
    </row>
    <row r="31" spans="3:3">
      <c r="C31">
        <v>3</v>
      </c>
    </row>
    <row r="32" spans="3:3">
      <c r="C32">
        <v>3</v>
      </c>
    </row>
    <row r="33" spans="3:3">
      <c r="C33">
        <v>3</v>
      </c>
    </row>
    <row r="34" spans="3:3">
      <c r="C34">
        <v>3</v>
      </c>
    </row>
    <row r="35" spans="3:3">
      <c r="C35">
        <v>5</v>
      </c>
    </row>
    <row r="36" spans="3:3">
      <c r="C36">
        <v>1</v>
      </c>
    </row>
    <row r="37" spans="3:3">
      <c r="C37">
        <v>3</v>
      </c>
    </row>
    <row r="38" spans="3:3">
      <c r="C38">
        <v>3</v>
      </c>
    </row>
    <row r="39" spans="3:3">
      <c r="C39">
        <v>3</v>
      </c>
    </row>
    <row r="40" spans="3:3">
      <c r="C40">
        <v>4</v>
      </c>
    </row>
    <row r="41" spans="3:3">
      <c r="C41">
        <v>4</v>
      </c>
    </row>
    <row r="42" spans="3:3">
      <c r="C42">
        <v>3</v>
      </c>
    </row>
    <row r="43" spans="3:3">
      <c r="C43">
        <v>4</v>
      </c>
    </row>
    <row r="44" spans="3:3">
      <c r="C44">
        <v>3</v>
      </c>
    </row>
    <row r="45" spans="3:3">
      <c r="C45">
        <v>3</v>
      </c>
    </row>
    <row r="46" spans="3:3">
      <c r="C46">
        <v>4</v>
      </c>
    </row>
    <row r="47" spans="3:3">
      <c r="C47">
        <v>2</v>
      </c>
    </row>
    <row r="48" spans="3:3">
      <c r="C48">
        <v>1</v>
      </c>
    </row>
    <row r="49" spans="3:3">
      <c r="C49">
        <v>3</v>
      </c>
    </row>
    <row r="50" spans="3:3">
      <c r="C50">
        <v>4</v>
      </c>
    </row>
    <row r="51" spans="3:3">
      <c r="C51">
        <v>4</v>
      </c>
    </row>
    <row r="52" spans="3:3">
      <c r="C52">
        <v>3</v>
      </c>
    </row>
    <row r="53" spans="3:3">
      <c r="C53">
        <v>3</v>
      </c>
    </row>
    <row r="54" spans="3:3">
      <c r="C54">
        <v>3</v>
      </c>
    </row>
    <row r="55" spans="3:3">
      <c r="C55">
        <v>3</v>
      </c>
    </row>
    <row r="56" spans="3:3">
      <c r="C56">
        <v>2</v>
      </c>
    </row>
    <row r="57" spans="3:3">
      <c r="C57">
        <v>3</v>
      </c>
    </row>
    <row r="58" spans="3:3">
      <c r="C58">
        <v>3</v>
      </c>
    </row>
    <row r="59" spans="3:3">
      <c r="C59">
        <v>3</v>
      </c>
    </row>
    <row r="60" spans="3:3">
      <c r="C60">
        <v>3</v>
      </c>
    </row>
    <row r="61" spans="3:3">
      <c r="C61">
        <v>4</v>
      </c>
    </row>
    <row r="62" spans="3:3">
      <c r="C62">
        <v>3</v>
      </c>
    </row>
    <row r="63" spans="3:3">
      <c r="C63">
        <v>2</v>
      </c>
    </row>
    <row r="64" spans="3:3">
      <c r="C64">
        <v>3</v>
      </c>
    </row>
    <row r="65" spans="3:3">
      <c r="C65">
        <v>3</v>
      </c>
    </row>
    <row r="66" spans="3:3">
      <c r="C66">
        <v>4</v>
      </c>
    </row>
    <row r="67" spans="3:3">
      <c r="C67">
        <v>4</v>
      </c>
    </row>
    <row r="68" spans="3:3">
      <c r="C68">
        <v>4</v>
      </c>
    </row>
    <row r="69" spans="3:3">
      <c r="C69">
        <v>4</v>
      </c>
    </row>
    <row r="70" spans="3:3">
      <c r="C70">
        <v>3</v>
      </c>
    </row>
    <row r="71" spans="3:3">
      <c r="C71">
        <v>3</v>
      </c>
    </row>
    <row r="72" spans="3:3">
      <c r="C72">
        <v>5</v>
      </c>
    </row>
    <row r="73" spans="3:3">
      <c r="C73">
        <v>3</v>
      </c>
    </row>
    <row r="74" spans="3:3">
      <c r="C74">
        <v>5</v>
      </c>
    </row>
    <row r="75" spans="3:3">
      <c r="C75">
        <v>3</v>
      </c>
    </row>
    <row r="76" spans="3:3">
      <c r="C76">
        <v>3</v>
      </c>
    </row>
    <row r="77" spans="3:3">
      <c r="C77">
        <v>5</v>
      </c>
    </row>
    <row r="78" spans="3:3">
      <c r="C78">
        <v>3</v>
      </c>
    </row>
    <row r="79" spans="3:3">
      <c r="C79">
        <v>4</v>
      </c>
    </row>
    <row r="80" spans="3:3">
      <c r="C80">
        <v>4</v>
      </c>
    </row>
    <row r="81" spans="3:3">
      <c r="C81">
        <v>4</v>
      </c>
    </row>
    <row r="82" spans="3:3">
      <c r="C82">
        <v>3.5</v>
      </c>
    </row>
    <row r="83" spans="3:3">
      <c r="C83">
        <v>3</v>
      </c>
    </row>
    <row r="84" spans="3:3">
      <c r="C84">
        <v>5</v>
      </c>
    </row>
    <row r="85" spans="3:3">
      <c r="C85">
        <v>2.5</v>
      </c>
    </row>
    <row r="86" spans="3:3">
      <c r="C86">
        <v>5</v>
      </c>
    </row>
    <row r="87" spans="3:3">
      <c r="C87">
        <v>2.5</v>
      </c>
    </row>
    <row r="88" spans="3:3">
      <c r="C88">
        <v>3</v>
      </c>
    </row>
    <row r="89" spans="3:3">
      <c r="C89">
        <v>3</v>
      </c>
    </row>
    <row r="90" spans="3:3">
      <c r="C90">
        <v>3</v>
      </c>
    </row>
    <row r="91" spans="3:3">
      <c r="C91">
        <v>3</v>
      </c>
    </row>
    <row r="92" spans="3:3">
      <c r="C92">
        <v>3.5</v>
      </c>
    </row>
    <row r="93" spans="3:3">
      <c r="C93">
        <v>4</v>
      </c>
    </row>
    <row r="94" spans="3:3">
      <c r="C94">
        <v>3</v>
      </c>
    </row>
    <row r="95" spans="3:3">
      <c r="C95">
        <v>3</v>
      </c>
    </row>
    <row r="96" spans="3:3">
      <c r="C96">
        <v>4</v>
      </c>
    </row>
    <row r="97" spans="3:3">
      <c r="C97">
        <v>3</v>
      </c>
    </row>
    <row r="98" spans="3:3">
      <c r="C98">
        <v>4</v>
      </c>
    </row>
    <row r="99" spans="3:3">
      <c r="C99">
        <v>3.5</v>
      </c>
    </row>
    <row r="100" spans="3:3">
      <c r="C100">
        <v>4.5</v>
      </c>
    </row>
    <row r="101" spans="3:3">
      <c r="C101">
        <v>4</v>
      </c>
    </row>
    <row r="102" spans="3:3">
      <c r="C102">
        <v>4</v>
      </c>
    </row>
    <row r="103" spans="3:3">
      <c r="C103">
        <v>3</v>
      </c>
    </row>
    <row r="104" spans="3:3">
      <c r="C104">
        <v>3</v>
      </c>
    </row>
    <row r="105" spans="3:3">
      <c r="C105">
        <v>3.5</v>
      </c>
    </row>
    <row r="106" spans="3:3">
      <c r="C106">
        <v>3</v>
      </c>
    </row>
    <row r="107" spans="3:3">
      <c r="C107">
        <v>3.5</v>
      </c>
    </row>
    <row r="108" spans="3:3">
      <c r="C108">
        <v>4</v>
      </c>
    </row>
    <row r="109" spans="3:3">
      <c r="C109">
        <v>5</v>
      </c>
    </row>
    <row r="110" spans="3:3">
      <c r="C110">
        <v>5</v>
      </c>
    </row>
    <row r="111" spans="3:3">
      <c r="C111">
        <v>3</v>
      </c>
    </row>
    <row r="112" spans="3:3">
      <c r="C112">
        <v>3.5</v>
      </c>
    </row>
    <row r="113" spans="3:3">
      <c r="C113">
        <v>3</v>
      </c>
    </row>
    <row r="114" spans="3:3">
      <c r="C114">
        <v>2.5</v>
      </c>
    </row>
    <row r="115" spans="3:3">
      <c r="C115">
        <v>3</v>
      </c>
    </row>
    <row r="116" spans="3:3">
      <c r="C116">
        <v>3.5</v>
      </c>
    </row>
    <row r="117" spans="3:3">
      <c r="C117">
        <v>3</v>
      </c>
    </row>
    <row r="118" spans="3:3">
      <c r="C118">
        <v>3.5</v>
      </c>
    </row>
    <row r="119" spans="3:3">
      <c r="C119">
        <v>3.5</v>
      </c>
    </row>
    <row r="120" spans="3:3">
      <c r="C120">
        <v>4.5</v>
      </c>
    </row>
    <row r="121" spans="3:3">
      <c r="C121">
        <v>3</v>
      </c>
    </row>
    <row r="122" spans="3:3">
      <c r="C122">
        <v>4</v>
      </c>
    </row>
    <row r="123" spans="3:3">
      <c r="C123">
        <v>4</v>
      </c>
    </row>
    <row r="124" spans="3:3">
      <c r="C124">
        <v>5</v>
      </c>
    </row>
    <row r="125" spans="3:3">
      <c r="C125">
        <v>5</v>
      </c>
    </row>
    <row r="126" spans="3:3">
      <c r="C126">
        <v>4</v>
      </c>
    </row>
    <row r="127" spans="3:3">
      <c r="C127">
        <v>3</v>
      </c>
    </row>
    <row r="128" spans="3:3">
      <c r="C128">
        <v>5</v>
      </c>
    </row>
    <row r="129" spans="3:3">
      <c r="C129">
        <v>4</v>
      </c>
    </row>
    <row r="130" spans="3:3">
      <c r="C130">
        <v>5</v>
      </c>
    </row>
    <row r="131" spans="3:3">
      <c r="C131">
        <v>5</v>
      </c>
    </row>
    <row r="132" spans="3:3">
      <c r="C132">
        <v>5</v>
      </c>
    </row>
    <row r="133" spans="3:3">
      <c r="C133">
        <v>4</v>
      </c>
    </row>
    <row r="134" spans="3:3">
      <c r="C134">
        <v>3</v>
      </c>
    </row>
    <row r="135" spans="3:3">
      <c r="C135">
        <v>3</v>
      </c>
    </row>
    <row r="136" spans="3:3">
      <c r="C136">
        <v>4</v>
      </c>
    </row>
    <row r="137" spans="3:3">
      <c r="C137">
        <v>1</v>
      </c>
    </row>
    <row r="138" spans="3:3">
      <c r="C138">
        <v>4</v>
      </c>
    </row>
    <row r="139" spans="3:3">
      <c r="C139">
        <v>4</v>
      </c>
    </row>
    <row r="140" spans="3:3">
      <c r="C140">
        <v>4</v>
      </c>
    </row>
    <row r="141" spans="3:3">
      <c r="C141">
        <v>5</v>
      </c>
    </row>
    <row r="142" spans="3:3">
      <c r="C142">
        <v>5</v>
      </c>
    </row>
    <row r="143" spans="3:3">
      <c r="C143">
        <v>5</v>
      </c>
    </row>
    <row r="144" spans="3:3">
      <c r="C144">
        <v>5</v>
      </c>
    </row>
    <row r="145" spans="3:3">
      <c r="C145">
        <v>5</v>
      </c>
    </row>
    <row r="146" spans="3:3">
      <c r="C146">
        <v>5</v>
      </c>
    </row>
    <row r="147" spans="3:3">
      <c r="C147">
        <v>4</v>
      </c>
    </row>
    <row r="148" spans="3:3">
      <c r="C148">
        <v>5</v>
      </c>
    </row>
    <row r="149" spans="3:3">
      <c r="C149">
        <v>5</v>
      </c>
    </row>
    <row r="150" spans="3:3">
      <c r="C150">
        <v>4</v>
      </c>
    </row>
    <row r="151" spans="3:3">
      <c r="C151">
        <v>5</v>
      </c>
    </row>
    <row r="152" spans="3:3">
      <c r="C152">
        <v>5</v>
      </c>
    </row>
    <row r="153" spans="3:3">
      <c r="C153">
        <v>5</v>
      </c>
    </row>
    <row r="154" spans="3:3">
      <c r="C154">
        <v>5</v>
      </c>
    </row>
    <row r="155" spans="3:3">
      <c r="C155">
        <v>5</v>
      </c>
    </row>
    <row r="156" spans="3:3">
      <c r="C156">
        <v>5</v>
      </c>
    </row>
    <row r="157" spans="3:3">
      <c r="C157">
        <v>5</v>
      </c>
    </row>
    <row r="158" spans="3:3">
      <c r="C158">
        <v>5</v>
      </c>
    </row>
    <row r="159" spans="3:3">
      <c r="C159">
        <v>5</v>
      </c>
    </row>
    <row r="160" spans="3:3">
      <c r="C160">
        <v>5</v>
      </c>
    </row>
    <row r="161" spans="3:3">
      <c r="C16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717D-E0BF-4EE1-A5FB-1F199221524E}">
  <dimension ref="A2:T68"/>
  <sheetViews>
    <sheetView topLeftCell="C10" workbookViewId="0">
      <selection activeCell="Q26" sqref="Q26"/>
    </sheetView>
  </sheetViews>
  <sheetFormatPr defaultRowHeight="15"/>
  <cols>
    <col min="7" max="7" width="14.140625" customWidth="1"/>
  </cols>
  <sheetData>
    <row r="2" spans="1:15">
      <c r="B2" t="s">
        <v>105</v>
      </c>
      <c r="C2" t="s">
        <v>106</v>
      </c>
      <c r="D2" t="s">
        <v>107</v>
      </c>
      <c r="G2" t="s">
        <v>108</v>
      </c>
      <c r="I2">
        <f>(B3*B3+C3*C3)/2</f>
        <v>44.946732824432992</v>
      </c>
    </row>
    <row r="3" spans="1:15">
      <c r="B3">
        <v>4.8780469606997716</v>
      </c>
      <c r="C3">
        <v>8.1300752455357816</v>
      </c>
      <c r="D3">
        <v>-47.910536433464344</v>
      </c>
    </row>
    <row r="4" spans="1:15">
      <c r="G4" t="s">
        <v>112</v>
      </c>
    </row>
    <row r="5" spans="1:15">
      <c r="B5" t="s">
        <v>0</v>
      </c>
      <c r="C5" t="s">
        <v>1</v>
      </c>
      <c r="D5" t="s">
        <v>2</v>
      </c>
      <c r="E5" t="s">
        <v>109</v>
      </c>
      <c r="F5" t="s">
        <v>110</v>
      </c>
      <c r="G5" t="s">
        <v>111</v>
      </c>
      <c r="H5" t="s">
        <v>113</v>
      </c>
      <c r="I5" t="s">
        <v>114</v>
      </c>
      <c r="J5" t="s">
        <v>115</v>
      </c>
      <c r="M5" t="s">
        <v>116</v>
      </c>
      <c r="N5" t="s">
        <v>117</v>
      </c>
      <c r="O5" t="s">
        <v>118</v>
      </c>
    </row>
    <row r="6" spans="1:15">
      <c r="B6">
        <v>1.25</v>
      </c>
      <c r="C6">
        <v>5.0199999999999996</v>
      </c>
      <c r="D6">
        <v>-1</v>
      </c>
      <c r="E6">
        <f>$B$3*B6</f>
        <v>6.0975587008747141</v>
      </c>
      <c r="F6">
        <f>$C$3*C6</f>
        <v>40.812977732589623</v>
      </c>
      <c r="G6">
        <f>D6*(E6+F6+$D$3)</f>
        <v>1.0000000000000071</v>
      </c>
      <c r="H6">
        <f>E6+F6+$D$3</f>
        <v>-1.0000000000000071</v>
      </c>
      <c r="I6">
        <f>SIGN(H6)</f>
        <v>-1</v>
      </c>
      <c r="J6" t="str">
        <f>IF(AND(D6=1,I6=D6),"TP",IF(AND(D6=1,NOT(I6=D6)),"FN",IF(AND(D6=-1,I6=D6),"TN","FP")))</f>
        <v>TN</v>
      </c>
      <c r="M6">
        <f>(E6+$D$3)/-$C$3</f>
        <v>5.1430000916103582</v>
      </c>
      <c r="N6">
        <f>((E6+$D$3)-1)/-$C$3</f>
        <v>5.2660001832207159</v>
      </c>
      <c r="O6">
        <f>((E6+$D$3)+1)/-$C$3</f>
        <v>5.0200000000000005</v>
      </c>
    </row>
    <row r="7" spans="1:15">
      <c r="B7">
        <v>2.25</v>
      </c>
      <c r="C7">
        <v>1.02</v>
      </c>
      <c r="D7">
        <v>-1</v>
      </c>
      <c r="E7">
        <f t="shared" ref="E7:E11" si="0">$B$3*B7</f>
        <v>10.975605661574486</v>
      </c>
      <c r="F7">
        <f t="shared" ref="F7:F11" si="1">$C$3*C7</f>
        <v>8.292676750446498</v>
      </c>
      <c r="G7">
        <f t="shared" ref="G7:G11" si="2">D7*(E7+F7+$D$3)</f>
        <v>28.64225402144336</v>
      </c>
      <c r="H7">
        <f t="shared" ref="H7:H11" si="3">E7+F7+$D$3</f>
        <v>-28.64225402144336</v>
      </c>
      <c r="I7">
        <f t="shared" ref="I7:I11" si="4">SIGN(H7)</f>
        <v>-1</v>
      </c>
      <c r="J7" t="str">
        <f t="shared" ref="J7:J11" si="5">IF(AND(D7=1,I7=D7),"TP",IF(AND(D7=1,NOT(I7=D7)),"FN",IF(AND(D7=-1,I7=D7),"TN","FP")))</f>
        <v>TN</v>
      </c>
      <c r="M7">
        <f t="shared" ref="M7:M11" si="6">(E7+$D$3)/-$C$3</f>
        <v>4.5429998685646611</v>
      </c>
      <c r="N7">
        <f t="shared" ref="N7:N11" si="7">((E7+$D$3)-1)/-$C$3</f>
        <v>4.6659999601750188</v>
      </c>
      <c r="O7">
        <f t="shared" ref="O7:O11" si="8">((E7+$D$3)+1)/-$C$3</f>
        <v>4.4199997769543033</v>
      </c>
    </row>
    <row r="8" spans="1:15">
      <c r="B8">
        <v>6.25</v>
      </c>
      <c r="C8">
        <v>2.02</v>
      </c>
      <c r="D8">
        <v>-1</v>
      </c>
      <c r="E8">
        <f t="shared" si="0"/>
        <v>30.487793504373574</v>
      </c>
      <c r="F8">
        <f t="shared" si="1"/>
        <v>16.422751995982278</v>
      </c>
      <c r="G8">
        <f t="shared" si="2"/>
        <v>0.99999093310849219</v>
      </c>
      <c r="H8">
        <f t="shared" si="3"/>
        <v>-0.99999093310849219</v>
      </c>
      <c r="I8">
        <f t="shared" si="4"/>
        <v>-1</v>
      </c>
      <c r="J8" t="str">
        <f t="shared" si="5"/>
        <v>TN</v>
      </c>
      <c r="M8">
        <f t="shared" si="6"/>
        <v>2.1429989763818713</v>
      </c>
      <c r="N8">
        <f t="shared" si="7"/>
        <v>2.2659990679922286</v>
      </c>
      <c r="O8">
        <f t="shared" si="8"/>
        <v>2.0199988847715136</v>
      </c>
    </row>
    <row r="9" spans="1:15">
      <c r="B9">
        <v>7.25</v>
      </c>
      <c r="C9">
        <v>3.21</v>
      </c>
      <c r="D9">
        <v>1</v>
      </c>
      <c r="E9">
        <f t="shared" si="0"/>
        <v>35.365840465073347</v>
      </c>
      <c r="F9">
        <f t="shared" si="1"/>
        <v>26.09754153816986</v>
      </c>
      <c r="G9">
        <f t="shared" si="2"/>
        <v>13.552845569778867</v>
      </c>
      <c r="H9">
        <f t="shared" si="3"/>
        <v>13.552845569778867</v>
      </c>
      <c r="I9">
        <f t="shared" si="4"/>
        <v>1</v>
      </c>
      <c r="J9" t="str">
        <f t="shared" si="5"/>
        <v>TP</v>
      </c>
      <c r="M9">
        <f t="shared" si="6"/>
        <v>1.5429987533361735</v>
      </c>
      <c r="N9">
        <f t="shared" si="7"/>
        <v>1.6659988449465311</v>
      </c>
      <c r="O9">
        <f t="shared" si="8"/>
        <v>1.4199986617258162</v>
      </c>
    </row>
    <row r="10" spans="1:15">
      <c r="B10">
        <v>1.02</v>
      </c>
      <c r="C10">
        <v>6.21</v>
      </c>
      <c r="D10">
        <v>1</v>
      </c>
      <c r="E10">
        <f t="shared" si="0"/>
        <v>4.9756078999137667</v>
      </c>
      <c r="F10">
        <f t="shared" si="1"/>
        <v>50.487767274777205</v>
      </c>
      <c r="G10">
        <f t="shared" si="2"/>
        <v>7.5528387412266298</v>
      </c>
      <c r="H10">
        <f t="shared" si="3"/>
        <v>7.5528387412266298</v>
      </c>
      <c r="I10">
        <f t="shared" si="4"/>
        <v>1</v>
      </c>
      <c r="J10" t="str">
        <f t="shared" si="5"/>
        <v>TP</v>
      </c>
      <c r="M10">
        <f t="shared" si="6"/>
        <v>5.2810001429108686</v>
      </c>
      <c r="N10">
        <f t="shared" si="7"/>
        <v>5.4040002345212255</v>
      </c>
      <c r="O10">
        <f t="shared" si="8"/>
        <v>5.1580000513005109</v>
      </c>
    </row>
    <row r="11" spans="1:15">
      <c r="B11">
        <v>3.01</v>
      </c>
      <c r="C11">
        <v>4.21</v>
      </c>
      <c r="D11">
        <v>1</v>
      </c>
      <c r="E11">
        <f t="shared" si="0"/>
        <v>14.682921351706312</v>
      </c>
      <c r="F11">
        <f t="shared" si="1"/>
        <v>34.227616783705642</v>
      </c>
      <c r="G11">
        <f t="shared" si="2"/>
        <v>1.0000017019476104</v>
      </c>
      <c r="H11">
        <f t="shared" si="3"/>
        <v>1.0000017019476104</v>
      </c>
      <c r="I11">
        <f t="shared" si="4"/>
        <v>1</v>
      </c>
      <c r="J11" t="str">
        <f t="shared" si="5"/>
        <v>TP</v>
      </c>
      <c r="M11">
        <f t="shared" si="6"/>
        <v>4.0869996990499304</v>
      </c>
      <c r="N11">
        <f t="shared" si="7"/>
        <v>4.2099997906602882</v>
      </c>
      <c r="O11">
        <f t="shared" si="8"/>
        <v>3.9639996074395736</v>
      </c>
    </row>
    <row r="16" spans="1:15">
      <c r="A16" t="s">
        <v>119</v>
      </c>
    </row>
    <row r="18" spans="2:20">
      <c r="B18" t="s">
        <v>105</v>
      </c>
      <c r="C18" t="s">
        <v>106</v>
      </c>
      <c r="D18" t="s">
        <v>107</v>
      </c>
    </row>
    <row r="19" spans="2:20">
      <c r="B19">
        <v>1</v>
      </c>
      <c r="C19">
        <v>1</v>
      </c>
      <c r="D19">
        <v>1</v>
      </c>
    </row>
    <row r="20" spans="2:20">
      <c r="G20" t="s">
        <v>121</v>
      </c>
      <c r="H20">
        <f>((B19*B19+C19*C19)/2)+(C21*SUM(G24:G29))</f>
        <v>1</v>
      </c>
    </row>
    <row r="21" spans="2:20">
      <c r="B21" t="s">
        <v>120</v>
      </c>
      <c r="C21">
        <f>20</f>
        <v>20</v>
      </c>
    </row>
    <row r="23" spans="2:20">
      <c r="B23" t="s">
        <v>0</v>
      </c>
      <c r="C23" t="s">
        <v>1</v>
      </c>
      <c r="D23" t="s">
        <v>2</v>
      </c>
      <c r="E23" t="s">
        <v>109</v>
      </c>
      <c r="F23" t="s">
        <v>110</v>
      </c>
      <c r="G23" t="s">
        <v>122</v>
      </c>
      <c r="H23" t="s">
        <v>111</v>
      </c>
      <c r="I23" t="s">
        <v>113</v>
      </c>
      <c r="J23" t="s">
        <v>114</v>
      </c>
      <c r="K23" t="s">
        <v>115</v>
      </c>
      <c r="M23" t="s">
        <v>0</v>
      </c>
      <c r="N23" t="s">
        <v>1</v>
      </c>
      <c r="O23" t="s">
        <v>2</v>
      </c>
      <c r="R23" t="s">
        <v>116</v>
      </c>
      <c r="S23" t="s">
        <v>117</v>
      </c>
      <c r="T23" t="s">
        <v>118</v>
      </c>
    </row>
    <row r="24" spans="2:20">
      <c r="B24">
        <v>1.25</v>
      </c>
      <c r="C24">
        <v>5.0199999999999996</v>
      </c>
      <c r="D24">
        <v>-1</v>
      </c>
      <c r="E24">
        <f>$B$19*B24</f>
        <v>1.25</v>
      </c>
      <c r="F24">
        <f>$C$19*C24</f>
        <v>5.0199999999999996</v>
      </c>
      <c r="G24">
        <v>0</v>
      </c>
      <c r="H24">
        <f>D24*(E24+F24+$D$19)</f>
        <v>-7.27</v>
      </c>
      <c r="I24">
        <f>(E24+F24+$D$19)</f>
        <v>7.27</v>
      </c>
      <c r="J24">
        <f>SIGN(I24)</f>
        <v>1</v>
      </c>
      <c r="K24" t="str">
        <f>IF(AND(D24=1,J24=D24),"TP",IF(AND(D24=1,NOT(J24=D24)),"FN",IF(AND(D24=-1,J24=D24),"TN","FP")))</f>
        <v>FP</v>
      </c>
      <c r="M24">
        <v>1.02</v>
      </c>
      <c r="N24">
        <v>6.21</v>
      </c>
      <c r="O24">
        <v>1</v>
      </c>
      <c r="R24">
        <f>((($B$19*M24)+$D$19)+(G24*O24))/-$C$19</f>
        <v>-2.02</v>
      </c>
      <c r="S24">
        <f>((($B$19*M24)+$D$19)+(G24*O24)-1)/-$C$19</f>
        <v>-1.02</v>
      </c>
      <c r="T24">
        <f>((($B$19*M24)+$D$19)+(G24*O24)+1)/-$C$19</f>
        <v>-3.02</v>
      </c>
    </row>
    <row r="25" spans="2:20">
      <c r="B25">
        <v>2.25</v>
      </c>
      <c r="C25">
        <v>1.02</v>
      </c>
      <c r="D25">
        <v>-1</v>
      </c>
      <c r="E25">
        <f t="shared" ref="E25:E29" si="9">$B$19*B25</f>
        <v>2.25</v>
      </c>
      <c r="F25">
        <f t="shared" ref="F25:F29" si="10">$C$19*C25</f>
        <v>1.02</v>
      </c>
      <c r="G25">
        <v>0</v>
      </c>
      <c r="H25">
        <f t="shared" ref="H25:H29" si="11">D25*(E25+F25+$D$19)</f>
        <v>-4.2699999999999996</v>
      </c>
      <c r="I25">
        <f t="shared" ref="I25:I29" si="12">(E25+F25+$D$19)</f>
        <v>4.2699999999999996</v>
      </c>
      <c r="J25">
        <f t="shared" ref="J25:J29" si="13">SIGN(I25)</f>
        <v>1</v>
      </c>
      <c r="K25" t="str">
        <f t="shared" ref="K25:K29" si="14">IF(AND(D25=1,J25=D25),"TP",IF(AND(D25=1,NOT(J25=D25)),"FN",IF(AND(D25=-1,J25=D25),"TN","FP")))</f>
        <v>FP</v>
      </c>
      <c r="M25">
        <v>1.25</v>
      </c>
      <c r="N25">
        <v>5.0199999999999996</v>
      </c>
      <c r="O25">
        <v>-1</v>
      </c>
      <c r="R25">
        <f t="shared" ref="R25:R29" si="15">((($B$19*M25)+$D$19)+(G25*O25))/-$C$19</f>
        <v>-2.25</v>
      </c>
      <c r="S25">
        <f t="shared" ref="S25:S29" si="16">((($B$19*M25)+$D$19)+(G25*O25)-1)/-$C$19</f>
        <v>-1.25</v>
      </c>
      <c r="T25">
        <f t="shared" ref="T25:T29" si="17">((($B$19*M25)+$D$19)+(G25*O25)+1)/-$C$19</f>
        <v>-3.25</v>
      </c>
    </row>
    <row r="26" spans="2:20">
      <c r="B26">
        <v>6.25</v>
      </c>
      <c r="C26">
        <v>2.02</v>
      </c>
      <c r="D26">
        <v>-1</v>
      </c>
      <c r="E26">
        <f t="shared" si="9"/>
        <v>6.25</v>
      </c>
      <c r="F26">
        <f t="shared" si="10"/>
        <v>2.02</v>
      </c>
      <c r="G26">
        <v>0</v>
      </c>
      <c r="H26">
        <f t="shared" si="11"/>
        <v>-9.27</v>
      </c>
      <c r="I26">
        <f t="shared" si="12"/>
        <v>9.27</v>
      </c>
      <c r="J26">
        <f t="shared" si="13"/>
        <v>1</v>
      </c>
      <c r="K26" t="str">
        <f t="shared" si="14"/>
        <v>FP</v>
      </c>
      <c r="M26">
        <v>2.25</v>
      </c>
      <c r="N26">
        <v>1.02</v>
      </c>
      <c r="O26">
        <v>-1</v>
      </c>
      <c r="R26">
        <f t="shared" si="15"/>
        <v>-3.25</v>
      </c>
      <c r="S26">
        <f t="shared" si="16"/>
        <v>-2.25</v>
      </c>
      <c r="T26">
        <f t="shared" si="17"/>
        <v>-4.25</v>
      </c>
    </row>
    <row r="27" spans="2:20">
      <c r="B27">
        <v>7.25</v>
      </c>
      <c r="C27">
        <v>3.21</v>
      </c>
      <c r="D27">
        <v>1</v>
      </c>
      <c r="E27">
        <f t="shared" si="9"/>
        <v>7.25</v>
      </c>
      <c r="F27">
        <f t="shared" si="10"/>
        <v>3.21</v>
      </c>
      <c r="G27">
        <v>0</v>
      </c>
      <c r="H27">
        <f t="shared" si="11"/>
        <v>11.46</v>
      </c>
      <c r="I27">
        <f t="shared" si="12"/>
        <v>11.46</v>
      </c>
      <c r="J27">
        <f t="shared" si="13"/>
        <v>1</v>
      </c>
      <c r="K27" t="str">
        <f t="shared" si="14"/>
        <v>TP</v>
      </c>
      <c r="M27">
        <v>3.01</v>
      </c>
      <c r="N27">
        <v>4.21</v>
      </c>
      <c r="O27">
        <v>1</v>
      </c>
      <c r="R27">
        <f t="shared" si="15"/>
        <v>-4.01</v>
      </c>
      <c r="S27">
        <f t="shared" si="16"/>
        <v>-3.01</v>
      </c>
      <c r="T27">
        <f t="shared" si="17"/>
        <v>-5.01</v>
      </c>
    </row>
    <row r="28" spans="2:20">
      <c r="B28">
        <v>1.02</v>
      </c>
      <c r="C28">
        <v>6.21</v>
      </c>
      <c r="D28">
        <v>1</v>
      </c>
      <c r="E28">
        <f t="shared" si="9"/>
        <v>1.02</v>
      </c>
      <c r="F28">
        <f t="shared" si="10"/>
        <v>6.21</v>
      </c>
      <c r="G28">
        <v>0</v>
      </c>
      <c r="H28">
        <f t="shared" si="11"/>
        <v>8.23</v>
      </c>
      <c r="I28">
        <f t="shared" si="12"/>
        <v>8.23</v>
      </c>
      <c r="J28">
        <f t="shared" si="13"/>
        <v>1</v>
      </c>
      <c r="K28" t="str">
        <f t="shared" si="14"/>
        <v>TP</v>
      </c>
      <c r="M28">
        <v>6.25</v>
      </c>
      <c r="N28">
        <v>2.02</v>
      </c>
      <c r="O28">
        <v>-1</v>
      </c>
      <c r="R28">
        <f t="shared" si="15"/>
        <v>-7.25</v>
      </c>
      <c r="S28">
        <f t="shared" si="16"/>
        <v>-6.25</v>
      </c>
      <c r="T28">
        <f t="shared" si="17"/>
        <v>-8.25</v>
      </c>
    </row>
    <row r="29" spans="2:20">
      <c r="B29">
        <v>3.01</v>
      </c>
      <c r="C29">
        <v>4.21</v>
      </c>
      <c r="D29">
        <v>1</v>
      </c>
      <c r="E29">
        <f t="shared" si="9"/>
        <v>3.01</v>
      </c>
      <c r="F29">
        <f t="shared" si="10"/>
        <v>4.21</v>
      </c>
      <c r="G29">
        <v>0</v>
      </c>
      <c r="H29">
        <f t="shared" si="11"/>
        <v>8.2199999999999989</v>
      </c>
      <c r="I29">
        <f t="shared" si="12"/>
        <v>8.2199999999999989</v>
      </c>
      <c r="J29">
        <f t="shared" si="13"/>
        <v>1</v>
      </c>
      <c r="K29" t="str">
        <f t="shared" si="14"/>
        <v>TP</v>
      </c>
      <c r="M29">
        <v>7.25</v>
      </c>
      <c r="N29">
        <v>3.21</v>
      </c>
      <c r="O29">
        <v>1</v>
      </c>
      <c r="R29">
        <f t="shared" si="15"/>
        <v>-8.25</v>
      </c>
      <c r="S29">
        <f t="shared" si="16"/>
        <v>-7.25</v>
      </c>
      <c r="T29">
        <f t="shared" si="17"/>
        <v>-9.25</v>
      </c>
    </row>
    <row r="36" spans="1:7">
      <c r="A36" t="s">
        <v>123</v>
      </c>
    </row>
    <row r="43" spans="1:7">
      <c r="F43" t="s">
        <v>124</v>
      </c>
    </row>
    <row r="44" spans="1:7">
      <c r="B44" t="s">
        <v>0</v>
      </c>
      <c r="C44" t="s">
        <v>2</v>
      </c>
      <c r="E44" t="s">
        <v>0</v>
      </c>
      <c r="F44" t="s">
        <v>1</v>
      </c>
      <c r="G44" t="s">
        <v>2</v>
      </c>
    </row>
    <row r="45" spans="1:7">
      <c r="B45">
        <v>1.25</v>
      </c>
      <c r="C45">
        <v>-1</v>
      </c>
      <c r="E45">
        <v>1.25</v>
      </c>
      <c r="F45">
        <f>E45^2</f>
        <v>1.5625</v>
      </c>
      <c r="G45">
        <v>-1</v>
      </c>
    </row>
    <row r="46" spans="1:7">
      <c r="B46">
        <v>2.25</v>
      </c>
      <c r="C46">
        <v>-1</v>
      </c>
      <c r="E46">
        <v>2.25</v>
      </c>
      <c r="F46">
        <f t="shared" ref="F46:F50" si="18">E46^2</f>
        <v>5.0625</v>
      </c>
      <c r="G46">
        <v>-1</v>
      </c>
    </row>
    <row r="47" spans="1:7">
      <c r="B47">
        <v>6.25</v>
      </c>
      <c r="C47">
        <v>-1</v>
      </c>
      <c r="E47">
        <v>6.25</v>
      </c>
      <c r="F47">
        <f t="shared" si="18"/>
        <v>39.0625</v>
      </c>
      <c r="G47">
        <v>-1</v>
      </c>
    </row>
    <row r="48" spans="1:7">
      <c r="B48">
        <v>7.25</v>
      </c>
      <c r="C48">
        <v>1</v>
      </c>
      <c r="E48">
        <v>7.25</v>
      </c>
      <c r="F48">
        <f t="shared" si="18"/>
        <v>52.5625</v>
      </c>
      <c r="G48">
        <v>1</v>
      </c>
    </row>
    <row r="49" spans="1:11">
      <c r="B49">
        <v>1.02</v>
      </c>
      <c r="C49">
        <v>1</v>
      </c>
      <c r="E49">
        <v>1.02</v>
      </c>
      <c r="F49">
        <f t="shared" si="18"/>
        <v>1.0404</v>
      </c>
      <c r="G49">
        <v>1</v>
      </c>
    </row>
    <row r="50" spans="1:11">
      <c r="B50">
        <v>3.01</v>
      </c>
      <c r="C50">
        <v>1</v>
      </c>
      <c r="E50">
        <v>3.01</v>
      </c>
      <c r="F50">
        <f t="shared" si="18"/>
        <v>9.0600999999999985</v>
      </c>
      <c r="G50">
        <v>1</v>
      </c>
    </row>
    <row r="53" spans="1:11">
      <c r="A53" t="s">
        <v>125</v>
      </c>
    </row>
    <row r="57" spans="1:11">
      <c r="C57" t="s">
        <v>105</v>
      </c>
      <c r="D57" t="s">
        <v>106</v>
      </c>
      <c r="E57" t="s">
        <v>129</v>
      </c>
      <c r="F57" t="s">
        <v>107</v>
      </c>
    </row>
    <row r="58" spans="1:11">
      <c r="C58">
        <v>1</v>
      </c>
      <c r="D58">
        <v>1</v>
      </c>
      <c r="E58">
        <v>1</v>
      </c>
      <c r="F58">
        <v>1</v>
      </c>
    </row>
    <row r="61" spans="1:11">
      <c r="E61">
        <v>1</v>
      </c>
      <c r="F61" t="s">
        <v>127</v>
      </c>
      <c r="G61" t="s">
        <v>126</v>
      </c>
    </row>
    <row r="62" spans="1:11">
      <c r="B62" t="s">
        <v>19</v>
      </c>
      <c r="C62" t="s">
        <v>2</v>
      </c>
      <c r="E62" t="s">
        <v>0</v>
      </c>
      <c r="F62" t="s">
        <v>1</v>
      </c>
      <c r="G62" t="s">
        <v>16</v>
      </c>
      <c r="H62" t="s">
        <v>2</v>
      </c>
      <c r="I62" t="s">
        <v>109</v>
      </c>
      <c r="J62" t="s">
        <v>110</v>
      </c>
      <c r="K62" t="s">
        <v>128</v>
      </c>
    </row>
    <row r="63" spans="1:11">
      <c r="B63">
        <v>1.25</v>
      </c>
      <c r="C63">
        <v>-1</v>
      </c>
      <c r="E63">
        <v>1</v>
      </c>
      <c r="F63">
        <f>SQRT(2)*B63</f>
        <v>1.7677669529663689</v>
      </c>
      <c r="G63">
        <f>B63^2</f>
        <v>1.5625</v>
      </c>
      <c r="H63">
        <v>-1</v>
      </c>
    </row>
    <row r="64" spans="1:11">
      <c r="B64">
        <v>2.25</v>
      </c>
      <c r="C64">
        <v>-1</v>
      </c>
      <c r="E64">
        <v>1</v>
      </c>
      <c r="F64">
        <f t="shared" ref="F64:F68" si="19">SQRT(2)*B64</f>
        <v>3.1819805153394642</v>
      </c>
      <c r="G64">
        <f t="shared" ref="G64:G68" si="20">B64^2</f>
        <v>5.0625</v>
      </c>
      <c r="H64">
        <v>-1</v>
      </c>
    </row>
    <row r="65" spans="2:8">
      <c r="B65">
        <v>6.25</v>
      </c>
      <c r="C65">
        <v>-1</v>
      </c>
      <c r="E65">
        <v>1</v>
      </c>
      <c r="F65">
        <f t="shared" si="19"/>
        <v>8.8388347648318444</v>
      </c>
      <c r="G65">
        <f t="shared" si="20"/>
        <v>39.0625</v>
      </c>
      <c r="H65">
        <v>-1</v>
      </c>
    </row>
    <row r="66" spans="2:8">
      <c r="B66">
        <v>7.25</v>
      </c>
      <c r="C66">
        <v>1</v>
      </c>
      <c r="E66">
        <v>1</v>
      </c>
      <c r="F66">
        <f t="shared" si="19"/>
        <v>10.25304832720494</v>
      </c>
      <c r="G66">
        <f t="shared" si="20"/>
        <v>52.5625</v>
      </c>
      <c r="H66">
        <v>1</v>
      </c>
    </row>
    <row r="67" spans="2:8">
      <c r="B67">
        <v>1.02</v>
      </c>
      <c r="C67">
        <v>1</v>
      </c>
      <c r="E67">
        <v>1</v>
      </c>
      <c r="F67">
        <f t="shared" si="19"/>
        <v>1.4424978336205572</v>
      </c>
      <c r="G67">
        <f t="shared" si="20"/>
        <v>1.0404</v>
      </c>
      <c r="H67">
        <v>1</v>
      </c>
    </row>
    <row r="68" spans="2:8">
      <c r="B68">
        <v>3.01</v>
      </c>
      <c r="C68">
        <v>1</v>
      </c>
      <c r="E68">
        <v>1</v>
      </c>
      <c r="F68">
        <f t="shared" si="19"/>
        <v>4.2567828227430162</v>
      </c>
      <c r="G68">
        <f t="shared" si="20"/>
        <v>9.0600999999999985</v>
      </c>
      <c r="H68">
        <v>1</v>
      </c>
    </row>
  </sheetData>
  <sortState ref="M24:O29">
    <sortCondition ref="M2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B7FB-A2C7-48D8-B3A2-126D732AF924}">
  <dimension ref="B4:D24"/>
  <sheetViews>
    <sheetView tabSelected="1" workbookViewId="0">
      <selection activeCell="B4" sqref="B4:D24"/>
    </sheetView>
  </sheetViews>
  <sheetFormatPr defaultRowHeight="15"/>
  <sheetData>
    <row r="4" spans="2:4" ht="19.5">
      <c r="B4" s="29" t="s">
        <v>0</v>
      </c>
      <c r="C4" s="29" t="s">
        <v>1</v>
      </c>
      <c r="D4" s="29" t="s">
        <v>2</v>
      </c>
    </row>
    <row r="5" spans="2:4" ht="21">
      <c r="B5" s="1">
        <v>3.3935332109999998</v>
      </c>
      <c r="C5" s="1">
        <v>2.3312733809999999</v>
      </c>
      <c r="D5" s="1">
        <v>0</v>
      </c>
    </row>
    <row r="6" spans="2:4" ht="21">
      <c r="B6" s="1">
        <v>3.1100734829999999</v>
      </c>
      <c r="C6" s="1">
        <v>1.7815396379999999</v>
      </c>
      <c r="D6" s="1">
        <v>0</v>
      </c>
    </row>
    <row r="7" spans="2:4" ht="21">
      <c r="B7" s="1">
        <v>1.343808831</v>
      </c>
      <c r="C7" s="1">
        <v>3.3683609539999999</v>
      </c>
      <c r="D7" s="1">
        <v>0</v>
      </c>
    </row>
    <row r="8" spans="2:4" ht="21">
      <c r="B8" s="1">
        <v>3.582294042</v>
      </c>
      <c r="C8" s="1">
        <v>4.6791791099999998</v>
      </c>
      <c r="D8" s="1">
        <v>0</v>
      </c>
    </row>
    <row r="9" spans="2:4" ht="21">
      <c r="B9" s="1">
        <v>2.2803624390000001</v>
      </c>
      <c r="C9" s="1">
        <v>2.8669902629999999</v>
      </c>
      <c r="D9" s="1">
        <v>0</v>
      </c>
    </row>
    <row r="10" spans="2:4" ht="21">
      <c r="B10" s="1">
        <v>7.4234369420000004</v>
      </c>
      <c r="C10" s="1">
        <v>4.6965228750000003</v>
      </c>
      <c r="D10" s="1">
        <v>1</v>
      </c>
    </row>
    <row r="11" spans="2:4" ht="21">
      <c r="B11" s="1">
        <v>5.745051997</v>
      </c>
      <c r="C11" s="1">
        <v>3.5339898029999999</v>
      </c>
      <c r="D11" s="1">
        <v>1</v>
      </c>
    </row>
    <row r="12" spans="2:4" ht="21">
      <c r="B12" s="1">
        <v>9.1721686219999992</v>
      </c>
      <c r="C12" s="1">
        <v>2.5111010450000002</v>
      </c>
      <c r="D12" s="1">
        <v>1</v>
      </c>
    </row>
    <row r="13" spans="2:4" ht="21">
      <c r="B13" s="1">
        <v>7.7927834809999998</v>
      </c>
      <c r="C13" s="1">
        <v>3.4240889409999999</v>
      </c>
      <c r="D13" s="1">
        <v>1</v>
      </c>
    </row>
    <row r="14" spans="2:4" ht="21">
      <c r="B14" s="1">
        <v>7.9398208170000002</v>
      </c>
      <c r="C14" s="1">
        <v>0.79163723119999996</v>
      </c>
      <c r="D14" s="1">
        <v>1</v>
      </c>
    </row>
    <row r="15" spans="2:4" ht="19.5">
      <c r="B15" s="30">
        <v>2.7810836000000001</v>
      </c>
      <c r="C15" s="30">
        <v>2.5505370030000001</v>
      </c>
      <c r="D15" s="30">
        <v>0</v>
      </c>
    </row>
    <row r="16" spans="2:4" ht="19.5">
      <c r="B16" s="30">
        <v>1.465489372</v>
      </c>
      <c r="C16" s="30">
        <v>2.3621250759999999</v>
      </c>
      <c r="D16" s="30">
        <v>0</v>
      </c>
    </row>
    <row r="17" spans="2:4" ht="19.5">
      <c r="B17" s="30">
        <v>3.3965616879999998</v>
      </c>
      <c r="C17" s="30">
        <v>4.4002935289999998</v>
      </c>
      <c r="D17" s="30">
        <v>0</v>
      </c>
    </row>
    <row r="18" spans="2:4" ht="19.5">
      <c r="B18" s="30">
        <v>1.3880701900000001</v>
      </c>
      <c r="C18" s="30">
        <v>1.850220317</v>
      </c>
      <c r="D18" s="30">
        <v>0</v>
      </c>
    </row>
    <row r="19" spans="2:4" ht="19.5">
      <c r="B19" s="30">
        <v>3.0640723200000002</v>
      </c>
      <c r="C19" s="30">
        <v>3.005305973</v>
      </c>
      <c r="D19" s="30">
        <v>0</v>
      </c>
    </row>
    <row r="20" spans="2:4" ht="19.5">
      <c r="B20" s="30">
        <v>7.6275312140000002</v>
      </c>
      <c r="C20" s="30">
        <v>2.759262235</v>
      </c>
      <c r="D20" s="30">
        <v>1</v>
      </c>
    </row>
    <row r="21" spans="2:4" ht="19.5">
      <c r="B21" s="30">
        <v>5.3324412480000003</v>
      </c>
      <c r="C21" s="30">
        <v>2.0886267749999998</v>
      </c>
      <c r="D21" s="30">
        <v>1</v>
      </c>
    </row>
    <row r="22" spans="2:4" ht="19.5">
      <c r="B22" s="30">
        <v>6.9225967160000001</v>
      </c>
      <c r="C22" s="30">
        <v>1.77106367</v>
      </c>
      <c r="D22" s="30">
        <v>1</v>
      </c>
    </row>
    <row r="23" spans="2:4" ht="19.5">
      <c r="B23" s="30">
        <v>8.6754186509999993</v>
      </c>
      <c r="C23" s="30">
        <v>-0.24206865490000001</v>
      </c>
      <c r="D23" s="30">
        <v>1</v>
      </c>
    </row>
    <row r="24" spans="2:4" ht="19.5">
      <c r="B24" s="30">
        <v>7.6737564660000004</v>
      </c>
      <c r="C24" s="30">
        <v>3.5085630110000001</v>
      </c>
      <c r="D24" s="3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9738-92D3-44BC-BAB5-F85665E57C5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KNN</vt:lpstr>
      <vt:lpstr>BASICReg</vt:lpstr>
      <vt:lpstr>regression for regression</vt:lpstr>
      <vt:lpstr>LRC</vt:lpstr>
      <vt:lpstr>sample</vt:lpstr>
      <vt:lpstr>LDA-Variance</vt:lpstr>
      <vt:lpstr>co var</vt:lpstr>
      <vt:lpstr>timeseries</vt:lpstr>
      <vt:lpstr>data prac</vt:lpstr>
      <vt:lpstr>SVM</vt:lpstr>
      <vt:lpstr>dt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2018-06-13T03:07:49Z</dcterms:modified>
</cp:coreProperties>
</file>