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520" tabRatio="500"/>
  </bookViews>
  <sheets>
    <sheet name="Sheet1" sheetId="1" r:id="rId1"/>
  </sheets>
  <definedNames>
    <definedName name="age">Sheet1!$E$1:$K$1</definedName>
    <definedName name="beta">Sheet1!$B$18</definedName>
    <definedName name="bo">Sheet1!$B$19</definedName>
    <definedName name="fa">Sheet1!$E$3:$K$3</definedName>
    <definedName name="fe">Sheet1!$B$14</definedName>
    <definedName name="h">Sheet1!$B$12</definedName>
    <definedName name="kappa">Sheet1!$B$15</definedName>
    <definedName name="m">Sheet1!$B$13</definedName>
    <definedName name="phie">Sheet1!$B$16</definedName>
    <definedName name="ro">Sheet1!$B$11</definedName>
    <definedName name="So">Sheet1!$B$17</definedName>
    <definedName name="va">Sheet1!$E$4:$K$4</definedName>
    <definedName name="wa">Sheet1!$E$2:$K$2</definedName>
    <definedName name="za">Sheet1!$E$5:$K$5</definedName>
  </definedNames>
  <calcPr calcId="140000" iterate="1" iterateCount="25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1" i="1" l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W100" i="1"/>
  <c r="V100" i="1"/>
  <c r="S183" i="1"/>
  <c r="R183" i="1"/>
  <c r="Q183" i="1"/>
  <c r="P183" i="1"/>
  <c r="O183" i="1"/>
  <c r="N183" i="1"/>
  <c r="S182" i="1"/>
  <c r="R182" i="1"/>
  <c r="Q182" i="1"/>
  <c r="P182" i="1"/>
  <c r="O182" i="1"/>
  <c r="N182" i="1"/>
  <c r="S181" i="1"/>
  <c r="R181" i="1"/>
  <c r="Q181" i="1"/>
  <c r="P181" i="1"/>
  <c r="O181" i="1"/>
  <c r="N181" i="1"/>
  <c r="S180" i="1"/>
  <c r="R180" i="1"/>
  <c r="Q180" i="1"/>
  <c r="P180" i="1"/>
  <c r="O180" i="1"/>
  <c r="N180" i="1"/>
  <c r="S179" i="1"/>
  <c r="R179" i="1"/>
  <c r="Q179" i="1"/>
  <c r="P179" i="1"/>
  <c r="O179" i="1"/>
  <c r="N179" i="1"/>
  <c r="S178" i="1"/>
  <c r="R178" i="1"/>
  <c r="Q178" i="1"/>
  <c r="P178" i="1"/>
  <c r="O178" i="1"/>
  <c r="N178" i="1"/>
  <c r="S177" i="1"/>
  <c r="R177" i="1"/>
  <c r="Q177" i="1"/>
  <c r="P177" i="1"/>
  <c r="O177" i="1"/>
  <c r="N177" i="1"/>
  <c r="S176" i="1"/>
  <c r="R176" i="1"/>
  <c r="Q176" i="1"/>
  <c r="P176" i="1"/>
  <c r="O176" i="1"/>
  <c r="N176" i="1"/>
  <c r="S175" i="1"/>
  <c r="R175" i="1"/>
  <c r="Q175" i="1"/>
  <c r="P175" i="1"/>
  <c r="O175" i="1"/>
  <c r="N175" i="1"/>
  <c r="S174" i="1"/>
  <c r="R174" i="1"/>
  <c r="Q174" i="1"/>
  <c r="P174" i="1"/>
  <c r="O174" i="1"/>
  <c r="N174" i="1"/>
  <c r="S173" i="1"/>
  <c r="R173" i="1"/>
  <c r="Q173" i="1"/>
  <c r="P173" i="1"/>
  <c r="O173" i="1"/>
  <c r="N173" i="1"/>
  <c r="S172" i="1"/>
  <c r="R172" i="1"/>
  <c r="Q172" i="1"/>
  <c r="P172" i="1"/>
  <c r="O172" i="1"/>
  <c r="N172" i="1"/>
  <c r="S171" i="1"/>
  <c r="R171" i="1"/>
  <c r="Q171" i="1"/>
  <c r="P171" i="1"/>
  <c r="O171" i="1"/>
  <c r="N171" i="1"/>
  <c r="S170" i="1"/>
  <c r="R170" i="1"/>
  <c r="Q170" i="1"/>
  <c r="P170" i="1"/>
  <c r="O170" i="1"/>
  <c r="N170" i="1"/>
  <c r="S169" i="1"/>
  <c r="R169" i="1"/>
  <c r="Q169" i="1"/>
  <c r="P169" i="1"/>
  <c r="O169" i="1"/>
  <c r="N169" i="1"/>
  <c r="S168" i="1"/>
  <c r="R168" i="1"/>
  <c r="Q168" i="1"/>
  <c r="P168" i="1"/>
  <c r="O168" i="1"/>
  <c r="N168" i="1"/>
  <c r="S167" i="1"/>
  <c r="R167" i="1"/>
  <c r="Q167" i="1"/>
  <c r="P167" i="1"/>
  <c r="O167" i="1"/>
  <c r="N167" i="1"/>
  <c r="S166" i="1"/>
  <c r="R166" i="1"/>
  <c r="Q166" i="1"/>
  <c r="P166" i="1"/>
  <c r="O166" i="1"/>
  <c r="N166" i="1"/>
  <c r="S165" i="1"/>
  <c r="R165" i="1"/>
  <c r="Q165" i="1"/>
  <c r="P165" i="1"/>
  <c r="O165" i="1"/>
  <c r="N165" i="1"/>
  <c r="S164" i="1"/>
  <c r="R164" i="1"/>
  <c r="Q164" i="1"/>
  <c r="P164" i="1"/>
  <c r="O164" i="1"/>
  <c r="N164" i="1"/>
  <c r="S163" i="1"/>
  <c r="R163" i="1"/>
  <c r="Q163" i="1"/>
  <c r="P163" i="1"/>
  <c r="O163" i="1"/>
  <c r="N163" i="1"/>
  <c r="S162" i="1"/>
  <c r="R162" i="1"/>
  <c r="Q162" i="1"/>
  <c r="P162" i="1"/>
  <c r="O162" i="1"/>
  <c r="N162" i="1"/>
  <c r="S161" i="1"/>
  <c r="R161" i="1"/>
  <c r="Q161" i="1"/>
  <c r="P161" i="1"/>
  <c r="O161" i="1"/>
  <c r="N161" i="1"/>
  <c r="S160" i="1"/>
  <c r="R160" i="1"/>
  <c r="Q160" i="1"/>
  <c r="P160" i="1"/>
  <c r="O160" i="1"/>
  <c r="N160" i="1"/>
  <c r="S159" i="1"/>
  <c r="R159" i="1"/>
  <c r="Q159" i="1"/>
  <c r="P159" i="1"/>
  <c r="O159" i="1"/>
  <c r="N159" i="1"/>
  <c r="S158" i="1"/>
  <c r="R158" i="1"/>
  <c r="Q158" i="1"/>
  <c r="P158" i="1"/>
  <c r="O158" i="1"/>
  <c r="N158" i="1"/>
  <c r="S157" i="1"/>
  <c r="R157" i="1"/>
  <c r="Q157" i="1"/>
  <c r="P157" i="1"/>
  <c r="O157" i="1"/>
  <c r="N157" i="1"/>
  <c r="S156" i="1"/>
  <c r="R156" i="1"/>
  <c r="Q156" i="1"/>
  <c r="P156" i="1"/>
  <c r="O156" i="1"/>
  <c r="N156" i="1"/>
  <c r="S155" i="1"/>
  <c r="R155" i="1"/>
  <c r="Q155" i="1"/>
  <c r="P155" i="1"/>
  <c r="O155" i="1"/>
  <c r="N155" i="1"/>
  <c r="S154" i="1"/>
  <c r="R154" i="1"/>
  <c r="Q154" i="1"/>
  <c r="P154" i="1"/>
  <c r="O154" i="1"/>
  <c r="N154" i="1"/>
  <c r="S153" i="1"/>
  <c r="R153" i="1"/>
  <c r="Q153" i="1"/>
  <c r="P153" i="1"/>
  <c r="O153" i="1"/>
  <c r="N153" i="1"/>
  <c r="S152" i="1"/>
  <c r="R152" i="1"/>
  <c r="Q152" i="1"/>
  <c r="P152" i="1"/>
  <c r="O152" i="1"/>
  <c r="N152" i="1"/>
  <c r="S151" i="1"/>
  <c r="R151" i="1"/>
  <c r="Q151" i="1"/>
  <c r="P151" i="1"/>
  <c r="O151" i="1"/>
  <c r="N151" i="1"/>
  <c r="S150" i="1"/>
  <c r="R150" i="1"/>
  <c r="Q150" i="1"/>
  <c r="P150" i="1"/>
  <c r="O150" i="1"/>
  <c r="N150" i="1"/>
  <c r="S149" i="1"/>
  <c r="R149" i="1"/>
  <c r="Q149" i="1"/>
  <c r="P149" i="1"/>
  <c r="O149" i="1"/>
  <c r="N149" i="1"/>
  <c r="S148" i="1"/>
  <c r="R148" i="1"/>
  <c r="Q148" i="1"/>
  <c r="P148" i="1"/>
  <c r="O148" i="1"/>
  <c r="N148" i="1"/>
  <c r="S147" i="1"/>
  <c r="R147" i="1"/>
  <c r="Q147" i="1"/>
  <c r="P147" i="1"/>
  <c r="O147" i="1"/>
  <c r="N147" i="1"/>
  <c r="S146" i="1"/>
  <c r="R146" i="1"/>
  <c r="Q146" i="1"/>
  <c r="P146" i="1"/>
  <c r="O146" i="1"/>
  <c r="N146" i="1"/>
  <c r="S145" i="1"/>
  <c r="R145" i="1"/>
  <c r="Q145" i="1"/>
  <c r="P145" i="1"/>
  <c r="O145" i="1"/>
  <c r="N145" i="1"/>
  <c r="S144" i="1"/>
  <c r="R144" i="1"/>
  <c r="Q144" i="1"/>
  <c r="P144" i="1"/>
  <c r="O144" i="1"/>
  <c r="N144" i="1"/>
  <c r="S143" i="1"/>
  <c r="R143" i="1"/>
  <c r="Q143" i="1"/>
  <c r="P143" i="1"/>
  <c r="O143" i="1"/>
  <c r="N143" i="1"/>
  <c r="S142" i="1"/>
  <c r="R142" i="1"/>
  <c r="Q142" i="1"/>
  <c r="P142" i="1"/>
  <c r="O142" i="1"/>
  <c r="N142" i="1"/>
  <c r="S141" i="1"/>
  <c r="R141" i="1"/>
  <c r="Q141" i="1"/>
  <c r="P141" i="1"/>
  <c r="O141" i="1"/>
  <c r="N141" i="1"/>
  <c r="S140" i="1"/>
  <c r="R140" i="1"/>
  <c r="Q140" i="1"/>
  <c r="P140" i="1"/>
  <c r="O140" i="1"/>
  <c r="N140" i="1"/>
  <c r="S139" i="1"/>
  <c r="R139" i="1"/>
  <c r="Q139" i="1"/>
  <c r="P139" i="1"/>
  <c r="O139" i="1"/>
  <c r="N139" i="1"/>
  <c r="S138" i="1"/>
  <c r="R138" i="1"/>
  <c r="Q138" i="1"/>
  <c r="P138" i="1"/>
  <c r="O138" i="1"/>
  <c r="N138" i="1"/>
  <c r="S137" i="1"/>
  <c r="R137" i="1"/>
  <c r="Q137" i="1"/>
  <c r="P137" i="1"/>
  <c r="O137" i="1"/>
  <c r="N137" i="1"/>
  <c r="S136" i="1"/>
  <c r="R136" i="1"/>
  <c r="Q136" i="1"/>
  <c r="P136" i="1"/>
  <c r="O136" i="1"/>
  <c r="N136" i="1"/>
  <c r="S135" i="1"/>
  <c r="R135" i="1"/>
  <c r="Q135" i="1"/>
  <c r="P135" i="1"/>
  <c r="O135" i="1"/>
  <c r="N135" i="1"/>
  <c r="S134" i="1"/>
  <c r="R134" i="1"/>
  <c r="Q134" i="1"/>
  <c r="P134" i="1"/>
  <c r="O134" i="1"/>
  <c r="N134" i="1"/>
  <c r="S133" i="1"/>
  <c r="R133" i="1"/>
  <c r="Q133" i="1"/>
  <c r="P133" i="1"/>
  <c r="O133" i="1"/>
  <c r="N133" i="1"/>
  <c r="S132" i="1"/>
  <c r="R132" i="1"/>
  <c r="Q132" i="1"/>
  <c r="P132" i="1"/>
  <c r="O132" i="1"/>
  <c r="N132" i="1"/>
  <c r="S131" i="1"/>
  <c r="R131" i="1"/>
  <c r="Q131" i="1"/>
  <c r="P131" i="1"/>
  <c r="O131" i="1"/>
  <c r="N131" i="1"/>
  <c r="S130" i="1"/>
  <c r="R130" i="1"/>
  <c r="Q130" i="1"/>
  <c r="P130" i="1"/>
  <c r="O130" i="1"/>
  <c r="N130" i="1"/>
  <c r="S129" i="1"/>
  <c r="R129" i="1"/>
  <c r="Q129" i="1"/>
  <c r="P129" i="1"/>
  <c r="O129" i="1"/>
  <c r="N129" i="1"/>
  <c r="S128" i="1"/>
  <c r="R128" i="1"/>
  <c r="Q128" i="1"/>
  <c r="P128" i="1"/>
  <c r="O128" i="1"/>
  <c r="N128" i="1"/>
  <c r="S127" i="1"/>
  <c r="R127" i="1"/>
  <c r="Q127" i="1"/>
  <c r="P127" i="1"/>
  <c r="O127" i="1"/>
  <c r="N127" i="1"/>
  <c r="S126" i="1"/>
  <c r="R126" i="1"/>
  <c r="Q126" i="1"/>
  <c r="P126" i="1"/>
  <c r="O126" i="1"/>
  <c r="N126" i="1"/>
  <c r="S125" i="1"/>
  <c r="R125" i="1"/>
  <c r="Q125" i="1"/>
  <c r="P125" i="1"/>
  <c r="O125" i="1"/>
  <c r="N125" i="1"/>
  <c r="S124" i="1"/>
  <c r="R124" i="1"/>
  <c r="Q124" i="1"/>
  <c r="P124" i="1"/>
  <c r="O124" i="1"/>
  <c r="N124" i="1"/>
  <c r="S123" i="1"/>
  <c r="R123" i="1"/>
  <c r="Q123" i="1"/>
  <c r="P123" i="1"/>
  <c r="O123" i="1"/>
  <c r="N123" i="1"/>
  <c r="S122" i="1"/>
  <c r="R122" i="1"/>
  <c r="Q122" i="1"/>
  <c r="P122" i="1"/>
  <c r="O122" i="1"/>
  <c r="N122" i="1"/>
  <c r="S121" i="1"/>
  <c r="R121" i="1"/>
  <c r="Q121" i="1"/>
  <c r="P121" i="1"/>
  <c r="O121" i="1"/>
  <c r="N121" i="1"/>
  <c r="S120" i="1"/>
  <c r="R120" i="1"/>
  <c r="Q120" i="1"/>
  <c r="P120" i="1"/>
  <c r="O120" i="1"/>
  <c r="N120" i="1"/>
  <c r="S119" i="1"/>
  <c r="R119" i="1"/>
  <c r="Q119" i="1"/>
  <c r="P119" i="1"/>
  <c r="O119" i="1"/>
  <c r="N119" i="1"/>
  <c r="S118" i="1"/>
  <c r="R118" i="1"/>
  <c r="Q118" i="1"/>
  <c r="P118" i="1"/>
  <c r="O118" i="1"/>
  <c r="N118" i="1"/>
  <c r="S117" i="1"/>
  <c r="R117" i="1"/>
  <c r="Q117" i="1"/>
  <c r="P117" i="1"/>
  <c r="O117" i="1"/>
  <c r="N117" i="1"/>
  <c r="S116" i="1"/>
  <c r="R116" i="1"/>
  <c r="Q116" i="1"/>
  <c r="P116" i="1"/>
  <c r="O116" i="1"/>
  <c r="N116" i="1"/>
  <c r="S115" i="1"/>
  <c r="R115" i="1"/>
  <c r="Q115" i="1"/>
  <c r="P115" i="1"/>
  <c r="O115" i="1"/>
  <c r="N115" i="1"/>
  <c r="S114" i="1"/>
  <c r="R114" i="1"/>
  <c r="Q114" i="1"/>
  <c r="P114" i="1"/>
  <c r="O114" i="1"/>
  <c r="N114" i="1"/>
  <c r="S113" i="1"/>
  <c r="R113" i="1"/>
  <c r="Q113" i="1"/>
  <c r="P113" i="1"/>
  <c r="O113" i="1"/>
  <c r="N113" i="1"/>
  <c r="S112" i="1"/>
  <c r="R112" i="1"/>
  <c r="Q112" i="1"/>
  <c r="P112" i="1"/>
  <c r="O112" i="1"/>
  <c r="N112" i="1"/>
  <c r="O101" i="1"/>
  <c r="O102" i="1"/>
  <c r="O103" i="1"/>
  <c r="O104" i="1"/>
  <c r="O105" i="1"/>
  <c r="O106" i="1"/>
  <c r="O107" i="1"/>
  <c r="O108" i="1"/>
  <c r="O109" i="1"/>
  <c r="O110" i="1"/>
  <c r="O111" i="1"/>
  <c r="O100" i="1"/>
  <c r="P101" i="1"/>
  <c r="P102" i="1"/>
  <c r="P103" i="1"/>
  <c r="P104" i="1"/>
  <c r="P105" i="1"/>
  <c r="P106" i="1"/>
  <c r="P107" i="1"/>
  <c r="P108" i="1"/>
  <c r="P109" i="1"/>
  <c r="P110" i="1"/>
  <c r="P111" i="1"/>
  <c r="P100" i="1"/>
  <c r="Q101" i="1"/>
  <c r="Q102" i="1"/>
  <c r="Q103" i="1"/>
  <c r="Q104" i="1"/>
  <c r="Q105" i="1"/>
  <c r="Q106" i="1"/>
  <c r="Q107" i="1"/>
  <c r="Q108" i="1"/>
  <c r="Q109" i="1"/>
  <c r="Q110" i="1"/>
  <c r="Q111" i="1"/>
  <c r="Q100" i="1"/>
  <c r="R101" i="1"/>
  <c r="R102" i="1"/>
  <c r="R103" i="1"/>
  <c r="R104" i="1"/>
  <c r="R105" i="1"/>
  <c r="R106" i="1"/>
  <c r="R107" i="1"/>
  <c r="R108" i="1"/>
  <c r="R109" i="1"/>
  <c r="R110" i="1"/>
  <c r="R111" i="1"/>
  <c r="R100" i="1"/>
  <c r="S101" i="1"/>
  <c r="S102" i="1"/>
  <c r="S103" i="1"/>
  <c r="S104" i="1"/>
  <c r="S105" i="1"/>
  <c r="S106" i="1"/>
  <c r="S107" i="1"/>
  <c r="S108" i="1"/>
  <c r="S109" i="1"/>
  <c r="S110" i="1"/>
  <c r="S111" i="1"/>
  <c r="S100" i="1"/>
  <c r="E108" i="1"/>
  <c r="F108" i="1"/>
  <c r="G108" i="1"/>
  <c r="H108" i="1"/>
  <c r="I108" i="1"/>
  <c r="J108" i="1"/>
  <c r="K108" i="1"/>
  <c r="B15" i="1"/>
  <c r="F107" i="1"/>
  <c r="E107" i="1"/>
  <c r="G107" i="1"/>
  <c r="H107" i="1"/>
  <c r="I107" i="1"/>
  <c r="J107" i="1"/>
  <c r="K107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9" i="1"/>
  <c r="F109" i="1"/>
  <c r="G109" i="1"/>
  <c r="E110" i="1"/>
  <c r="F110" i="1"/>
  <c r="G110" i="1"/>
  <c r="E111" i="1"/>
  <c r="F111" i="1"/>
  <c r="G111" i="1"/>
  <c r="H111" i="1"/>
  <c r="I111" i="1"/>
  <c r="J111" i="1"/>
  <c r="K111" i="1"/>
  <c r="E102" i="1"/>
  <c r="F102" i="1"/>
  <c r="G102" i="1"/>
  <c r="H102" i="1"/>
  <c r="I102" i="1"/>
  <c r="J102" i="1"/>
  <c r="K102" i="1"/>
  <c r="E101" i="1"/>
  <c r="F101" i="1"/>
  <c r="G101" i="1"/>
  <c r="H101" i="1"/>
  <c r="I101" i="1"/>
  <c r="J101" i="1"/>
  <c r="K101" i="1"/>
  <c r="E100" i="1"/>
  <c r="F100" i="1"/>
  <c r="G100" i="1"/>
  <c r="H100" i="1"/>
  <c r="I100" i="1"/>
  <c r="J100" i="1"/>
  <c r="K100" i="1"/>
  <c r="H110" i="1"/>
  <c r="I110" i="1"/>
  <c r="J110" i="1"/>
  <c r="K110" i="1"/>
  <c r="H109" i="1"/>
  <c r="I109" i="1"/>
  <c r="J109" i="1"/>
  <c r="K109" i="1"/>
  <c r="K183" i="1"/>
  <c r="J183" i="1"/>
  <c r="I183" i="1"/>
  <c r="H183" i="1"/>
  <c r="G183" i="1"/>
  <c r="F183" i="1"/>
  <c r="E183" i="1"/>
  <c r="K182" i="1"/>
  <c r="J182" i="1"/>
  <c r="I182" i="1"/>
  <c r="H182" i="1"/>
  <c r="G182" i="1"/>
  <c r="F182" i="1"/>
  <c r="E182" i="1"/>
  <c r="K181" i="1"/>
  <c r="J181" i="1"/>
  <c r="I181" i="1"/>
  <c r="H181" i="1"/>
  <c r="G181" i="1"/>
  <c r="F181" i="1"/>
  <c r="E181" i="1"/>
  <c r="K180" i="1"/>
  <c r="J180" i="1"/>
  <c r="I180" i="1"/>
  <c r="H180" i="1"/>
  <c r="G180" i="1"/>
  <c r="F180" i="1"/>
  <c r="E180" i="1"/>
  <c r="K179" i="1"/>
  <c r="J179" i="1"/>
  <c r="I179" i="1"/>
  <c r="H179" i="1"/>
  <c r="G179" i="1"/>
  <c r="F179" i="1"/>
  <c r="E179" i="1"/>
  <c r="K178" i="1"/>
  <c r="J178" i="1"/>
  <c r="I178" i="1"/>
  <c r="H178" i="1"/>
  <c r="G178" i="1"/>
  <c r="F178" i="1"/>
  <c r="E178" i="1"/>
  <c r="K177" i="1"/>
  <c r="J177" i="1"/>
  <c r="I177" i="1"/>
  <c r="H177" i="1"/>
  <c r="G177" i="1"/>
  <c r="F177" i="1"/>
  <c r="E177" i="1"/>
  <c r="K176" i="1"/>
  <c r="J176" i="1"/>
  <c r="I176" i="1"/>
  <c r="H176" i="1"/>
  <c r="G176" i="1"/>
  <c r="F176" i="1"/>
  <c r="E176" i="1"/>
  <c r="K175" i="1"/>
  <c r="J175" i="1"/>
  <c r="I175" i="1"/>
  <c r="H175" i="1"/>
  <c r="G175" i="1"/>
  <c r="F175" i="1"/>
  <c r="E175" i="1"/>
  <c r="K174" i="1"/>
  <c r="J174" i="1"/>
  <c r="I174" i="1"/>
  <c r="H174" i="1"/>
  <c r="G174" i="1"/>
  <c r="F174" i="1"/>
  <c r="E174" i="1"/>
  <c r="K173" i="1"/>
  <c r="J173" i="1"/>
  <c r="I173" i="1"/>
  <c r="H173" i="1"/>
  <c r="G173" i="1"/>
  <c r="F173" i="1"/>
  <c r="E173" i="1"/>
  <c r="K172" i="1"/>
  <c r="J172" i="1"/>
  <c r="I172" i="1"/>
  <c r="H172" i="1"/>
  <c r="G172" i="1"/>
  <c r="F172" i="1"/>
  <c r="E172" i="1"/>
  <c r="K171" i="1"/>
  <c r="J171" i="1"/>
  <c r="I171" i="1"/>
  <c r="H171" i="1"/>
  <c r="G171" i="1"/>
  <c r="F171" i="1"/>
  <c r="E171" i="1"/>
  <c r="K170" i="1"/>
  <c r="J170" i="1"/>
  <c r="I170" i="1"/>
  <c r="H170" i="1"/>
  <c r="G170" i="1"/>
  <c r="F170" i="1"/>
  <c r="E170" i="1"/>
  <c r="K169" i="1"/>
  <c r="J169" i="1"/>
  <c r="I169" i="1"/>
  <c r="H169" i="1"/>
  <c r="G169" i="1"/>
  <c r="F169" i="1"/>
  <c r="E169" i="1"/>
  <c r="K168" i="1"/>
  <c r="J168" i="1"/>
  <c r="I168" i="1"/>
  <c r="H168" i="1"/>
  <c r="G168" i="1"/>
  <c r="F168" i="1"/>
  <c r="E168" i="1"/>
  <c r="K167" i="1"/>
  <c r="J167" i="1"/>
  <c r="I167" i="1"/>
  <c r="H167" i="1"/>
  <c r="G167" i="1"/>
  <c r="F167" i="1"/>
  <c r="E167" i="1"/>
  <c r="K166" i="1"/>
  <c r="J166" i="1"/>
  <c r="I166" i="1"/>
  <c r="H166" i="1"/>
  <c r="G166" i="1"/>
  <c r="F166" i="1"/>
  <c r="E166" i="1"/>
  <c r="K165" i="1"/>
  <c r="J165" i="1"/>
  <c r="I165" i="1"/>
  <c r="H165" i="1"/>
  <c r="G165" i="1"/>
  <c r="F165" i="1"/>
  <c r="E165" i="1"/>
  <c r="K164" i="1"/>
  <c r="J164" i="1"/>
  <c r="I164" i="1"/>
  <c r="H164" i="1"/>
  <c r="G164" i="1"/>
  <c r="F164" i="1"/>
  <c r="E164" i="1"/>
  <c r="K163" i="1"/>
  <c r="J163" i="1"/>
  <c r="I163" i="1"/>
  <c r="H163" i="1"/>
  <c r="G163" i="1"/>
  <c r="F163" i="1"/>
  <c r="E163" i="1"/>
  <c r="K162" i="1"/>
  <c r="J162" i="1"/>
  <c r="I162" i="1"/>
  <c r="H162" i="1"/>
  <c r="G162" i="1"/>
  <c r="F162" i="1"/>
  <c r="E162" i="1"/>
  <c r="K161" i="1"/>
  <c r="J161" i="1"/>
  <c r="I161" i="1"/>
  <c r="H161" i="1"/>
  <c r="G161" i="1"/>
  <c r="F161" i="1"/>
  <c r="E161" i="1"/>
  <c r="K160" i="1"/>
  <c r="J160" i="1"/>
  <c r="I160" i="1"/>
  <c r="H160" i="1"/>
  <c r="G160" i="1"/>
  <c r="F160" i="1"/>
  <c r="E160" i="1"/>
  <c r="K159" i="1"/>
  <c r="J159" i="1"/>
  <c r="I159" i="1"/>
  <c r="H159" i="1"/>
  <c r="G159" i="1"/>
  <c r="F159" i="1"/>
  <c r="E159" i="1"/>
  <c r="K158" i="1"/>
  <c r="J158" i="1"/>
  <c r="I158" i="1"/>
  <c r="H158" i="1"/>
  <c r="G158" i="1"/>
  <c r="F158" i="1"/>
  <c r="E158" i="1"/>
  <c r="K157" i="1"/>
  <c r="J157" i="1"/>
  <c r="I157" i="1"/>
  <c r="H157" i="1"/>
  <c r="G157" i="1"/>
  <c r="F157" i="1"/>
  <c r="E157" i="1"/>
  <c r="K156" i="1"/>
  <c r="J156" i="1"/>
  <c r="I156" i="1"/>
  <c r="H156" i="1"/>
  <c r="G156" i="1"/>
  <c r="F156" i="1"/>
  <c r="E156" i="1"/>
  <c r="K155" i="1"/>
  <c r="J155" i="1"/>
  <c r="I155" i="1"/>
  <c r="H155" i="1"/>
  <c r="G155" i="1"/>
  <c r="F155" i="1"/>
  <c r="E155" i="1"/>
  <c r="K154" i="1"/>
  <c r="J154" i="1"/>
  <c r="I154" i="1"/>
  <c r="H154" i="1"/>
  <c r="G154" i="1"/>
  <c r="F154" i="1"/>
  <c r="E154" i="1"/>
  <c r="K153" i="1"/>
  <c r="J153" i="1"/>
  <c r="I153" i="1"/>
  <c r="H153" i="1"/>
  <c r="G153" i="1"/>
  <c r="F153" i="1"/>
  <c r="E153" i="1"/>
  <c r="K152" i="1"/>
  <c r="J152" i="1"/>
  <c r="I152" i="1"/>
  <c r="H152" i="1"/>
  <c r="G152" i="1"/>
  <c r="F152" i="1"/>
  <c r="E152" i="1"/>
  <c r="K151" i="1"/>
  <c r="J151" i="1"/>
  <c r="I151" i="1"/>
  <c r="H151" i="1"/>
  <c r="G151" i="1"/>
  <c r="F151" i="1"/>
  <c r="E151" i="1"/>
  <c r="K150" i="1"/>
  <c r="J150" i="1"/>
  <c r="I150" i="1"/>
  <c r="H150" i="1"/>
  <c r="G150" i="1"/>
  <c r="F150" i="1"/>
  <c r="E150" i="1"/>
  <c r="K149" i="1"/>
  <c r="J149" i="1"/>
  <c r="I149" i="1"/>
  <c r="H149" i="1"/>
  <c r="G149" i="1"/>
  <c r="F149" i="1"/>
  <c r="E149" i="1"/>
  <c r="K148" i="1"/>
  <c r="J148" i="1"/>
  <c r="I148" i="1"/>
  <c r="H148" i="1"/>
  <c r="G148" i="1"/>
  <c r="F148" i="1"/>
  <c r="E148" i="1"/>
  <c r="K147" i="1"/>
  <c r="J147" i="1"/>
  <c r="I147" i="1"/>
  <c r="H147" i="1"/>
  <c r="G147" i="1"/>
  <c r="F147" i="1"/>
  <c r="E147" i="1"/>
  <c r="K146" i="1"/>
  <c r="J146" i="1"/>
  <c r="I146" i="1"/>
  <c r="H146" i="1"/>
  <c r="G146" i="1"/>
  <c r="F146" i="1"/>
  <c r="E146" i="1"/>
  <c r="K145" i="1"/>
  <c r="J145" i="1"/>
  <c r="I145" i="1"/>
  <c r="H145" i="1"/>
  <c r="G145" i="1"/>
  <c r="F145" i="1"/>
  <c r="E145" i="1"/>
  <c r="K144" i="1"/>
  <c r="J144" i="1"/>
  <c r="I144" i="1"/>
  <c r="H144" i="1"/>
  <c r="G144" i="1"/>
  <c r="F144" i="1"/>
  <c r="E144" i="1"/>
  <c r="K143" i="1"/>
  <c r="J143" i="1"/>
  <c r="I143" i="1"/>
  <c r="H143" i="1"/>
  <c r="G143" i="1"/>
  <c r="F143" i="1"/>
  <c r="E143" i="1"/>
  <c r="K142" i="1"/>
  <c r="J142" i="1"/>
  <c r="I142" i="1"/>
  <c r="H142" i="1"/>
  <c r="G142" i="1"/>
  <c r="F142" i="1"/>
  <c r="E142" i="1"/>
  <c r="K141" i="1"/>
  <c r="J141" i="1"/>
  <c r="I141" i="1"/>
  <c r="H141" i="1"/>
  <c r="G141" i="1"/>
  <c r="F141" i="1"/>
  <c r="E141" i="1"/>
  <c r="K140" i="1"/>
  <c r="J140" i="1"/>
  <c r="I140" i="1"/>
  <c r="H140" i="1"/>
  <c r="G140" i="1"/>
  <c r="F140" i="1"/>
  <c r="E140" i="1"/>
  <c r="K139" i="1"/>
  <c r="J139" i="1"/>
  <c r="I139" i="1"/>
  <c r="H139" i="1"/>
  <c r="G139" i="1"/>
  <c r="F139" i="1"/>
  <c r="E139" i="1"/>
  <c r="K138" i="1"/>
  <c r="J138" i="1"/>
  <c r="I138" i="1"/>
  <c r="H138" i="1"/>
  <c r="G138" i="1"/>
  <c r="F138" i="1"/>
  <c r="E138" i="1"/>
  <c r="K137" i="1"/>
  <c r="J137" i="1"/>
  <c r="I137" i="1"/>
  <c r="H137" i="1"/>
  <c r="G137" i="1"/>
  <c r="F137" i="1"/>
  <c r="E137" i="1"/>
  <c r="K136" i="1"/>
  <c r="J136" i="1"/>
  <c r="I136" i="1"/>
  <c r="H136" i="1"/>
  <c r="G136" i="1"/>
  <c r="F136" i="1"/>
  <c r="E136" i="1"/>
  <c r="K135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K125" i="1"/>
  <c r="J125" i="1"/>
  <c r="I125" i="1"/>
  <c r="H125" i="1"/>
  <c r="G125" i="1"/>
  <c r="F125" i="1"/>
  <c r="E125" i="1"/>
  <c r="K124" i="1"/>
  <c r="J124" i="1"/>
  <c r="I124" i="1"/>
  <c r="H124" i="1"/>
  <c r="G124" i="1"/>
  <c r="F124" i="1"/>
  <c r="E124" i="1"/>
  <c r="K123" i="1"/>
  <c r="J123" i="1"/>
  <c r="I123" i="1"/>
  <c r="H123" i="1"/>
  <c r="G123" i="1"/>
  <c r="F123" i="1"/>
  <c r="E123" i="1"/>
  <c r="K122" i="1"/>
  <c r="J122" i="1"/>
  <c r="I122" i="1"/>
  <c r="H122" i="1"/>
  <c r="G122" i="1"/>
  <c r="F122" i="1"/>
  <c r="E122" i="1"/>
  <c r="K121" i="1"/>
  <c r="J121" i="1"/>
  <c r="I121" i="1"/>
  <c r="H121" i="1"/>
  <c r="G121" i="1"/>
  <c r="F121" i="1"/>
  <c r="E121" i="1"/>
  <c r="K120" i="1"/>
  <c r="J120" i="1"/>
  <c r="I120" i="1"/>
  <c r="H120" i="1"/>
  <c r="G120" i="1"/>
  <c r="F120" i="1"/>
  <c r="E120" i="1"/>
  <c r="K119" i="1"/>
  <c r="J119" i="1"/>
  <c r="I119" i="1"/>
  <c r="H119" i="1"/>
  <c r="G119" i="1"/>
  <c r="F119" i="1"/>
  <c r="E119" i="1"/>
  <c r="K118" i="1"/>
  <c r="J118" i="1"/>
  <c r="I118" i="1"/>
  <c r="H118" i="1"/>
  <c r="G118" i="1"/>
  <c r="F118" i="1"/>
  <c r="E118" i="1"/>
  <c r="K117" i="1"/>
  <c r="J117" i="1"/>
  <c r="I117" i="1"/>
  <c r="H117" i="1"/>
  <c r="G117" i="1"/>
  <c r="F117" i="1"/>
  <c r="E117" i="1"/>
  <c r="K116" i="1"/>
  <c r="J116" i="1"/>
  <c r="I116" i="1"/>
  <c r="H116" i="1"/>
  <c r="G116" i="1"/>
  <c r="F116" i="1"/>
  <c r="E116" i="1"/>
  <c r="K115" i="1"/>
  <c r="J115" i="1"/>
  <c r="I115" i="1"/>
  <c r="H115" i="1"/>
  <c r="G115" i="1"/>
  <c r="F115" i="1"/>
  <c r="E115" i="1"/>
  <c r="K114" i="1"/>
  <c r="J114" i="1"/>
  <c r="I114" i="1"/>
  <c r="H114" i="1"/>
  <c r="G114" i="1"/>
  <c r="F114" i="1"/>
  <c r="E114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E6" i="1"/>
  <c r="F6" i="1"/>
  <c r="G6" i="1"/>
  <c r="H6" i="1"/>
  <c r="I6" i="1"/>
  <c r="J6" i="1"/>
  <c r="K6" i="1"/>
  <c r="K5" i="1"/>
  <c r="J5" i="1"/>
  <c r="I5" i="1"/>
  <c r="H5" i="1"/>
  <c r="G5" i="1"/>
  <c r="F5" i="1"/>
  <c r="E5" i="1"/>
  <c r="B16" i="1"/>
  <c r="B17" i="1"/>
  <c r="B19" i="1"/>
  <c r="B18" i="1"/>
  <c r="E11" i="1"/>
  <c r="F11" i="1"/>
  <c r="G11" i="1"/>
  <c r="H11" i="1"/>
  <c r="H12" i="1"/>
  <c r="H13" i="1"/>
  <c r="H14" i="1"/>
  <c r="H15" i="1"/>
  <c r="H16" i="1"/>
  <c r="H17" i="1"/>
  <c r="H18" i="1"/>
  <c r="Q18" i="1"/>
  <c r="I11" i="1"/>
  <c r="I12" i="1"/>
  <c r="I13" i="1"/>
  <c r="I14" i="1"/>
  <c r="I15" i="1"/>
  <c r="I16" i="1"/>
  <c r="I17" i="1"/>
  <c r="I18" i="1"/>
  <c r="R18" i="1"/>
  <c r="J11" i="1"/>
  <c r="J12" i="1"/>
  <c r="J13" i="1"/>
  <c r="J14" i="1"/>
  <c r="J15" i="1"/>
  <c r="J16" i="1"/>
  <c r="J17" i="1"/>
  <c r="J18" i="1"/>
  <c r="S18" i="1"/>
  <c r="K11" i="1"/>
  <c r="K12" i="1"/>
  <c r="K13" i="1"/>
  <c r="K14" i="1"/>
  <c r="K15" i="1"/>
  <c r="K16" i="1"/>
  <c r="K17" i="1"/>
  <c r="K18" i="1"/>
  <c r="T18" i="1"/>
  <c r="G12" i="1"/>
  <c r="G13" i="1"/>
  <c r="G14" i="1"/>
  <c r="G15" i="1"/>
  <c r="G16" i="1"/>
  <c r="G17" i="1"/>
  <c r="G18" i="1"/>
  <c r="G19" i="1"/>
  <c r="P19" i="1"/>
  <c r="H19" i="1"/>
  <c r="Q19" i="1"/>
  <c r="I19" i="1"/>
  <c r="R19" i="1"/>
  <c r="J19" i="1"/>
  <c r="S19" i="1"/>
  <c r="E12" i="1"/>
  <c r="E13" i="1"/>
  <c r="E14" i="1"/>
  <c r="E15" i="1"/>
  <c r="E16" i="1"/>
  <c r="E17" i="1"/>
  <c r="E18" i="1"/>
  <c r="E19" i="1"/>
  <c r="N19" i="1"/>
  <c r="F12" i="1"/>
  <c r="F13" i="1"/>
  <c r="F14" i="1"/>
  <c r="F15" i="1"/>
  <c r="F16" i="1"/>
  <c r="F17" i="1"/>
  <c r="F18" i="1"/>
  <c r="F19" i="1"/>
  <c r="O19" i="1"/>
  <c r="K19" i="1"/>
  <c r="T19" i="1"/>
  <c r="G20" i="1"/>
  <c r="P20" i="1"/>
  <c r="H20" i="1"/>
  <c r="Q20" i="1"/>
  <c r="I20" i="1"/>
  <c r="R20" i="1"/>
  <c r="J20" i="1"/>
  <c r="S20" i="1"/>
  <c r="E20" i="1"/>
  <c r="N20" i="1"/>
  <c r="F20" i="1"/>
  <c r="O20" i="1"/>
  <c r="K20" i="1"/>
  <c r="T20" i="1"/>
  <c r="G21" i="1"/>
  <c r="P21" i="1"/>
  <c r="H21" i="1"/>
  <c r="Q21" i="1"/>
  <c r="I21" i="1"/>
  <c r="R21" i="1"/>
  <c r="J21" i="1"/>
  <c r="S21" i="1"/>
  <c r="E21" i="1"/>
  <c r="N21" i="1"/>
  <c r="F21" i="1"/>
  <c r="O21" i="1"/>
  <c r="K21" i="1"/>
  <c r="T21" i="1"/>
  <c r="H22" i="1"/>
  <c r="Q22" i="1"/>
  <c r="I22" i="1"/>
  <c r="R22" i="1"/>
  <c r="J22" i="1"/>
  <c r="S22" i="1"/>
  <c r="K22" i="1"/>
  <c r="T22" i="1"/>
  <c r="E22" i="1"/>
  <c r="N22" i="1"/>
  <c r="F22" i="1"/>
  <c r="O22" i="1"/>
  <c r="G22" i="1"/>
  <c r="P22" i="1"/>
  <c r="N111" i="1"/>
  <c r="N110" i="1"/>
  <c r="N109" i="1"/>
  <c r="N108" i="1"/>
  <c r="N18" i="1"/>
  <c r="O18" i="1"/>
  <c r="P18" i="1"/>
  <c r="N107" i="1"/>
  <c r="N17" i="1"/>
  <c r="O17" i="1"/>
  <c r="P17" i="1"/>
  <c r="Q17" i="1"/>
  <c r="R17" i="1"/>
  <c r="S17" i="1"/>
  <c r="T17" i="1"/>
  <c r="N106" i="1"/>
  <c r="N16" i="1"/>
  <c r="O16" i="1"/>
  <c r="P16" i="1"/>
  <c r="Q16" i="1"/>
  <c r="R16" i="1"/>
  <c r="S16" i="1"/>
  <c r="T16" i="1"/>
  <c r="N105" i="1"/>
  <c r="N15" i="1"/>
  <c r="O15" i="1"/>
  <c r="P15" i="1"/>
  <c r="Q15" i="1"/>
  <c r="R15" i="1"/>
  <c r="S15" i="1"/>
  <c r="T15" i="1"/>
  <c r="N104" i="1"/>
  <c r="N14" i="1"/>
  <c r="O14" i="1"/>
  <c r="P14" i="1"/>
  <c r="Q14" i="1"/>
  <c r="R14" i="1"/>
  <c r="S14" i="1"/>
  <c r="T14" i="1"/>
  <c r="N103" i="1"/>
  <c r="N13" i="1"/>
  <c r="O13" i="1"/>
  <c r="P13" i="1"/>
  <c r="Q13" i="1"/>
  <c r="R13" i="1"/>
  <c r="S13" i="1"/>
  <c r="T13" i="1"/>
  <c r="N102" i="1"/>
  <c r="N12" i="1"/>
  <c r="O12" i="1"/>
  <c r="P12" i="1"/>
  <c r="Q12" i="1"/>
  <c r="R12" i="1"/>
  <c r="S12" i="1"/>
  <c r="T12" i="1"/>
  <c r="N101" i="1"/>
  <c r="N11" i="1"/>
  <c r="O11" i="1"/>
  <c r="P11" i="1"/>
  <c r="Q11" i="1"/>
  <c r="R11" i="1"/>
  <c r="S11" i="1"/>
  <c r="T11" i="1"/>
  <c r="N100" i="1"/>
  <c r="F23" i="1"/>
  <c r="F24" i="1"/>
  <c r="F25" i="1"/>
  <c r="F26" i="1"/>
  <c r="F27" i="1"/>
  <c r="F28" i="1"/>
  <c r="F29" i="1"/>
  <c r="F30" i="1"/>
  <c r="F31" i="1"/>
  <c r="F32" i="1"/>
  <c r="F33" i="1"/>
  <c r="F34" i="1"/>
  <c r="G35" i="1"/>
  <c r="G36" i="1"/>
  <c r="G37" i="1"/>
  <c r="G38" i="1"/>
  <c r="G39" i="1"/>
  <c r="G40" i="1"/>
  <c r="G41" i="1"/>
  <c r="G42" i="1"/>
  <c r="G43" i="1"/>
  <c r="G44" i="1"/>
  <c r="G45" i="1"/>
  <c r="G46" i="1"/>
  <c r="H47" i="1"/>
  <c r="H48" i="1"/>
  <c r="H49" i="1"/>
  <c r="H50" i="1"/>
  <c r="H51" i="1"/>
  <c r="H52" i="1"/>
  <c r="H53" i="1"/>
  <c r="H54" i="1"/>
  <c r="H55" i="1"/>
  <c r="H56" i="1"/>
  <c r="H57" i="1"/>
  <c r="H58" i="1"/>
  <c r="I59" i="1"/>
  <c r="I60" i="1"/>
  <c r="I61" i="1"/>
  <c r="I62" i="1"/>
  <c r="I63" i="1"/>
  <c r="I64" i="1"/>
  <c r="I65" i="1"/>
  <c r="I66" i="1"/>
  <c r="I67" i="1"/>
  <c r="I68" i="1"/>
  <c r="I69" i="1"/>
  <c r="I70" i="1"/>
  <c r="J71" i="1"/>
  <c r="J72" i="1"/>
  <c r="J73" i="1"/>
  <c r="J74" i="1"/>
  <c r="J75" i="1"/>
  <c r="J76" i="1"/>
  <c r="J77" i="1"/>
  <c r="J78" i="1"/>
  <c r="J79" i="1"/>
  <c r="J80" i="1"/>
  <c r="J81" i="1"/>
  <c r="J82" i="1"/>
  <c r="K83" i="1"/>
  <c r="K84" i="1"/>
  <c r="K85" i="1"/>
  <c r="K86" i="1"/>
  <c r="K87" i="1"/>
  <c r="K88" i="1"/>
  <c r="K89" i="1"/>
  <c r="K90" i="1"/>
  <c r="K91" i="1"/>
  <c r="K92" i="1"/>
  <c r="K93" i="1"/>
  <c r="K94" i="1"/>
  <c r="T94" i="1"/>
  <c r="T93" i="1"/>
  <c r="T92" i="1"/>
  <c r="T91" i="1"/>
  <c r="T90" i="1"/>
  <c r="T89" i="1"/>
  <c r="T88" i="1"/>
  <c r="T87" i="1"/>
  <c r="T86" i="1"/>
  <c r="T85" i="1"/>
  <c r="T84" i="1"/>
  <c r="T83" i="1"/>
  <c r="G23" i="1"/>
  <c r="G24" i="1"/>
  <c r="G25" i="1"/>
  <c r="G26" i="1"/>
  <c r="G27" i="1"/>
  <c r="G28" i="1"/>
  <c r="G29" i="1"/>
  <c r="G30" i="1"/>
  <c r="G31" i="1"/>
  <c r="G32" i="1"/>
  <c r="G33" i="1"/>
  <c r="G34" i="1"/>
  <c r="H35" i="1"/>
  <c r="H36" i="1"/>
  <c r="H37" i="1"/>
  <c r="H38" i="1"/>
  <c r="H39" i="1"/>
  <c r="H40" i="1"/>
  <c r="H41" i="1"/>
  <c r="H42" i="1"/>
  <c r="H43" i="1"/>
  <c r="H44" i="1"/>
  <c r="H45" i="1"/>
  <c r="H46" i="1"/>
  <c r="I47" i="1"/>
  <c r="I48" i="1"/>
  <c r="I49" i="1"/>
  <c r="I50" i="1"/>
  <c r="I51" i="1"/>
  <c r="I52" i="1"/>
  <c r="I53" i="1"/>
  <c r="I54" i="1"/>
  <c r="I55" i="1"/>
  <c r="I56" i="1"/>
  <c r="I57" i="1"/>
  <c r="I58" i="1"/>
  <c r="J59" i="1"/>
  <c r="J60" i="1"/>
  <c r="J61" i="1"/>
  <c r="J62" i="1"/>
  <c r="J63" i="1"/>
  <c r="J64" i="1"/>
  <c r="J65" i="1"/>
  <c r="J66" i="1"/>
  <c r="J67" i="1"/>
  <c r="J68" i="1"/>
  <c r="J69" i="1"/>
  <c r="J70" i="1"/>
  <c r="K71" i="1"/>
  <c r="K72" i="1"/>
  <c r="K73" i="1"/>
  <c r="K74" i="1"/>
  <c r="K75" i="1"/>
  <c r="K76" i="1"/>
  <c r="K77" i="1"/>
  <c r="K78" i="1"/>
  <c r="K79" i="1"/>
  <c r="K80" i="1"/>
  <c r="K81" i="1"/>
  <c r="K82" i="1"/>
  <c r="T82" i="1"/>
  <c r="T81" i="1"/>
  <c r="T80" i="1"/>
  <c r="T79" i="1"/>
  <c r="T78" i="1"/>
  <c r="T77" i="1"/>
  <c r="T76" i="1"/>
  <c r="T75" i="1"/>
  <c r="T74" i="1"/>
  <c r="T73" i="1"/>
  <c r="T72" i="1"/>
  <c r="T71" i="1"/>
  <c r="S82" i="1"/>
  <c r="S81" i="1"/>
  <c r="S80" i="1"/>
  <c r="S79" i="1"/>
  <c r="S78" i="1"/>
  <c r="S77" i="1"/>
  <c r="S76" i="1"/>
  <c r="S75" i="1"/>
  <c r="S74" i="1"/>
  <c r="S73" i="1"/>
  <c r="S72" i="1"/>
  <c r="S71" i="1"/>
  <c r="H23" i="1"/>
  <c r="H24" i="1"/>
  <c r="H25" i="1"/>
  <c r="H26" i="1"/>
  <c r="H27" i="1"/>
  <c r="H28" i="1"/>
  <c r="H29" i="1"/>
  <c r="H30" i="1"/>
  <c r="H31" i="1"/>
  <c r="H32" i="1"/>
  <c r="H33" i="1"/>
  <c r="H34" i="1"/>
  <c r="I35" i="1"/>
  <c r="I36" i="1"/>
  <c r="I37" i="1"/>
  <c r="I38" i="1"/>
  <c r="I39" i="1"/>
  <c r="I40" i="1"/>
  <c r="I41" i="1"/>
  <c r="I42" i="1"/>
  <c r="I43" i="1"/>
  <c r="I44" i="1"/>
  <c r="I45" i="1"/>
  <c r="I46" i="1"/>
  <c r="J47" i="1"/>
  <c r="J48" i="1"/>
  <c r="J49" i="1"/>
  <c r="J50" i="1"/>
  <c r="J51" i="1"/>
  <c r="J52" i="1"/>
  <c r="J53" i="1"/>
  <c r="J54" i="1"/>
  <c r="J55" i="1"/>
  <c r="J56" i="1"/>
  <c r="J57" i="1"/>
  <c r="J58" i="1"/>
  <c r="K59" i="1"/>
  <c r="K60" i="1"/>
  <c r="K61" i="1"/>
  <c r="K62" i="1"/>
  <c r="K63" i="1"/>
  <c r="K64" i="1"/>
  <c r="K65" i="1"/>
  <c r="K66" i="1"/>
  <c r="K67" i="1"/>
  <c r="K68" i="1"/>
  <c r="K69" i="1"/>
  <c r="K70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I23" i="1"/>
  <c r="I24" i="1"/>
  <c r="I25" i="1"/>
  <c r="I26" i="1"/>
  <c r="I27" i="1"/>
  <c r="I28" i="1"/>
  <c r="I29" i="1"/>
  <c r="I30" i="1"/>
  <c r="I31" i="1"/>
  <c r="I32" i="1"/>
  <c r="I33" i="1"/>
  <c r="I34" i="1"/>
  <c r="J35" i="1"/>
  <c r="J36" i="1"/>
  <c r="J37" i="1"/>
  <c r="J38" i="1"/>
  <c r="J39" i="1"/>
  <c r="J40" i="1"/>
  <c r="J41" i="1"/>
  <c r="J42" i="1"/>
  <c r="J43" i="1"/>
  <c r="J44" i="1"/>
  <c r="J45" i="1"/>
  <c r="J46" i="1"/>
  <c r="K47" i="1"/>
  <c r="T47" i="1"/>
  <c r="R47" i="1"/>
  <c r="K48" i="1"/>
  <c r="K49" i="1"/>
  <c r="K50" i="1"/>
  <c r="K51" i="1"/>
  <c r="K52" i="1"/>
  <c r="K53" i="1"/>
  <c r="K54" i="1"/>
  <c r="K55" i="1"/>
  <c r="K56" i="1"/>
  <c r="K57" i="1"/>
  <c r="K58" i="1"/>
  <c r="T58" i="1"/>
  <c r="R58" i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T49" i="1"/>
  <c r="R49" i="1"/>
  <c r="T48" i="1"/>
  <c r="R48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K23" i="1"/>
  <c r="K24" i="1"/>
  <c r="T24" i="1"/>
  <c r="R24" i="1"/>
  <c r="P24" i="1"/>
  <c r="K25" i="1"/>
  <c r="T25" i="1"/>
  <c r="R25" i="1"/>
  <c r="P25" i="1"/>
  <c r="K26" i="1"/>
  <c r="T26" i="1"/>
  <c r="R26" i="1"/>
  <c r="P26" i="1"/>
  <c r="K27" i="1"/>
  <c r="T27" i="1"/>
  <c r="R27" i="1"/>
  <c r="P27" i="1"/>
  <c r="K28" i="1"/>
  <c r="T28" i="1"/>
  <c r="R28" i="1"/>
  <c r="P28" i="1"/>
  <c r="K29" i="1"/>
  <c r="T29" i="1"/>
  <c r="R29" i="1"/>
  <c r="P29" i="1"/>
  <c r="K30" i="1"/>
  <c r="T30" i="1"/>
  <c r="R30" i="1"/>
  <c r="P30" i="1"/>
  <c r="K31" i="1"/>
  <c r="T31" i="1"/>
  <c r="R31" i="1"/>
  <c r="P31" i="1"/>
  <c r="K32" i="1"/>
  <c r="T32" i="1"/>
  <c r="R32" i="1"/>
  <c r="P32" i="1"/>
  <c r="K33" i="1"/>
  <c r="T33" i="1"/>
  <c r="R33" i="1"/>
  <c r="P33" i="1"/>
  <c r="K34" i="1"/>
  <c r="T34" i="1"/>
  <c r="R34" i="1"/>
  <c r="P34" i="1"/>
  <c r="P35" i="1"/>
  <c r="R35" i="1"/>
  <c r="J23" i="1"/>
  <c r="J24" i="1"/>
  <c r="J25" i="1"/>
  <c r="J26" i="1"/>
  <c r="J27" i="1"/>
  <c r="J28" i="1"/>
  <c r="J29" i="1"/>
  <c r="J30" i="1"/>
  <c r="J31" i="1"/>
  <c r="J32" i="1"/>
  <c r="J33" i="1"/>
  <c r="J34" i="1"/>
  <c r="K35" i="1"/>
  <c r="T35" i="1"/>
  <c r="P36" i="1"/>
  <c r="R36" i="1"/>
  <c r="K36" i="1"/>
  <c r="T36" i="1"/>
  <c r="P37" i="1"/>
  <c r="R37" i="1"/>
  <c r="K37" i="1"/>
  <c r="T37" i="1"/>
  <c r="P38" i="1"/>
  <c r="R38" i="1"/>
  <c r="K38" i="1"/>
  <c r="T38" i="1"/>
  <c r="P39" i="1"/>
  <c r="R39" i="1"/>
  <c r="K39" i="1"/>
  <c r="T39" i="1"/>
  <c r="P40" i="1"/>
  <c r="R40" i="1"/>
  <c r="K40" i="1"/>
  <c r="T40" i="1"/>
  <c r="P41" i="1"/>
  <c r="R41" i="1"/>
  <c r="K41" i="1"/>
  <c r="T41" i="1"/>
  <c r="P42" i="1"/>
  <c r="R42" i="1"/>
  <c r="K42" i="1"/>
  <c r="T42" i="1"/>
  <c r="P43" i="1"/>
  <c r="R43" i="1"/>
  <c r="K43" i="1"/>
  <c r="T43" i="1"/>
  <c r="P44" i="1"/>
  <c r="R44" i="1"/>
  <c r="K44" i="1"/>
  <c r="T44" i="1"/>
  <c r="P45" i="1"/>
  <c r="R45" i="1"/>
  <c r="K45" i="1"/>
  <c r="T45" i="1"/>
  <c r="P46" i="1"/>
  <c r="R46" i="1"/>
  <c r="K46" i="1"/>
  <c r="T46" i="1"/>
  <c r="Q47" i="1"/>
  <c r="S47" i="1"/>
  <c r="Q48" i="1"/>
  <c r="S48" i="1"/>
  <c r="Q49" i="1"/>
  <c r="S49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O24" i="1"/>
  <c r="Q24" i="1"/>
  <c r="S24" i="1"/>
  <c r="O25" i="1"/>
  <c r="Q25" i="1"/>
  <c r="S25" i="1"/>
  <c r="O26" i="1"/>
  <c r="Q26" i="1"/>
  <c r="S26" i="1"/>
  <c r="O27" i="1"/>
  <c r="Q27" i="1"/>
  <c r="S27" i="1"/>
  <c r="O28" i="1"/>
  <c r="Q28" i="1"/>
  <c r="S28" i="1"/>
  <c r="O29" i="1"/>
  <c r="Q29" i="1"/>
  <c r="S29" i="1"/>
  <c r="O30" i="1"/>
  <c r="Q30" i="1"/>
  <c r="S30" i="1"/>
  <c r="O31" i="1"/>
  <c r="Q31" i="1"/>
  <c r="S31" i="1"/>
  <c r="O32" i="1"/>
  <c r="Q32" i="1"/>
  <c r="S32" i="1"/>
  <c r="O33" i="1"/>
  <c r="Q33" i="1"/>
  <c r="S33" i="1"/>
  <c r="O34" i="1"/>
  <c r="Q34" i="1"/>
  <c r="S34" i="1"/>
  <c r="T23" i="1"/>
  <c r="S23" i="1"/>
  <c r="R23" i="1"/>
  <c r="Q23" i="1"/>
  <c r="P23" i="1"/>
  <c r="O23" i="1"/>
  <c r="V21" i="1"/>
  <c r="V20" i="1"/>
  <c r="V19" i="1"/>
  <c r="V18" i="1"/>
  <c r="V17" i="1"/>
  <c r="V16" i="1"/>
  <c r="V15" i="1"/>
  <c r="V14" i="1"/>
  <c r="V13" i="1"/>
  <c r="V12" i="1"/>
  <c r="V22" i="1"/>
  <c r="V11" i="1"/>
  <c r="E23" i="1"/>
  <c r="N23" i="1"/>
  <c r="V23" i="1"/>
  <c r="E35" i="1"/>
  <c r="N35" i="1"/>
  <c r="E24" i="1"/>
  <c r="E25" i="1"/>
  <c r="E26" i="1"/>
  <c r="E27" i="1"/>
  <c r="E28" i="1"/>
  <c r="E29" i="1"/>
  <c r="E30" i="1"/>
  <c r="E31" i="1"/>
  <c r="E32" i="1"/>
  <c r="E33" i="1"/>
  <c r="E34" i="1"/>
  <c r="F35" i="1"/>
  <c r="O35" i="1"/>
  <c r="V35" i="1"/>
  <c r="E47" i="1"/>
  <c r="E48" i="1"/>
  <c r="N48" i="1"/>
  <c r="E36" i="1"/>
  <c r="E37" i="1"/>
  <c r="E38" i="1"/>
  <c r="E39" i="1"/>
  <c r="E40" i="1"/>
  <c r="E41" i="1"/>
  <c r="E42" i="1"/>
  <c r="E43" i="1"/>
  <c r="E44" i="1"/>
  <c r="E45" i="1"/>
  <c r="E46" i="1"/>
  <c r="F47" i="1"/>
  <c r="F48" i="1"/>
  <c r="O48" i="1"/>
  <c r="F36" i="1"/>
  <c r="F37" i="1"/>
  <c r="F38" i="1"/>
  <c r="F39" i="1"/>
  <c r="F40" i="1"/>
  <c r="F41" i="1"/>
  <c r="F42" i="1"/>
  <c r="F43" i="1"/>
  <c r="F44" i="1"/>
  <c r="F45" i="1"/>
  <c r="F46" i="1"/>
  <c r="G47" i="1"/>
  <c r="G48" i="1"/>
  <c r="P48" i="1"/>
  <c r="V48" i="1"/>
  <c r="E49" i="1"/>
  <c r="N49" i="1"/>
  <c r="F49" i="1"/>
  <c r="O49" i="1"/>
  <c r="G49" i="1"/>
  <c r="P49" i="1"/>
  <c r="V49" i="1"/>
  <c r="E50" i="1"/>
  <c r="N50" i="1"/>
  <c r="F50" i="1"/>
  <c r="O50" i="1"/>
  <c r="G50" i="1"/>
  <c r="P50" i="1"/>
  <c r="V50" i="1"/>
  <c r="E51" i="1"/>
  <c r="N51" i="1"/>
  <c r="F51" i="1"/>
  <c r="O51" i="1"/>
  <c r="G51" i="1"/>
  <c r="P51" i="1"/>
  <c r="V51" i="1"/>
  <c r="E52" i="1"/>
  <c r="N52" i="1"/>
  <c r="F52" i="1"/>
  <c r="O52" i="1"/>
  <c r="G52" i="1"/>
  <c r="P52" i="1"/>
  <c r="V52" i="1"/>
  <c r="E53" i="1"/>
  <c r="N53" i="1"/>
  <c r="F53" i="1"/>
  <c r="O53" i="1"/>
  <c r="G53" i="1"/>
  <c r="P53" i="1"/>
  <c r="V53" i="1"/>
  <c r="E54" i="1"/>
  <c r="N54" i="1"/>
  <c r="F54" i="1"/>
  <c r="O54" i="1"/>
  <c r="G54" i="1"/>
  <c r="P54" i="1"/>
  <c r="V54" i="1"/>
  <c r="E55" i="1"/>
  <c r="N55" i="1"/>
  <c r="F55" i="1"/>
  <c r="O55" i="1"/>
  <c r="G55" i="1"/>
  <c r="P55" i="1"/>
  <c r="V55" i="1"/>
  <c r="E56" i="1"/>
  <c r="N56" i="1"/>
  <c r="F56" i="1"/>
  <c r="O56" i="1"/>
  <c r="G56" i="1"/>
  <c r="P56" i="1"/>
  <c r="V56" i="1"/>
  <c r="E57" i="1"/>
  <c r="N57" i="1"/>
  <c r="F57" i="1"/>
  <c r="O57" i="1"/>
  <c r="G57" i="1"/>
  <c r="P57" i="1"/>
  <c r="V57" i="1"/>
  <c r="E58" i="1"/>
  <c r="N58" i="1"/>
  <c r="F58" i="1"/>
  <c r="O58" i="1"/>
  <c r="G58" i="1"/>
  <c r="P58" i="1"/>
  <c r="V58" i="1"/>
  <c r="N47" i="1"/>
  <c r="O47" i="1"/>
  <c r="P47" i="1"/>
  <c r="V47" i="1"/>
  <c r="E59" i="1"/>
  <c r="E60" i="1"/>
  <c r="N60" i="1"/>
  <c r="F59" i="1"/>
  <c r="F60" i="1"/>
  <c r="O60" i="1"/>
  <c r="G59" i="1"/>
  <c r="G60" i="1"/>
  <c r="P60" i="1"/>
  <c r="H59" i="1"/>
  <c r="H60" i="1"/>
  <c r="Q60" i="1"/>
  <c r="V60" i="1"/>
  <c r="E61" i="1"/>
  <c r="N61" i="1"/>
  <c r="F61" i="1"/>
  <c r="O61" i="1"/>
  <c r="G61" i="1"/>
  <c r="P61" i="1"/>
  <c r="H61" i="1"/>
  <c r="Q61" i="1"/>
  <c r="V61" i="1"/>
  <c r="E62" i="1"/>
  <c r="N62" i="1"/>
  <c r="F62" i="1"/>
  <c r="O62" i="1"/>
  <c r="G62" i="1"/>
  <c r="P62" i="1"/>
  <c r="H62" i="1"/>
  <c r="Q62" i="1"/>
  <c r="V62" i="1"/>
  <c r="E63" i="1"/>
  <c r="N63" i="1"/>
  <c r="F63" i="1"/>
  <c r="O63" i="1"/>
  <c r="G63" i="1"/>
  <c r="P63" i="1"/>
  <c r="H63" i="1"/>
  <c r="Q63" i="1"/>
  <c r="V63" i="1"/>
  <c r="E64" i="1"/>
  <c r="N64" i="1"/>
  <c r="F64" i="1"/>
  <c r="O64" i="1"/>
  <c r="G64" i="1"/>
  <c r="P64" i="1"/>
  <c r="H64" i="1"/>
  <c r="Q64" i="1"/>
  <c r="V64" i="1"/>
  <c r="E65" i="1"/>
  <c r="N65" i="1"/>
  <c r="F65" i="1"/>
  <c r="O65" i="1"/>
  <c r="G65" i="1"/>
  <c r="P65" i="1"/>
  <c r="H65" i="1"/>
  <c r="Q65" i="1"/>
  <c r="V65" i="1"/>
  <c r="E66" i="1"/>
  <c r="N66" i="1"/>
  <c r="F66" i="1"/>
  <c r="O66" i="1"/>
  <c r="G66" i="1"/>
  <c r="P66" i="1"/>
  <c r="H66" i="1"/>
  <c r="Q66" i="1"/>
  <c r="V66" i="1"/>
  <c r="E67" i="1"/>
  <c r="N67" i="1"/>
  <c r="F67" i="1"/>
  <c r="O67" i="1"/>
  <c r="G67" i="1"/>
  <c r="P67" i="1"/>
  <c r="H67" i="1"/>
  <c r="Q67" i="1"/>
  <c r="V67" i="1"/>
  <c r="E68" i="1"/>
  <c r="N68" i="1"/>
  <c r="F68" i="1"/>
  <c r="O68" i="1"/>
  <c r="G68" i="1"/>
  <c r="P68" i="1"/>
  <c r="H68" i="1"/>
  <c r="Q68" i="1"/>
  <c r="V68" i="1"/>
  <c r="E69" i="1"/>
  <c r="N69" i="1"/>
  <c r="F69" i="1"/>
  <c r="O69" i="1"/>
  <c r="G69" i="1"/>
  <c r="P69" i="1"/>
  <c r="H69" i="1"/>
  <c r="Q69" i="1"/>
  <c r="V69" i="1"/>
  <c r="E70" i="1"/>
  <c r="N70" i="1"/>
  <c r="F70" i="1"/>
  <c r="O70" i="1"/>
  <c r="G70" i="1"/>
  <c r="P70" i="1"/>
  <c r="H70" i="1"/>
  <c r="Q70" i="1"/>
  <c r="V70" i="1"/>
  <c r="N59" i="1"/>
  <c r="O59" i="1"/>
  <c r="P59" i="1"/>
  <c r="Q59" i="1"/>
  <c r="V59" i="1"/>
  <c r="E71" i="1"/>
  <c r="E72" i="1"/>
  <c r="N72" i="1"/>
  <c r="F71" i="1"/>
  <c r="F72" i="1"/>
  <c r="O72" i="1"/>
  <c r="G71" i="1"/>
  <c r="G72" i="1"/>
  <c r="P72" i="1"/>
  <c r="H71" i="1"/>
  <c r="H72" i="1"/>
  <c r="Q72" i="1"/>
  <c r="I71" i="1"/>
  <c r="I72" i="1"/>
  <c r="R72" i="1"/>
  <c r="V72" i="1"/>
  <c r="E73" i="1"/>
  <c r="N73" i="1"/>
  <c r="F73" i="1"/>
  <c r="O73" i="1"/>
  <c r="G73" i="1"/>
  <c r="P73" i="1"/>
  <c r="H73" i="1"/>
  <c r="Q73" i="1"/>
  <c r="I73" i="1"/>
  <c r="R73" i="1"/>
  <c r="V73" i="1"/>
  <c r="E74" i="1"/>
  <c r="N74" i="1"/>
  <c r="F74" i="1"/>
  <c r="O74" i="1"/>
  <c r="G74" i="1"/>
  <c r="P74" i="1"/>
  <c r="H74" i="1"/>
  <c r="Q74" i="1"/>
  <c r="I74" i="1"/>
  <c r="R74" i="1"/>
  <c r="V74" i="1"/>
  <c r="E75" i="1"/>
  <c r="N75" i="1"/>
  <c r="F75" i="1"/>
  <c r="O75" i="1"/>
  <c r="G75" i="1"/>
  <c r="P75" i="1"/>
  <c r="H75" i="1"/>
  <c r="Q75" i="1"/>
  <c r="I75" i="1"/>
  <c r="R75" i="1"/>
  <c r="V75" i="1"/>
  <c r="E76" i="1"/>
  <c r="N76" i="1"/>
  <c r="F76" i="1"/>
  <c r="O76" i="1"/>
  <c r="G76" i="1"/>
  <c r="P76" i="1"/>
  <c r="H76" i="1"/>
  <c r="Q76" i="1"/>
  <c r="I76" i="1"/>
  <c r="R76" i="1"/>
  <c r="V76" i="1"/>
  <c r="E77" i="1"/>
  <c r="N77" i="1"/>
  <c r="F77" i="1"/>
  <c r="O77" i="1"/>
  <c r="G77" i="1"/>
  <c r="P77" i="1"/>
  <c r="H77" i="1"/>
  <c r="Q77" i="1"/>
  <c r="I77" i="1"/>
  <c r="R77" i="1"/>
  <c r="V77" i="1"/>
  <c r="E78" i="1"/>
  <c r="N78" i="1"/>
  <c r="F78" i="1"/>
  <c r="O78" i="1"/>
  <c r="G78" i="1"/>
  <c r="P78" i="1"/>
  <c r="H78" i="1"/>
  <c r="Q78" i="1"/>
  <c r="I78" i="1"/>
  <c r="R78" i="1"/>
  <c r="V78" i="1"/>
  <c r="E79" i="1"/>
  <c r="N79" i="1"/>
  <c r="F79" i="1"/>
  <c r="O79" i="1"/>
  <c r="G79" i="1"/>
  <c r="P79" i="1"/>
  <c r="H79" i="1"/>
  <c r="Q79" i="1"/>
  <c r="I79" i="1"/>
  <c r="R79" i="1"/>
  <c r="V79" i="1"/>
  <c r="E80" i="1"/>
  <c r="N80" i="1"/>
  <c r="F80" i="1"/>
  <c r="O80" i="1"/>
  <c r="G80" i="1"/>
  <c r="P80" i="1"/>
  <c r="H80" i="1"/>
  <c r="Q80" i="1"/>
  <c r="I80" i="1"/>
  <c r="R80" i="1"/>
  <c r="V80" i="1"/>
  <c r="E81" i="1"/>
  <c r="N81" i="1"/>
  <c r="F81" i="1"/>
  <c r="O81" i="1"/>
  <c r="G81" i="1"/>
  <c r="P81" i="1"/>
  <c r="H81" i="1"/>
  <c r="Q81" i="1"/>
  <c r="I81" i="1"/>
  <c r="R81" i="1"/>
  <c r="V81" i="1"/>
  <c r="E82" i="1"/>
  <c r="N82" i="1"/>
  <c r="F82" i="1"/>
  <c r="O82" i="1"/>
  <c r="G82" i="1"/>
  <c r="P82" i="1"/>
  <c r="H82" i="1"/>
  <c r="Q82" i="1"/>
  <c r="I82" i="1"/>
  <c r="R82" i="1"/>
  <c r="V82" i="1"/>
  <c r="N71" i="1"/>
  <c r="O71" i="1"/>
  <c r="P71" i="1"/>
  <c r="Q71" i="1"/>
  <c r="R71" i="1"/>
  <c r="V71" i="1"/>
  <c r="E83" i="1"/>
  <c r="N83" i="1"/>
  <c r="F83" i="1"/>
  <c r="O83" i="1"/>
  <c r="G83" i="1"/>
  <c r="P83" i="1"/>
  <c r="H83" i="1"/>
  <c r="Q83" i="1"/>
  <c r="I83" i="1"/>
  <c r="R83" i="1"/>
  <c r="J83" i="1"/>
  <c r="S83" i="1"/>
  <c r="V83" i="1"/>
  <c r="E84" i="1"/>
  <c r="N84" i="1"/>
  <c r="F84" i="1"/>
  <c r="O84" i="1"/>
  <c r="G84" i="1"/>
  <c r="P84" i="1"/>
  <c r="H84" i="1"/>
  <c r="Q84" i="1"/>
  <c r="I84" i="1"/>
  <c r="R84" i="1"/>
  <c r="J84" i="1"/>
  <c r="S84" i="1"/>
  <c r="V84" i="1"/>
  <c r="E85" i="1"/>
  <c r="N85" i="1"/>
  <c r="F85" i="1"/>
  <c r="O85" i="1"/>
  <c r="G85" i="1"/>
  <c r="P85" i="1"/>
  <c r="H85" i="1"/>
  <c r="Q85" i="1"/>
  <c r="I85" i="1"/>
  <c r="R85" i="1"/>
  <c r="J85" i="1"/>
  <c r="S85" i="1"/>
  <c r="V85" i="1"/>
  <c r="E86" i="1"/>
  <c r="N86" i="1"/>
  <c r="F86" i="1"/>
  <c r="O86" i="1"/>
  <c r="G86" i="1"/>
  <c r="P86" i="1"/>
  <c r="H86" i="1"/>
  <c r="Q86" i="1"/>
  <c r="I86" i="1"/>
  <c r="R86" i="1"/>
  <c r="J86" i="1"/>
  <c r="S86" i="1"/>
  <c r="V86" i="1"/>
  <c r="E87" i="1"/>
  <c r="N87" i="1"/>
  <c r="F87" i="1"/>
  <c r="O87" i="1"/>
  <c r="G87" i="1"/>
  <c r="P87" i="1"/>
  <c r="H87" i="1"/>
  <c r="Q87" i="1"/>
  <c r="I87" i="1"/>
  <c r="R87" i="1"/>
  <c r="J87" i="1"/>
  <c r="S87" i="1"/>
  <c r="V87" i="1"/>
  <c r="E88" i="1"/>
  <c r="N88" i="1"/>
  <c r="F88" i="1"/>
  <c r="O88" i="1"/>
  <c r="G88" i="1"/>
  <c r="P88" i="1"/>
  <c r="H88" i="1"/>
  <c r="Q88" i="1"/>
  <c r="I88" i="1"/>
  <c r="R88" i="1"/>
  <c r="J88" i="1"/>
  <c r="S88" i="1"/>
  <c r="V88" i="1"/>
  <c r="E89" i="1"/>
  <c r="N89" i="1"/>
  <c r="F89" i="1"/>
  <c r="O89" i="1"/>
  <c r="G89" i="1"/>
  <c r="P89" i="1"/>
  <c r="H89" i="1"/>
  <c r="Q89" i="1"/>
  <c r="I89" i="1"/>
  <c r="R89" i="1"/>
  <c r="J89" i="1"/>
  <c r="S89" i="1"/>
  <c r="V89" i="1"/>
  <c r="E90" i="1"/>
  <c r="N90" i="1"/>
  <c r="F90" i="1"/>
  <c r="O90" i="1"/>
  <c r="G90" i="1"/>
  <c r="P90" i="1"/>
  <c r="H90" i="1"/>
  <c r="Q90" i="1"/>
  <c r="I90" i="1"/>
  <c r="R90" i="1"/>
  <c r="J90" i="1"/>
  <c r="S90" i="1"/>
  <c r="V90" i="1"/>
  <c r="E91" i="1"/>
  <c r="N91" i="1"/>
  <c r="F91" i="1"/>
  <c r="O91" i="1"/>
  <c r="G91" i="1"/>
  <c r="P91" i="1"/>
  <c r="H91" i="1"/>
  <c r="Q91" i="1"/>
  <c r="I91" i="1"/>
  <c r="R91" i="1"/>
  <c r="J91" i="1"/>
  <c r="S91" i="1"/>
  <c r="V91" i="1"/>
  <c r="E92" i="1"/>
  <c r="N92" i="1"/>
  <c r="F92" i="1"/>
  <c r="O92" i="1"/>
  <c r="G92" i="1"/>
  <c r="P92" i="1"/>
  <c r="H92" i="1"/>
  <c r="Q92" i="1"/>
  <c r="I92" i="1"/>
  <c r="R92" i="1"/>
  <c r="J92" i="1"/>
  <c r="S92" i="1"/>
  <c r="V92" i="1"/>
  <c r="E93" i="1"/>
  <c r="N93" i="1"/>
  <c r="F93" i="1"/>
  <c r="O93" i="1"/>
  <c r="G93" i="1"/>
  <c r="P93" i="1"/>
  <c r="H93" i="1"/>
  <c r="Q93" i="1"/>
  <c r="I93" i="1"/>
  <c r="R93" i="1"/>
  <c r="J93" i="1"/>
  <c r="S93" i="1"/>
  <c r="V93" i="1"/>
  <c r="E94" i="1"/>
  <c r="N94" i="1"/>
  <c r="F94" i="1"/>
  <c r="O94" i="1"/>
  <c r="G94" i="1"/>
  <c r="P94" i="1"/>
  <c r="H94" i="1"/>
  <c r="Q94" i="1"/>
  <c r="I94" i="1"/>
  <c r="R94" i="1"/>
  <c r="J94" i="1"/>
  <c r="S94" i="1"/>
  <c r="V94" i="1"/>
  <c r="N46" i="1"/>
  <c r="O46" i="1"/>
  <c r="V46" i="1"/>
  <c r="N45" i="1"/>
  <c r="O45" i="1"/>
  <c r="V45" i="1"/>
  <c r="N44" i="1"/>
  <c r="O44" i="1"/>
  <c r="V44" i="1"/>
  <c r="N43" i="1"/>
  <c r="O43" i="1"/>
  <c r="V43" i="1"/>
  <c r="N42" i="1"/>
  <c r="O42" i="1"/>
  <c r="V42" i="1"/>
  <c r="N41" i="1"/>
  <c r="O41" i="1"/>
  <c r="V41" i="1"/>
  <c r="N40" i="1"/>
  <c r="O40" i="1"/>
  <c r="V40" i="1"/>
  <c r="N39" i="1"/>
  <c r="O39" i="1"/>
  <c r="V39" i="1"/>
  <c r="N38" i="1"/>
  <c r="O38" i="1"/>
  <c r="V38" i="1"/>
  <c r="N37" i="1"/>
  <c r="O37" i="1"/>
  <c r="V37" i="1"/>
  <c r="N36" i="1"/>
  <c r="O36" i="1"/>
  <c r="V36" i="1"/>
  <c r="N24" i="1"/>
  <c r="V24" i="1"/>
  <c r="N25" i="1"/>
  <c r="V25" i="1"/>
  <c r="N26" i="1"/>
  <c r="V26" i="1"/>
  <c r="N27" i="1"/>
  <c r="V27" i="1"/>
  <c r="N28" i="1"/>
  <c r="V28" i="1"/>
  <c r="N29" i="1"/>
  <c r="V29" i="1"/>
  <c r="N30" i="1"/>
  <c r="V30" i="1"/>
  <c r="N31" i="1"/>
  <c r="V31" i="1"/>
  <c r="N32" i="1"/>
  <c r="V32" i="1"/>
  <c r="N33" i="1"/>
  <c r="V33" i="1"/>
  <c r="N34" i="1"/>
  <c r="V34" i="1"/>
</calcChain>
</file>

<file path=xl/sharedStrings.xml><?xml version="1.0" encoding="utf-8"?>
<sst xmlns="http://schemas.openxmlformats.org/spreadsheetml/2006/main" count="36" uniqueCount="28">
  <si>
    <t>time</t>
  </si>
  <si>
    <t>ro</t>
  </si>
  <si>
    <t>h</t>
  </si>
  <si>
    <t>m</t>
  </si>
  <si>
    <t>fe</t>
  </si>
  <si>
    <t>kappa</t>
  </si>
  <si>
    <t>age</t>
  </si>
  <si>
    <t>So</t>
  </si>
  <si>
    <t>phie</t>
  </si>
  <si>
    <t>beta</t>
  </si>
  <si>
    <t>bo</t>
  </si>
  <si>
    <t>wa</t>
  </si>
  <si>
    <t>fa</t>
  </si>
  <si>
    <t>va</t>
  </si>
  <si>
    <t>za</t>
  </si>
  <si>
    <t>lx</t>
  </si>
  <si>
    <t>SB</t>
  </si>
  <si>
    <t>position (0,x)</t>
  </si>
  <si>
    <t>0-1</t>
  </si>
  <si>
    <t>1 - 2</t>
  </si>
  <si>
    <t>2- 3</t>
  </si>
  <si>
    <t>3-4</t>
  </si>
  <si>
    <t>4-5</t>
  </si>
  <si>
    <t>5-6</t>
  </si>
  <si>
    <t>area (rough blocks)</t>
  </si>
  <si>
    <t>Assuming country 1 has 4 sub-areas and coutry 2 has 2 sub areas</t>
  </si>
  <si>
    <t>Country1</t>
  </si>
  <si>
    <t>Country2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</si>
</sst>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SB</c:v>
                </c:pt>
              </c:strCache>
            </c:strRef>
          </c:tx>
          <c:marker>
            <c:symbol val="none"/>
          </c:marker>
          <c:val>
            <c:numRef>
              <c:f>Sheet1!$V$11:$V$94</c:f>
              <c:numCache>
                <c:formatCode>General</c:formatCode>
                <c:ptCount val="84"/>
                <c:pt idx="0">
                  <c:v>3961.528510826286</c:v>
                </c:pt>
                <c:pt idx="1">
                  <c:v>3863.718023391717</c:v>
                </c:pt>
                <c:pt idx="2">
                  <c:v>3768.32248549646</c:v>
                </c:pt>
                <c:pt idx="3">
                  <c:v>3675.28227182394</c:v>
                </c:pt>
                <c:pt idx="4">
                  <c:v>3584.539229211898</c:v>
                </c:pt>
                <c:pt idx="5">
                  <c:v>3496.036640304764</c:v>
                </c:pt>
                <c:pt idx="6">
                  <c:v>3409.719188103467</c:v>
                </c:pt>
                <c:pt idx="7">
                  <c:v>3325.532921390511</c:v>
                </c:pt>
                <c:pt idx="8">
                  <c:v>3243.425221008703</c:v>
                </c:pt>
                <c:pt idx="9">
                  <c:v>3163.344766972474</c:v>
                </c:pt>
                <c:pt idx="10">
                  <c:v>3085.24150639121</c:v>
                </c:pt>
                <c:pt idx="11">
                  <c:v>3009.066622184572</c:v>
                </c:pt>
                <c:pt idx="12">
                  <c:v>3961.674637372428</c:v>
                </c:pt>
                <c:pt idx="13">
                  <c:v>3863.86054206058</c:v>
                </c:pt>
                <c:pt idx="14">
                  <c:v>3768.46148536685</c:v>
                </c:pt>
                <c:pt idx="15">
                  <c:v>3675.417839775303</c:v>
                </c:pt>
                <c:pt idx="16">
                  <c:v>3584.671449978615</c:v>
                </c:pt>
                <c:pt idx="17">
                  <c:v>3496.16559652912</c:v>
                </c:pt>
                <c:pt idx="18">
                  <c:v>3409.844960387299</c:v>
                </c:pt>
                <c:pt idx="19">
                  <c:v>3325.65558834559</c:v>
                </c:pt>
                <c:pt idx="20">
                  <c:v>3243.54485930587</c:v>
                </c:pt>
                <c:pt idx="21">
                  <c:v>3163.461451389559</c:v>
                </c:pt>
                <c:pt idx="22">
                  <c:v>3085.355309859773</c:v>
                </c:pt>
                <c:pt idx="23">
                  <c:v>3009.177615835484</c:v>
                </c:pt>
                <c:pt idx="24">
                  <c:v>3963.035285682521</c:v>
                </c:pt>
                <c:pt idx="25">
                  <c:v>3865.187595844198</c:v>
                </c:pt>
                <c:pt idx="26">
                  <c:v>3769.755774075807</c:v>
                </c:pt>
                <c:pt idx="27">
                  <c:v>3676.680172382175</c:v>
                </c:pt>
                <c:pt idx="28">
                  <c:v>3585.902615482374</c:v>
                </c:pt>
                <c:pt idx="29">
                  <c:v>3497.366364448283</c:v>
                </c:pt>
                <c:pt idx="30">
                  <c:v>3411.016081240904</c:v>
                </c:pt>
                <c:pt idx="31">
                  <c:v>3326.797794122295</c:v>
                </c:pt>
                <c:pt idx="32">
                  <c:v>3244.658863921467</c:v>
                </c:pt>
                <c:pt idx="33">
                  <c:v>3164.547951133196</c:v>
                </c:pt>
                <c:pt idx="34">
                  <c:v>3086.414983829158</c:v>
                </c:pt>
                <c:pt idx="35">
                  <c:v>3010.211126361343</c:v>
                </c:pt>
                <c:pt idx="36">
                  <c:v>3966.00705870928</c:v>
                </c:pt>
                <c:pt idx="37">
                  <c:v>3868.085995533495</c:v>
                </c:pt>
                <c:pt idx="38">
                  <c:v>3772.582612021799</c:v>
                </c:pt>
                <c:pt idx="39">
                  <c:v>3679.437215450598</c:v>
                </c:pt>
                <c:pt idx="40">
                  <c:v>3588.591586914896</c:v>
                </c:pt>
                <c:pt idx="41">
                  <c:v>3499.988944939582</c:v>
                </c:pt>
                <c:pt idx="42">
                  <c:v>3413.573909989162</c:v>
                </c:pt>
                <c:pt idx="43">
                  <c:v>3329.29246985374</c:v>
                </c:pt>
                <c:pt idx="44">
                  <c:v>3247.091945889643</c:v>
                </c:pt>
                <c:pt idx="45">
                  <c:v>3166.920960093535</c:v>
                </c:pt>
                <c:pt idx="46">
                  <c:v>3088.729402989508</c:v>
                </c:pt>
                <c:pt idx="47">
                  <c:v>3012.468402309022</c:v>
                </c:pt>
                <c:pt idx="48">
                  <c:v>3969.277125732884</c:v>
                </c:pt>
                <c:pt idx="49">
                  <c:v>3871.275324314613</c:v>
                </c:pt>
                <c:pt idx="50">
                  <c:v>3775.69319599474</c:v>
                </c:pt>
                <c:pt idx="51">
                  <c:v>3682.470998831604</c:v>
                </c:pt>
                <c:pt idx="52">
                  <c:v>3591.550465917338</c:v>
                </c:pt>
                <c:pt idx="53">
                  <c:v>3502.874768959156</c:v>
                </c:pt>
                <c:pt idx="54">
                  <c:v>3416.388482759821</c:v>
                </c:pt>
                <c:pt idx="55">
                  <c:v>3332.03755057509</c:v>
                </c:pt>
                <c:pt idx="56">
                  <c:v>3249.769250326493</c:v>
                </c:pt>
                <c:pt idx="57">
                  <c:v>3169.532161648312</c:v>
                </c:pt>
                <c:pt idx="58">
                  <c:v>3091.276133748187</c:v>
                </c:pt>
                <c:pt idx="59">
                  <c:v>3014.952254061229</c:v>
                </c:pt>
                <c:pt idx="60">
                  <c:v>3972.383309199091</c:v>
                </c:pt>
                <c:pt idx="61">
                  <c:v>3874.304815837782</c:v>
                </c:pt>
                <c:pt idx="62">
                  <c:v>3778.647889105694</c:v>
                </c:pt>
                <c:pt idx="63">
                  <c:v>3685.35274030972</c:v>
                </c:pt>
                <c:pt idx="64">
                  <c:v>3594.361056944847</c:v>
                </c:pt>
                <c:pt idx="65">
                  <c:v>3505.615966246944</c:v>
                </c:pt>
                <c:pt idx="66">
                  <c:v>3419.061999645426</c:v>
                </c:pt>
                <c:pt idx="67">
                  <c:v>3334.645058093595</c:v>
                </c:pt>
                <c:pt idx="68">
                  <c:v>3252.31237825498</c:v>
                </c:pt>
                <c:pt idx="69">
                  <c:v>3172.012499524521</c:v>
                </c:pt>
                <c:pt idx="70">
                  <c:v>3093.695231864033</c:v>
                </c:pt>
                <c:pt idx="71">
                  <c:v>3017.311624431782</c:v>
                </c:pt>
                <c:pt idx="72">
                  <c:v>3975.17733775079</c:v>
                </c:pt>
                <c:pt idx="73">
                  <c:v>3877.029859578744</c:v>
                </c:pt>
                <c:pt idx="74">
                  <c:v>3781.305651276964</c:v>
                </c:pt>
                <c:pt idx="75">
                  <c:v>3687.944882099173</c:v>
                </c:pt>
                <c:pt idx="76">
                  <c:v>3596.889198525484</c:v>
                </c:pt>
                <c:pt idx="77">
                  <c:v>3508.081687789551</c:v>
                </c:pt>
                <c:pt idx="78">
                  <c:v>3421.466842306232</c:v>
                </c:pt>
                <c:pt idx="79">
                  <c:v>3336.990524977548</c:v>
                </c:pt>
                <c:pt idx="80">
                  <c:v>3254.599935355232</c:v>
                </c:pt>
                <c:pt idx="81">
                  <c:v>3174.24357663873</c:v>
                </c:pt>
                <c:pt idx="82">
                  <c:v>3095.87122348802</c:v>
                </c:pt>
                <c:pt idx="83">
                  <c:v>3019.433890631147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03688"/>
        <c:axId val="-2122684296"/>
      </c:lineChart>
      <c:catAx>
        <c:axId val="-212240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84296"/>
        <c:crosses val="autoZero"/>
        <c:auto val="1"/>
        <c:lblAlgn val="ctr"/>
        <c:lblOffset val="100"/>
        <c:noMultiLvlLbl val="0"/>
      </c:catAx>
      <c:valAx>
        <c:axId val="-212268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0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Extent of migration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Sheet1!$E$100:$E$135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Sheet1!$F$100:$F$135</c:f>
              <c:numCache>
                <c:formatCode>General</c:formatCode>
                <c:ptCount val="36"/>
                <c:pt idx="0">
                  <c:v>1.22514845490862E-16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0.866025403784439</c:v>
                </c:pt>
                <c:pt idx="9">
                  <c:v>1.0</c:v>
                </c:pt>
                <c:pt idx="10">
                  <c:v>0.866025403784439</c:v>
                </c:pt>
                <c:pt idx="11">
                  <c:v>0.5</c:v>
                </c:pt>
                <c:pt idx="12">
                  <c:v>1.22514845490862E-16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</c:v>
                </c:pt>
                <c:pt idx="20">
                  <c:v>0.866025403784439</c:v>
                </c:pt>
                <c:pt idx="21">
                  <c:v>1.0</c:v>
                </c:pt>
                <c:pt idx="22">
                  <c:v>0.866025403784439</c:v>
                </c:pt>
                <c:pt idx="23">
                  <c:v>0.5</c:v>
                </c:pt>
                <c:pt idx="24">
                  <c:v>1.22514845490862E-16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0.5</c:v>
                </c:pt>
                <c:pt idx="32">
                  <c:v>0.866025403784439</c:v>
                </c:pt>
                <c:pt idx="33">
                  <c:v>1.0</c:v>
                </c:pt>
                <c:pt idx="34">
                  <c:v>0.866025403784439</c:v>
                </c:pt>
                <c:pt idx="35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Sheet1!$G$100:$G$135</c:f>
              <c:numCache>
                <c:formatCode>General</c:formatCode>
                <c:ptCount val="36"/>
                <c:pt idx="0">
                  <c:v>2.45029690981724E-16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1.732050807568878</c:v>
                </c:pt>
                <c:pt idx="9">
                  <c:v>2.0</c:v>
                </c:pt>
                <c:pt idx="10">
                  <c:v>1.732050807568878</c:v>
                </c:pt>
                <c:pt idx="11">
                  <c:v>1</c:v>
                </c:pt>
                <c:pt idx="12">
                  <c:v>2.45029690981724E-16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1.732050807568878</c:v>
                </c:pt>
                <c:pt idx="21">
                  <c:v>2.0</c:v>
                </c:pt>
                <c:pt idx="22">
                  <c:v>1.732050807568878</c:v>
                </c:pt>
                <c:pt idx="23">
                  <c:v>1</c:v>
                </c:pt>
                <c:pt idx="24">
                  <c:v>2.45029690981724E-16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1.732050807568878</c:v>
                </c:pt>
                <c:pt idx="33">
                  <c:v>2.0</c:v>
                </c:pt>
                <c:pt idx="34">
                  <c:v>1.732050807568878</c:v>
                </c:pt>
                <c:pt idx="35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Sheet1!$H$100:$H$135</c:f>
              <c:numCache>
                <c:formatCode>General</c:formatCode>
                <c:ptCount val="36"/>
                <c:pt idx="0">
                  <c:v>3.67544536472586E-16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</c:v>
                </c:pt>
                <c:pt idx="8">
                  <c:v>2.598076211353316</c:v>
                </c:pt>
                <c:pt idx="9">
                  <c:v>3.0</c:v>
                </c:pt>
                <c:pt idx="10">
                  <c:v>2.598076211353317</c:v>
                </c:pt>
                <c:pt idx="11">
                  <c:v>1.499999999999999</c:v>
                </c:pt>
                <c:pt idx="12">
                  <c:v>3.67544536472586E-16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1.5</c:v>
                </c:pt>
                <c:pt idx="20">
                  <c:v>2.598076211353316</c:v>
                </c:pt>
                <c:pt idx="21">
                  <c:v>3.0</c:v>
                </c:pt>
                <c:pt idx="22">
                  <c:v>2.598076211353317</c:v>
                </c:pt>
                <c:pt idx="23">
                  <c:v>1.499999999999999</c:v>
                </c:pt>
                <c:pt idx="24">
                  <c:v>3.67544536472586E-16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</c:v>
                </c:pt>
                <c:pt idx="32">
                  <c:v>2.598076211353316</c:v>
                </c:pt>
                <c:pt idx="33">
                  <c:v>3.0</c:v>
                </c:pt>
                <c:pt idx="34">
                  <c:v>2.598076211353317</c:v>
                </c:pt>
                <c:pt idx="35">
                  <c:v>1.499999999999999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Sheet1!$I$100:$I$135</c:f>
              <c:numCache>
                <c:formatCode>General</c:formatCode>
                <c:ptCount val="36"/>
                <c:pt idx="0">
                  <c:v>4.90059381963448E-16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3.464101615137755</c:v>
                </c:pt>
                <c:pt idx="9">
                  <c:v>4.0</c:v>
                </c:pt>
                <c:pt idx="10">
                  <c:v>3.464101615137756</c:v>
                </c:pt>
                <c:pt idx="11">
                  <c:v>1.999999999999999</c:v>
                </c:pt>
                <c:pt idx="12">
                  <c:v>4.90059381963448E-16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3.464101615137755</c:v>
                </c:pt>
                <c:pt idx="21">
                  <c:v>4.0</c:v>
                </c:pt>
                <c:pt idx="22">
                  <c:v>3.464101615137756</c:v>
                </c:pt>
                <c:pt idx="23">
                  <c:v>1.999999999999999</c:v>
                </c:pt>
                <c:pt idx="24">
                  <c:v>4.90059381963448E-16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2.0</c:v>
                </c:pt>
                <c:pt idx="32">
                  <c:v>3.464101615137755</c:v>
                </c:pt>
                <c:pt idx="33">
                  <c:v>4.0</c:v>
                </c:pt>
                <c:pt idx="34">
                  <c:v>3.464101615137756</c:v>
                </c:pt>
                <c:pt idx="35">
                  <c:v>1.999999999999999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Sheet1!$J$100:$J$135</c:f>
              <c:numCache>
                <c:formatCode>General</c:formatCode>
                <c:ptCount val="36"/>
                <c:pt idx="0">
                  <c:v>6.1257422745431E-16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2.5</c:v>
                </c:pt>
                <c:pt idx="8">
                  <c:v>4.330127018922194</c:v>
                </c:pt>
                <c:pt idx="9">
                  <c:v>5.0</c:v>
                </c:pt>
                <c:pt idx="10">
                  <c:v>4.330127018922195</c:v>
                </c:pt>
                <c:pt idx="11">
                  <c:v>2.499999999999999</c:v>
                </c:pt>
                <c:pt idx="12">
                  <c:v>6.1257422745431E-16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2.5</c:v>
                </c:pt>
                <c:pt idx="20">
                  <c:v>4.330127018922194</c:v>
                </c:pt>
                <c:pt idx="21">
                  <c:v>5.0</c:v>
                </c:pt>
                <c:pt idx="22">
                  <c:v>4.330127018922195</c:v>
                </c:pt>
                <c:pt idx="23">
                  <c:v>2.499999999999999</c:v>
                </c:pt>
                <c:pt idx="24">
                  <c:v>6.1257422745431E-16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2.5</c:v>
                </c:pt>
                <c:pt idx="32">
                  <c:v>4.330127018922194</c:v>
                </c:pt>
                <c:pt idx="33">
                  <c:v>5.0</c:v>
                </c:pt>
                <c:pt idx="34">
                  <c:v>4.330127018922195</c:v>
                </c:pt>
                <c:pt idx="35">
                  <c:v>2.499999999999999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Sheet1!$K$100:$K$135</c:f>
              <c:numCache>
                <c:formatCode>General</c:formatCode>
                <c:ptCount val="36"/>
                <c:pt idx="0">
                  <c:v>7.35089072945172E-16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5.196152422706633</c:v>
                </c:pt>
                <c:pt idx="9">
                  <c:v>6.0</c:v>
                </c:pt>
                <c:pt idx="10">
                  <c:v>5.196152422706634</c:v>
                </c:pt>
                <c:pt idx="11">
                  <c:v>2.999999999999999</c:v>
                </c:pt>
                <c:pt idx="12">
                  <c:v>7.35089072945172E-16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5.196152422706633</c:v>
                </c:pt>
                <c:pt idx="21">
                  <c:v>6.0</c:v>
                </c:pt>
                <c:pt idx="22">
                  <c:v>5.196152422706634</c:v>
                </c:pt>
                <c:pt idx="23">
                  <c:v>2.999999999999999</c:v>
                </c:pt>
                <c:pt idx="24">
                  <c:v>7.35089072945172E-16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3.0</c:v>
                </c:pt>
                <c:pt idx="32">
                  <c:v>5.196152422706633</c:v>
                </c:pt>
                <c:pt idx="33">
                  <c:v>6.0</c:v>
                </c:pt>
                <c:pt idx="34">
                  <c:v>5.196152422706634</c:v>
                </c:pt>
                <c:pt idx="35">
                  <c:v>2.999999999999999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63496"/>
        <c:axId val="-2115238616"/>
      </c:lineChart>
      <c:catAx>
        <c:axId val="-21230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38616"/>
        <c:crosses val="autoZero"/>
        <c:auto val="1"/>
        <c:lblAlgn val="ctr"/>
        <c:lblOffset val="100"/>
        <c:noMultiLvlLbl val="0"/>
      </c:catAx>
      <c:valAx>
        <c:axId val="-211523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6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Sheet1!$V$99</c:f>
              <c:strCache>
                <c:ptCount val="1"/>
                <c:pt idx="0">
                  <c:v>Country1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Sheet1!$U$100:$U$183</c:f>
              <c:numCache>
                <c:formatCode>General</c:formatCode>
                <c:ptCount val="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10.0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9.0</c:v>
                </c:pt>
                <c:pt idx="57">
                  <c:v>10.0</c:v>
                </c:pt>
                <c:pt idx="58">
                  <c:v>11.0</c:v>
                </c:pt>
                <c:pt idx="59">
                  <c:v>12.0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6.0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10.0</c:v>
                </c:pt>
                <c:pt idx="70">
                  <c:v>11.0</c:v>
                </c:pt>
                <c:pt idx="71">
                  <c:v>12.0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9.0</c:v>
                </c:pt>
                <c:pt idx="81">
                  <c:v>10.0</c:v>
                </c:pt>
                <c:pt idx="82">
                  <c:v>11.0</c:v>
                </c:pt>
                <c:pt idx="83">
                  <c:v>12.0</c:v>
                </c:pt>
              </c:numCache>
            </c:numRef>
          </c:xVal>
          <c:yVal>
            <c:numRef>
              <c:f>Sheet1!$V$100:$V$183</c:f>
              <c:numCache>
                <c:formatCode>General</c:formatCode>
                <c:ptCount val="84"/>
                <c:pt idx="0">
                  <c:v>5467.86805890959</c:v>
                </c:pt>
                <c:pt idx="1">
                  <c:v>5332.865915517643</c:v>
                </c:pt>
                <c:pt idx="2">
                  <c:v>5201.196986922407</c:v>
                </c:pt>
                <c:pt idx="3">
                  <c:v>5072.778975757323</c:v>
                </c:pt>
                <c:pt idx="4">
                  <c:v>4947.53161658505</c:v>
                </c:pt>
                <c:pt idx="5">
                  <c:v>4825.376625728958</c:v>
                </c:pt>
                <c:pt idx="6">
                  <c:v>4706.237652343284</c:v>
                </c:pt>
                <c:pt idx="7">
                  <c:v>4590.040230691355</c:v>
                </c:pt>
                <c:pt idx="8">
                  <c:v>3673.325246550285</c:v>
                </c:pt>
                <c:pt idx="9">
                  <c:v>3582.630523064412</c:v>
                </c:pt>
                <c:pt idx="10">
                  <c:v>3494.175060279972</c:v>
                </c:pt>
                <c:pt idx="11">
                  <c:v>4153.240151019947</c:v>
                </c:pt>
                <c:pt idx="12">
                  <c:v>5471.875698263958</c:v>
                </c:pt>
                <c:pt idx="13">
                  <c:v>5336.774605903794</c:v>
                </c:pt>
                <c:pt idx="14">
                  <c:v>5205.009171399068</c:v>
                </c:pt>
                <c:pt idx="15">
                  <c:v>5076.497037063891</c:v>
                </c:pt>
                <c:pt idx="16">
                  <c:v>4951.157878630875</c:v>
                </c:pt>
                <c:pt idx="17">
                  <c:v>4828.913355045866</c:v>
                </c:pt>
                <c:pt idx="18">
                  <c:v>4709.687059502224</c:v>
                </c:pt>
                <c:pt idx="19">
                  <c:v>4593.404471684091</c:v>
                </c:pt>
                <c:pt idx="20">
                  <c:v>3676.606424136951</c:v>
                </c:pt>
                <c:pt idx="21">
                  <c:v>3585.830688087813</c:v>
                </c:pt>
                <c:pt idx="22">
                  <c:v>3497.296212947421</c:v>
                </c:pt>
                <c:pt idx="23">
                  <c:v>4156.284242153464</c:v>
                </c:pt>
                <c:pt idx="24">
                  <c:v>5475.944739307416</c:v>
                </c:pt>
                <c:pt idx="25">
                  <c:v>5340.743181965927</c:v>
                </c:pt>
                <c:pt idx="26">
                  <c:v>5208.879762969107</c:v>
                </c:pt>
                <c:pt idx="27">
                  <c:v>5080.272063387562</c:v>
                </c:pt>
                <c:pt idx="28">
                  <c:v>4954.839699222519</c:v>
                </c:pt>
                <c:pt idx="29">
                  <c:v>4832.504271163205</c:v>
                </c:pt>
                <c:pt idx="30">
                  <c:v>4713.189315584728</c:v>
                </c:pt>
                <c:pt idx="31">
                  <c:v>4596.82025675582</c:v>
                </c:pt>
                <c:pt idx="32">
                  <c:v>3679.937873174766</c:v>
                </c:pt>
                <c:pt idx="33">
                  <c:v>3589.079883355811</c:v>
                </c:pt>
                <c:pt idx="34">
                  <c:v>3500.465185298415</c:v>
                </c:pt>
                <c:pt idx="35">
                  <c:v>4159.374972298334</c:v>
                </c:pt>
                <c:pt idx="36">
                  <c:v>5479.733496931856</c:v>
                </c:pt>
                <c:pt idx="37">
                  <c:v>5344.438394831317</c:v>
                </c:pt>
                <c:pt idx="38">
                  <c:v>5212.483740703776</c:v>
                </c:pt>
                <c:pt idx="39">
                  <c:v>5083.787058594914</c:v>
                </c:pt>
                <c:pt idx="40">
                  <c:v>4958.267908888982</c:v>
                </c:pt>
                <c:pt idx="41">
                  <c:v>4835.847838031417</c:v>
                </c:pt>
                <c:pt idx="42">
                  <c:v>4716.450329492825</c:v>
                </c:pt>
                <c:pt idx="43">
                  <c:v>4600.000755943648</c:v>
                </c:pt>
                <c:pt idx="44">
                  <c:v>3683.039845557853</c:v>
                </c:pt>
                <c:pt idx="45">
                  <c:v>3592.105267767874</c:v>
                </c:pt>
                <c:pt idx="46">
                  <c:v>3503.415872703195</c:v>
                </c:pt>
                <c:pt idx="47">
                  <c:v>4162.252806971513</c:v>
                </c:pt>
                <c:pt idx="48">
                  <c:v>5483.100481944255</c:v>
                </c:pt>
                <c:pt idx="49">
                  <c:v>5347.72224868756</c:v>
                </c:pt>
                <c:pt idx="50">
                  <c:v>5215.686515919421</c:v>
                </c:pt>
                <c:pt idx="51">
                  <c:v>5086.910757008733</c:v>
                </c:pt>
                <c:pt idx="52">
                  <c:v>4961.314482914166</c:v>
                </c:pt>
                <c:pt idx="53">
                  <c:v>4838.819191875908</c:v>
                </c:pt>
                <c:pt idx="54">
                  <c:v>4719.348320349501</c:v>
                </c:pt>
                <c:pt idx="55">
                  <c:v>4602.82719515113</c:v>
                </c:pt>
                <c:pt idx="56">
                  <c:v>3685.796499732656</c:v>
                </c:pt>
                <c:pt idx="57">
                  <c:v>3594.793859908593</c:v>
                </c:pt>
                <c:pt idx="58">
                  <c:v>3506.038083267441</c:v>
                </c:pt>
                <c:pt idx="59">
                  <c:v>4164.810274926248</c:v>
                </c:pt>
                <c:pt idx="60">
                  <c:v>5486.000553424841</c:v>
                </c:pt>
                <c:pt idx="61">
                  <c:v>5350.550717148168</c:v>
                </c:pt>
                <c:pt idx="62">
                  <c:v>5218.445149244911</c:v>
                </c:pt>
                <c:pt idx="63">
                  <c:v>5089.601279434734</c:v>
                </c:pt>
                <c:pt idx="64">
                  <c:v>4963.93857610478</c:v>
                </c:pt>
                <c:pt idx="65">
                  <c:v>4841.378495974801</c:v>
                </c:pt>
                <c:pt idx="66">
                  <c:v>4721.844435005045</c:v>
                </c:pt>
                <c:pt idx="67">
                  <c:v>4605.261680516242</c:v>
                </c:pt>
                <c:pt idx="68">
                  <c:v>3688.170877439937</c:v>
                </c:pt>
                <c:pt idx="69">
                  <c:v>3597.109614021404</c:v>
                </c:pt>
                <c:pt idx="70">
                  <c:v>3508.296661207485</c:v>
                </c:pt>
                <c:pt idx="71">
                  <c:v>4167.013088378262</c:v>
                </c:pt>
                <c:pt idx="72">
                  <c:v>5488.448856263718</c:v>
                </c:pt>
                <c:pt idx="73">
                  <c:v>5352.93857117457</c:v>
                </c:pt>
                <c:pt idx="74">
                  <c:v>5220.77404694534</c:v>
                </c:pt>
                <c:pt idx="75">
                  <c:v>5091.872676446061</c:v>
                </c:pt>
                <c:pt idx="76">
                  <c:v>4966.153892124079</c:v>
                </c:pt>
                <c:pt idx="77">
                  <c:v>4843.539115646699</c:v>
                </c:pt>
                <c:pt idx="78">
                  <c:v>4723.95170878717</c:v>
                </c:pt>
                <c:pt idx="79">
                  <c:v>4607.316925523306</c:v>
                </c:pt>
                <c:pt idx="80">
                  <c:v>3688.396667002173</c:v>
                </c:pt>
                <c:pt idx="81">
                  <c:v>3597.329828819484</c:v>
                </c:pt>
                <c:pt idx="82">
                  <c:v>3508.511438882828</c:v>
                </c:pt>
                <c:pt idx="83">
                  <c:v>4168.872750963886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Sheet1!$W$99</c:f>
              <c:strCache>
                <c:ptCount val="1"/>
                <c:pt idx="0">
                  <c:v>Country2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Sheet1!$U$100:$U$183</c:f>
              <c:numCache>
                <c:formatCode>General</c:formatCode>
                <c:ptCount val="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10.0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9.0</c:v>
                </c:pt>
                <c:pt idx="57">
                  <c:v>10.0</c:v>
                </c:pt>
                <c:pt idx="58">
                  <c:v>11.0</c:v>
                </c:pt>
                <c:pt idx="59">
                  <c:v>12.0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6.0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10.0</c:v>
                </c:pt>
                <c:pt idx="70">
                  <c:v>11.0</c:v>
                </c:pt>
                <c:pt idx="71">
                  <c:v>12.0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9.0</c:v>
                </c:pt>
                <c:pt idx="81">
                  <c:v>10.0</c:v>
                </c:pt>
                <c:pt idx="82">
                  <c:v>11.0</c:v>
                </c:pt>
                <c:pt idx="83">
                  <c:v>12.0</c:v>
                </c:pt>
              </c:numCache>
            </c:numRef>
          </c:xVal>
          <c:yVal>
            <c:numRef>
              <c:f>Sheet1!$W$100:$W$183</c:f>
              <c:numCache>
                <c:formatCode>General</c:formatCode>
                <c:ptCount val="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803.3864870518087</c:v>
                </c:pt>
                <c:pt idx="9">
                  <c:v>783.5508040112506</c:v>
                </c:pt>
                <c:pt idx="10">
                  <c:v>764.2048657299421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803.3864870518093</c:v>
                </c:pt>
                <c:pt idx="21">
                  <c:v>783.5508040112513</c:v>
                </c:pt>
                <c:pt idx="22">
                  <c:v>764.2048657299428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803.38648705181</c:v>
                </c:pt>
                <c:pt idx="33">
                  <c:v>783.550804011252</c:v>
                </c:pt>
                <c:pt idx="34">
                  <c:v>764.2048657299437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803.3864870518107</c:v>
                </c:pt>
                <c:pt idx="45">
                  <c:v>783.5508040112527</c:v>
                </c:pt>
                <c:pt idx="46">
                  <c:v>764.2048657299442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803.386487051811</c:v>
                </c:pt>
                <c:pt idx="57">
                  <c:v>783.5508040112531</c:v>
                </c:pt>
                <c:pt idx="58">
                  <c:v>764.2048657299447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803.3864870518114</c:v>
                </c:pt>
                <c:pt idx="69">
                  <c:v>783.5508040112536</c:v>
                </c:pt>
                <c:pt idx="70">
                  <c:v>764.204865729945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805.1651983166131</c:v>
                </c:pt>
                <c:pt idx="81">
                  <c:v>785.285598738451</c:v>
                </c:pt>
                <c:pt idx="82">
                  <c:v>765.8968282227152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65336"/>
        <c:axId val="-2086137384"/>
      </c:scatterChart>
      <c:valAx>
        <c:axId val="-21367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137384"/>
        <c:crosses val="autoZero"/>
        <c:crossBetween val="midCat"/>
      </c:valAx>
      <c:valAx>
        <c:axId val="-208613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76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80</xdr:row>
      <xdr:rowOff>12700</xdr:rowOff>
    </xdr:from>
    <xdr:to>
      <xdr:col>18</xdr:col>
      <xdr:colOff>114300</xdr:colOff>
      <xdr:row>94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136</xdr:row>
      <xdr:rowOff>95250</xdr:rowOff>
    </xdr:from>
    <xdr:to>
      <xdr:col>10</xdr:col>
      <xdr:colOff>25400</xdr:colOff>
      <xdr:row>150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</xdr:colOff>
      <xdr:row>100</xdr:row>
      <xdr:rowOff>25400</xdr:rowOff>
    </xdr:from>
    <xdr:to>
      <xdr:col>29</xdr:col>
      <xdr:colOff>469900</xdr:colOff>
      <xdr:row>114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3"/>
  <sheetViews>
    <sheetView tabSelected="1" topLeftCell="M84" workbookViewId="0">
      <selection activeCell="AA116" sqref="AA116"/>
    </sheetView>
  </sheetViews>
  <sheetFormatPr baseColWidth="10" defaultRowHeight="15" x14ac:dyDescent="0"/>
  <sheetData>
    <row r="1" spans="1:22"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22">
      <c r="D2" t="s">
        <v>11</v>
      </c>
      <c r="E2">
        <v>1.0121</v>
      </c>
      <c r="F2">
        <v>1.3857999999999999</v>
      </c>
      <c r="G2">
        <v>1.7250000000000001</v>
      </c>
      <c r="H2">
        <v>2.0173999999999999</v>
      </c>
      <c r="I2">
        <v>2.2608999999999999</v>
      </c>
      <c r="J2">
        <v>2.4588999999999999</v>
      </c>
      <c r="K2">
        <v>2.6171000000000002</v>
      </c>
    </row>
    <row r="3" spans="1:22">
      <c r="D3" t="s">
        <v>12</v>
      </c>
      <c r="E3">
        <v>7.2924000000000003E-2</v>
      </c>
      <c r="F3">
        <v>0.66935</v>
      </c>
      <c r="G3">
        <v>1.5841000000000001</v>
      </c>
      <c r="H3">
        <v>2.0026000000000002</v>
      </c>
      <c r="I3">
        <v>2.2595000000000001</v>
      </c>
      <c r="J3">
        <v>2.4588000000000001</v>
      </c>
      <c r="K3">
        <v>2.6171000000000002</v>
      </c>
    </row>
    <row r="4" spans="1:22">
      <c r="D4" t="s">
        <v>13</v>
      </c>
      <c r="E4">
        <v>4.1511999999999999E-3</v>
      </c>
      <c r="F4">
        <v>8.4884000000000001E-2</v>
      </c>
      <c r="G4">
        <v>0.60248999999999997</v>
      </c>
      <c r="H4">
        <v>1</v>
      </c>
      <c r="I4">
        <v>1</v>
      </c>
      <c r="J4">
        <v>1</v>
      </c>
      <c r="K4">
        <v>1</v>
      </c>
    </row>
    <row r="5" spans="1:22" ht="16" customHeight="1">
      <c r="D5" t="s">
        <v>14</v>
      </c>
      <c r="E5">
        <f>m+va*fe</f>
        <v>0.3</v>
      </c>
      <c r="F5">
        <f>m+va*fe</f>
        <v>0.3</v>
      </c>
      <c r="G5">
        <f>m+va*fe</f>
        <v>0.3</v>
      </c>
      <c r="H5">
        <f>m+va*fe</f>
        <v>0.3</v>
      </c>
      <c r="I5">
        <f>m+va*fe</f>
        <v>0.3</v>
      </c>
      <c r="J5">
        <f>m+va*fe</f>
        <v>0.3</v>
      </c>
      <c r="K5">
        <f>m+va*fe</f>
        <v>0.3</v>
      </c>
    </row>
    <row r="6" spans="1:22" ht="16" customHeight="1">
      <c r="D6" t="s">
        <v>15</v>
      </c>
      <c r="E6">
        <f>EXP(-m)</f>
        <v>0.74081822068171788</v>
      </c>
      <c r="F6">
        <f>E6*EXP(-m)</f>
        <v>0.5488116360940265</v>
      </c>
      <c r="G6">
        <f>F6*EXP(-m)</f>
        <v>0.40656965974059917</v>
      </c>
      <c r="H6">
        <f>G6*EXP(-m)</f>
        <v>0.30119421191220214</v>
      </c>
      <c r="I6">
        <f>H6*EXP(-m)</f>
        <v>0.22313016014842987</v>
      </c>
      <c r="J6">
        <f>I6*EXP(-m)</f>
        <v>0.16529888822158659</v>
      </c>
      <c r="K6">
        <f>J6*EXP(-m)/(1-EXP(-m))</f>
        <v>0.47247313671152091</v>
      </c>
    </row>
    <row r="7" spans="1:22" ht="16" customHeight="1"/>
    <row r="8" spans="1:22" ht="16" customHeight="1"/>
    <row r="9" spans="1:22">
      <c r="E9" t="s">
        <v>6</v>
      </c>
      <c r="N9" t="s">
        <v>6</v>
      </c>
    </row>
    <row r="10" spans="1:22">
      <c r="A10" t="s">
        <v>10</v>
      </c>
      <c r="D10" t="s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M10" t="s">
        <v>0</v>
      </c>
      <c r="N10">
        <v>1</v>
      </c>
      <c r="O10">
        <v>2</v>
      </c>
      <c r="P10">
        <v>3</v>
      </c>
      <c r="Q10">
        <v>4</v>
      </c>
      <c r="R10">
        <v>5</v>
      </c>
      <c r="S10">
        <v>6</v>
      </c>
      <c r="T10">
        <v>7</v>
      </c>
      <c r="V10" t="s">
        <v>16</v>
      </c>
    </row>
    <row r="11" spans="1:22">
      <c r="A11" t="s">
        <v>1</v>
      </c>
      <c r="B11">
        <v>1000</v>
      </c>
      <c r="C11">
        <v>1</v>
      </c>
      <c r="D11">
        <v>1</v>
      </c>
      <c r="E11">
        <f>(B17*bo)/(1+B18*bo)</f>
        <v>1000</v>
      </c>
      <c r="F11">
        <f>E11*EXP(-(m+fe*va))</f>
        <v>740.81822068171789</v>
      </c>
      <c r="G11">
        <f>F11*EXP(-(m+fe*va))</f>
        <v>548.81163609402643</v>
      </c>
      <c r="H11">
        <f>G11*EXP(-(m+fe*va))</f>
        <v>406.56965974059909</v>
      </c>
      <c r="I11">
        <f>H11*EXP(-(m+fe*va))</f>
        <v>301.19421191220209</v>
      </c>
      <c r="J11">
        <f>I11*EXP(-(m+fe*va))</f>
        <v>223.13016014842984</v>
      </c>
      <c r="K11">
        <f>J11*EXP(-(m+fe*va))</f>
        <v>165.29888822158654</v>
      </c>
      <c r="M11">
        <v>1</v>
      </c>
      <c r="N11">
        <f>E11*E$2</f>
        <v>1012.1</v>
      </c>
      <c r="O11">
        <f t="shared" ref="O11:O22" si="0">F11*F$2</f>
        <v>1026.6258902207246</v>
      </c>
      <c r="P11">
        <f t="shared" ref="P11:P22" si="1">G11*G$2</f>
        <v>946.70007226219559</v>
      </c>
      <c r="Q11">
        <f t="shared" ref="Q11:Q22" si="2">H11*H$2</f>
        <v>820.21363156068458</v>
      </c>
      <c r="R11">
        <f t="shared" ref="R11:R22" si="3">I11*I$2</f>
        <v>680.96999371229765</v>
      </c>
      <c r="S11">
        <f t="shared" ref="S11:S22" si="4">J11*J$2</f>
        <v>548.65475078897407</v>
      </c>
      <c r="T11">
        <f t="shared" ref="T11:T22" si="5">K11*K$2</f>
        <v>432.60372036471415</v>
      </c>
      <c r="V11">
        <f>SUMPRODUCT(N11:T11,fa)/2</f>
        <v>3961.5285108262865</v>
      </c>
    </row>
    <row r="12" spans="1:22">
      <c r="A12" t="s">
        <v>2</v>
      </c>
      <c r="B12">
        <v>0.7</v>
      </c>
      <c r="D12">
        <v>2</v>
      </c>
      <c r="E12">
        <f>E11*EXP(-(m+fe*va)/12)</f>
        <v>975.30991202833275</v>
      </c>
      <c r="F12">
        <f>F11*EXP(-(m+fe*va)/12)</f>
        <v>722.52735364207228</v>
      </c>
      <c r="G12">
        <f>G11*EXP(-(m+fe*va)/12)</f>
        <v>535.26142851899021</v>
      </c>
      <c r="H12">
        <f>H11*EXP(-(m+fe*va)/12)</f>
        <v>396.53141907499287</v>
      </c>
      <c r="I12">
        <f>I11*EXP(-(m+fe*va)/12)</f>
        <v>293.75770032353284</v>
      </c>
      <c r="J12">
        <f>J11*EXP(-(m+fe*va)/12)</f>
        <v>217.6210568652329</v>
      </c>
      <c r="K12">
        <f>K11*EXP(-(m+fe*va)/12)</f>
        <v>161.21764412977677</v>
      </c>
      <c r="M12">
        <v>2</v>
      </c>
      <c r="N12">
        <f t="shared" ref="N12:N22" si="6">E12*E$2</f>
        <v>987.11116196387559</v>
      </c>
      <c r="O12">
        <f t="shared" si="0"/>
        <v>1001.2784066771837</v>
      </c>
      <c r="P12">
        <f t="shared" si="1"/>
        <v>923.32596419525817</v>
      </c>
      <c r="Q12">
        <f t="shared" si="2"/>
        <v>799.96248484189061</v>
      </c>
      <c r="R12">
        <f t="shared" si="3"/>
        <v>664.1567846614754</v>
      </c>
      <c r="S12">
        <f t="shared" si="4"/>
        <v>535.10841672592119</v>
      </c>
      <c r="T12">
        <f t="shared" si="5"/>
        <v>421.92269645203885</v>
      </c>
      <c r="V12">
        <f>SUMPRODUCT(N12:T12,fa)/2</f>
        <v>3863.7180233917175</v>
      </c>
    </row>
    <row r="13" spans="1:22">
      <c r="A13" t="s">
        <v>3</v>
      </c>
      <c r="B13">
        <v>0.3</v>
      </c>
      <c r="D13">
        <v>3</v>
      </c>
      <c r="E13">
        <f>E12*EXP(-(m+fe*va)/12)</f>
        <v>951.22942450071412</v>
      </c>
      <c r="F13">
        <f>F12*EXP(-(m+fe*va)/12)</f>
        <v>704.68808971871351</v>
      </c>
      <c r="G13">
        <f>G12*EXP(-(m+fe*va)/12)</f>
        <v>522.0457767610161</v>
      </c>
      <c r="H13">
        <f>H12*EXP(-(m+fe*va)/12)</f>
        <v>386.74102345450126</v>
      </c>
      <c r="I13">
        <f>I12*EXP(-(m+fe*va)/12)</f>
        <v>286.50479686019014</v>
      </c>
      <c r="J13">
        <f>J12*EXP(-(m+fe*va)/12)</f>
        <v>212.24797382674311</v>
      </c>
      <c r="K13">
        <f>K12*EXP(-(m+fe*va)/12)</f>
        <v>157.23716631362763</v>
      </c>
      <c r="M13">
        <v>3</v>
      </c>
      <c r="N13">
        <f t="shared" si="6"/>
        <v>962.73930053717277</v>
      </c>
      <c r="O13">
        <f t="shared" si="0"/>
        <v>976.5567547321931</v>
      </c>
      <c r="P13">
        <f t="shared" si="1"/>
        <v>900.52896491275283</v>
      </c>
      <c r="Q13">
        <f t="shared" si="2"/>
        <v>780.21134071711083</v>
      </c>
      <c r="R13">
        <f t="shared" si="3"/>
        <v>647.75869522120388</v>
      </c>
      <c r="S13">
        <f t="shared" si="4"/>
        <v>521.89654284257858</v>
      </c>
      <c r="T13">
        <f t="shared" si="5"/>
        <v>411.50538795939491</v>
      </c>
      <c r="V13">
        <f>SUMPRODUCT(N13:T13,fa)/2</f>
        <v>3768.3224854964596</v>
      </c>
    </row>
    <row r="14" spans="1:22">
      <c r="A14" t="s">
        <v>4</v>
      </c>
      <c r="B14">
        <v>0</v>
      </c>
      <c r="D14">
        <v>4</v>
      </c>
      <c r="E14">
        <f>E13*EXP(-(m+fe*va)/12)</f>
        <v>927.7434863285531</v>
      </c>
      <c r="F14">
        <f>F13*EXP(-(m+fe*va)/12)</f>
        <v>687.28927879097228</v>
      </c>
      <c r="G14">
        <f>G13*EXP(-(m+fe*va)/12)</f>
        <v>509.15642060754925</v>
      </c>
      <c r="H14">
        <f>H13*EXP(-(m+fe*va)/12)</f>
        <v>377.19235356315698</v>
      </c>
      <c r="I14">
        <f>I13*EXP(-(m+fe*va)/12)</f>
        <v>279.4309682214074</v>
      </c>
      <c r="J14">
        <f>J13*EXP(-(m+fe*va)/12)</f>
        <v>207.00755268115267</v>
      </c>
      <c r="K14">
        <f>K13*EXP(-(m+fe*va)/12)</f>
        <v>153.35496684492847</v>
      </c>
      <c r="M14">
        <v>4</v>
      </c>
      <c r="N14">
        <f t="shared" si="6"/>
        <v>938.96918251312854</v>
      </c>
      <c r="O14">
        <f t="shared" si="0"/>
        <v>952.4454825485293</v>
      </c>
      <c r="P14">
        <f t="shared" si="1"/>
        <v>878.29482554802246</v>
      </c>
      <c r="Q14">
        <f t="shared" si="2"/>
        <v>760.94785407831284</v>
      </c>
      <c r="R14">
        <f t="shared" si="3"/>
        <v>631.76547605177996</v>
      </c>
      <c r="S14">
        <f t="shared" si="4"/>
        <v>509.01087128768626</v>
      </c>
      <c r="T14">
        <f t="shared" si="5"/>
        <v>401.34528372986233</v>
      </c>
      <c r="V14">
        <f>SUMPRODUCT(N14:T14,fa)/2</f>
        <v>3675.2822718239404</v>
      </c>
    </row>
    <row r="15" spans="1:22">
      <c r="A15" t="s">
        <v>5</v>
      </c>
      <c r="B15">
        <f>4*h/(1-h)</f>
        <v>9.3333333333333321</v>
      </c>
      <c r="D15">
        <v>5</v>
      </c>
      <c r="E15">
        <f>E14*EXP(-(m+fe*va)/12)</f>
        <v>904.83741803595979</v>
      </c>
      <c r="F15">
        <f>F14*EXP(-(m+fe*va)/12)</f>
        <v>670.32004603563939</v>
      </c>
      <c r="G15">
        <f>G14*EXP(-(m+fe*va)/12)</f>
        <v>496.58530379140961</v>
      </c>
      <c r="H15">
        <f>H14*EXP(-(m+fe*va)/12)</f>
        <v>367.87944117144241</v>
      </c>
      <c r="I15">
        <f>I14*EXP(-(m+fe*va)/12)</f>
        <v>272.53179303401271</v>
      </c>
      <c r="J15">
        <f>J14*EXP(-(m+fe*va)/12)</f>
        <v>201.89651799465545</v>
      </c>
      <c r="K15">
        <f>K14*EXP(-(m+fe*va)/12)</f>
        <v>149.56861922263508</v>
      </c>
      <c r="M15">
        <v>5</v>
      </c>
      <c r="N15">
        <f t="shared" si="6"/>
        <v>915.78595079419495</v>
      </c>
      <c r="O15">
        <f t="shared" si="0"/>
        <v>928.92951979618897</v>
      </c>
      <c r="P15">
        <f t="shared" si="1"/>
        <v>856.60964904018158</v>
      </c>
      <c r="Q15">
        <f t="shared" si="2"/>
        <v>742.1599846192679</v>
      </c>
      <c r="R15">
        <f t="shared" si="3"/>
        <v>616.16713087059929</v>
      </c>
      <c r="S15">
        <f t="shared" si="4"/>
        <v>496.44334809705828</v>
      </c>
      <c r="T15">
        <f t="shared" si="5"/>
        <v>391.43603336755831</v>
      </c>
      <c r="V15">
        <f>SUMPRODUCT(N15:T15,fa)/2</f>
        <v>3584.5392292118977</v>
      </c>
    </row>
    <row r="16" spans="1:22">
      <c r="A16" t="s">
        <v>8</v>
      </c>
      <c r="B16">
        <f>SUMPRODUCT(E6:K6,fa)</f>
        <v>3.8156979726173255</v>
      </c>
      <c r="D16">
        <v>6</v>
      </c>
      <c r="E16">
        <f>E15*EXP(-(m+fe*va)/12)</f>
        <v>882.49690258459566</v>
      </c>
      <c r="F16">
        <f>F15*EXP(-(m+fe*va)/12)</f>
        <v>653.76978512984738</v>
      </c>
      <c r="G16">
        <f>G15*EXP(-(m+fe*va)/12)</f>
        <v>484.32456895536257</v>
      </c>
      <c r="H16">
        <f>H15*EXP(-(m+fe*va)/12)</f>
        <v>358.79646540595172</v>
      </c>
      <c r="I16">
        <f>I15*EXP(-(m+fe*va)/12)</f>
        <v>265.80295908892674</v>
      </c>
      <c r="J16">
        <f>J15*EXP(-(m+fe*va)/12)</f>
        <v>196.9116752041941</v>
      </c>
      <c r="K16">
        <f>K15*EXP(-(m+fe*va)/12)</f>
        <v>145.87575685622741</v>
      </c>
      <c r="M16">
        <v>6</v>
      </c>
      <c r="N16">
        <f t="shared" si="6"/>
        <v>893.17511510586928</v>
      </c>
      <c r="O16">
        <f t="shared" si="0"/>
        <v>905.99416823294246</v>
      </c>
      <c r="P16">
        <f t="shared" si="1"/>
        <v>835.45988144800049</v>
      </c>
      <c r="Q16">
        <f t="shared" si="2"/>
        <v>723.83598930996698</v>
      </c>
      <c r="R16">
        <f t="shared" si="3"/>
        <v>600.95391020415445</v>
      </c>
      <c r="S16">
        <f t="shared" si="4"/>
        <v>484.18611815959287</v>
      </c>
      <c r="T16">
        <f t="shared" si="5"/>
        <v>381.77144326843279</v>
      </c>
      <c r="V16">
        <f>SUMPRODUCT(N16:T16,fa)/2</f>
        <v>3496.0366403047638</v>
      </c>
    </row>
    <row r="17" spans="1:22">
      <c r="A17" t="s">
        <v>7</v>
      </c>
      <c r="B17">
        <f>kappa/phie</f>
        <v>2.4460356664265177</v>
      </c>
      <c r="D17">
        <v>7</v>
      </c>
      <c r="E17">
        <f>E16*EXP(-(m+fe*va)/12)</f>
        <v>860.70797642505806</v>
      </c>
      <c r="F17">
        <f>F16*EXP(-(m+fe*va)/12)</f>
        <v>637.62815162177344</v>
      </c>
      <c r="G17">
        <f>G16*EXP(-(m+fe*va)/12)</f>
        <v>472.36655274101486</v>
      </c>
      <c r="H17">
        <f>H16*EXP(-(m+fe*va)/12)</f>
        <v>349.93774911115548</v>
      </c>
      <c r="I17">
        <f>I16*EXP(-(m+fe*va)/12)</f>
        <v>259.24026064589168</v>
      </c>
      <c r="J17">
        <f>J16*EXP(-(m+fe*va)/12)</f>
        <v>192.04990862075417</v>
      </c>
      <c r="K17">
        <f>K16*EXP(-(m+fe*va)/12)</f>
        <v>142.2740715865136</v>
      </c>
      <c r="M17">
        <v>7</v>
      </c>
      <c r="N17">
        <f t="shared" si="6"/>
        <v>871.12254293980129</v>
      </c>
      <c r="O17">
        <f t="shared" si="0"/>
        <v>883.6250925174536</v>
      </c>
      <c r="P17">
        <f t="shared" si="1"/>
        <v>814.83230347825065</v>
      </c>
      <c r="Q17">
        <f t="shared" si="2"/>
        <v>705.96441505684504</v>
      </c>
      <c r="R17">
        <f t="shared" si="3"/>
        <v>586.11630529429647</v>
      </c>
      <c r="S17">
        <f t="shared" si="4"/>
        <v>472.2315203075724</v>
      </c>
      <c r="T17">
        <f t="shared" si="5"/>
        <v>372.34547274906475</v>
      </c>
      <c r="V17">
        <f>SUMPRODUCT(N17:T17,fa)/2</f>
        <v>3409.7191881034669</v>
      </c>
    </row>
    <row r="18" spans="1:22">
      <c r="A18" t="s">
        <v>9</v>
      </c>
      <c r="B18">
        <f>(kappa-1)/bo</f>
        <v>2.1839604164522481E-3</v>
      </c>
      <c r="D18">
        <v>8</v>
      </c>
      <c r="E18">
        <f>E17*EXP(-(m+fe*va)/12)</f>
        <v>839.4570207692077</v>
      </c>
      <c r="F18">
        <f>F17*EXP(-(m+fe*va)/12)</f>
        <v>621.88505646502028</v>
      </c>
      <c r="G18">
        <f>G17*EXP(-(m+fe*va)/12)</f>
        <v>460.70378099896601</v>
      </c>
      <c r="H18">
        <f>H17*EXP(-(m+fe*va)/12)</f>
        <v>341.2977553009938</v>
      </c>
      <c r="I18">
        <f>I17*EXP(-(m+fe*va)/12)</f>
        <v>252.83959580474666</v>
      </c>
      <c r="J18">
        <f>J17*EXP(-(m+fe*va)/12)</f>
        <v>187.3081794819571</v>
      </c>
      <c r="K18">
        <f>K17*EXP(-(m+fe*va)/12)</f>
        <v>138.76131224295528</v>
      </c>
      <c r="M18">
        <v>8</v>
      </c>
      <c r="N18">
        <f t="shared" si="6"/>
        <v>849.61445072051515</v>
      </c>
      <c r="O18">
        <f t="shared" si="0"/>
        <v>861.80831124922508</v>
      </c>
      <c r="P18">
        <f t="shared" si="1"/>
        <v>794.71402222321638</v>
      </c>
      <c r="Q18">
        <f t="shared" si="2"/>
        <v>688.53409154422479</v>
      </c>
      <c r="R18">
        <f t="shared" si="3"/>
        <v>571.64504215495174</v>
      </c>
      <c r="S18">
        <f t="shared" si="4"/>
        <v>460.5720825281843</v>
      </c>
      <c r="T18">
        <f t="shared" si="5"/>
        <v>363.15223027103832</v>
      </c>
      <c r="V18">
        <f>SUMPRODUCT(N18:T18,fa)/2</f>
        <v>3325.5329213905106</v>
      </c>
    </row>
    <row r="19" spans="1:22">
      <c r="A19" t="s">
        <v>10</v>
      </c>
      <c r="B19">
        <f>(kappa/So)*ro</f>
        <v>3815.6979726173254</v>
      </c>
      <c r="D19">
        <v>9</v>
      </c>
      <c r="E19">
        <f>E18*EXP(-(m+fe*va)/12)</f>
        <v>818.73075307798229</v>
      </c>
      <c r="F19">
        <f>F18*EXP(-(m+fe*va)/12)</f>
        <v>606.53065971263368</v>
      </c>
      <c r="G19">
        <f>G18*EXP(-(m+fe*va)/12)</f>
        <v>449.3289641172218</v>
      </c>
      <c r="H19">
        <f>H18*EXP(-(m+fe*va)/12)</f>
        <v>332.8710836980797</v>
      </c>
      <c r="I19">
        <f>I18*EXP(-(m+fe*va)/12)</f>
        <v>246.59696394160667</v>
      </c>
      <c r="J19">
        <f>J18*EXP(-(m+fe*va)/12)</f>
        <v>182.68352405273473</v>
      </c>
      <c r="K19">
        <f>K18*EXP(-(m+fe*va)/12)</f>
        <v>135.33528323661272</v>
      </c>
      <c r="M19">
        <v>9</v>
      </c>
      <c r="N19">
        <f t="shared" si="6"/>
        <v>828.6373951902259</v>
      </c>
      <c r="O19">
        <f t="shared" si="0"/>
        <v>840.53018822976776</v>
      </c>
      <c r="P19">
        <f t="shared" si="1"/>
        <v>775.0924631022076</v>
      </c>
      <c r="Q19">
        <f t="shared" si="2"/>
        <v>671.53412425250599</v>
      </c>
      <c r="R19">
        <f t="shared" si="3"/>
        <v>557.53107577557853</v>
      </c>
      <c r="S19">
        <f t="shared" si="4"/>
        <v>449.2005172932694</v>
      </c>
      <c r="T19">
        <f t="shared" si="5"/>
        <v>354.18596975853922</v>
      </c>
      <c r="V19">
        <f>SUMPRODUCT(N19:T19,fa)/2</f>
        <v>3243.4252210087034</v>
      </c>
    </row>
    <row r="20" spans="1:22">
      <c r="D20">
        <v>10</v>
      </c>
      <c r="E20">
        <f>E19*EXP(-(m+fe*va)/12)</f>
        <v>798.51621875937747</v>
      </c>
      <c r="F20">
        <f>F19*EXP(-(m+fe*va)/12)</f>
        <v>591.55536436681541</v>
      </c>
      <c r="G20">
        <f>G19*EXP(-(m+fe*va)/12)</f>
        <v>438.23499246494947</v>
      </c>
      <c r="H20">
        <f>H19*EXP(-(m+fe*va)/12)</f>
        <v>324.6524673583499</v>
      </c>
      <c r="I20">
        <f>I19*EXP(-(m+fe*va)/12)</f>
        <v>240.50846320834233</v>
      </c>
      <c r="J20">
        <f>J19*EXP(-(m+fe*va)/12)</f>
        <v>178.1730517728985</v>
      </c>
      <c r="K20">
        <f>K19*EXP(-(m+fe*va)/12)</f>
        <v>131.99384318783024</v>
      </c>
      <c r="M20">
        <v>10</v>
      </c>
      <c r="N20">
        <f t="shared" si="6"/>
        <v>808.1782650063659</v>
      </c>
      <c r="O20">
        <f t="shared" si="0"/>
        <v>819.7774239395327</v>
      </c>
      <c r="P20">
        <f t="shared" si="1"/>
        <v>755.95536200203787</v>
      </c>
      <c r="Q20">
        <f t="shared" si="2"/>
        <v>654.95388764873508</v>
      </c>
      <c r="R20">
        <f t="shared" si="3"/>
        <v>543.76558446774118</v>
      </c>
      <c r="S20">
        <f t="shared" si="4"/>
        <v>438.10971700438012</v>
      </c>
      <c r="T20">
        <f t="shared" si="5"/>
        <v>345.44108700687053</v>
      </c>
      <c r="V20">
        <f>SUMPRODUCT(N20:T20,fa)/2</f>
        <v>3163.3447669724742</v>
      </c>
    </row>
    <row r="21" spans="1:22">
      <c r="D21">
        <v>11</v>
      </c>
      <c r="E21">
        <f>E20*EXP(-(m+fe*va)/12)</f>
        <v>778.80078307140536</v>
      </c>
      <c r="F21">
        <f>F20*EXP(-(m+fe*va)/12)</f>
        <v>576.94981038048707</v>
      </c>
      <c r="G21">
        <f>G20*EXP(-(m+fe*va)/12)</f>
        <v>427.41493194872692</v>
      </c>
      <c r="H21">
        <f>H20*EXP(-(m+fe*va)/12)</f>
        <v>316.63676937905342</v>
      </c>
      <c r="I21">
        <f>I20*EXP(-(m+fe*va)/12)</f>
        <v>234.57028809379787</v>
      </c>
      <c r="J21">
        <f>J20*EXP(-(m+fe*va)/12)</f>
        <v>173.77394345044522</v>
      </c>
      <c r="K21">
        <f>K20*EXP(-(m+fe*va)/12)</f>
        <v>128.73490358780424</v>
      </c>
      <c r="M21">
        <v>11</v>
      </c>
      <c r="N21">
        <f t="shared" si="6"/>
        <v>788.22427254656941</v>
      </c>
      <c r="O21">
        <f t="shared" si="0"/>
        <v>799.53704722527891</v>
      </c>
      <c r="P21">
        <f t="shared" si="1"/>
        <v>737.290757611554</v>
      </c>
      <c r="Q21">
        <f t="shared" si="2"/>
        <v>638.7830185453023</v>
      </c>
      <c r="R21">
        <f t="shared" si="3"/>
        <v>530.33996435126755</v>
      </c>
      <c r="S21">
        <f t="shared" si="4"/>
        <v>427.29274955029973</v>
      </c>
      <c r="T21">
        <f t="shared" si="5"/>
        <v>336.91211617964251</v>
      </c>
      <c r="V21">
        <f>SUMPRODUCT(N21:T21,fa)/2</f>
        <v>3085.2415063912104</v>
      </c>
    </row>
    <row r="22" spans="1:22">
      <c r="D22">
        <v>12</v>
      </c>
      <c r="E22">
        <f>E21*EXP(-(m+fe*va)/12)</f>
        <v>759.572123224969</v>
      </c>
      <c r="F22">
        <f>F21*EXP(-(m+fe*va)/12)</f>
        <v>562.70486880695614</v>
      </c>
      <c r="G22">
        <f>G21*EXP(-(m+fe*va)/12)</f>
        <v>416.86201967850866</v>
      </c>
      <c r="H22">
        <f>H21*EXP(-(m+fe*va)/12)</f>
        <v>308.81897968802008</v>
      </c>
      <c r="I22">
        <f>I21*EXP(-(m+fe*va)/12)</f>
        <v>228.77872704522267</v>
      </c>
      <c r="J22">
        <f>J21*EXP(-(m+fe*va)/12)</f>
        <v>169.4834494994702</v>
      </c>
      <c r="K22">
        <f>K21*EXP(-(m+fe*va)/12)</f>
        <v>125.55642749319725</v>
      </c>
      <c r="M22">
        <v>12</v>
      </c>
      <c r="N22">
        <f t="shared" si="6"/>
        <v>768.76294591599117</v>
      </c>
      <c r="O22">
        <f t="shared" si="0"/>
        <v>779.79640719267979</v>
      </c>
      <c r="P22">
        <f t="shared" si="1"/>
        <v>719.08698394542751</v>
      </c>
      <c r="Q22">
        <f t="shared" si="2"/>
        <v>623.01140962261161</v>
      </c>
      <c r="R22">
        <f t="shared" si="3"/>
        <v>517.24582397654387</v>
      </c>
      <c r="S22">
        <f t="shared" si="4"/>
        <v>416.74285397424723</v>
      </c>
      <c r="T22">
        <f t="shared" si="5"/>
        <v>328.59372639244657</v>
      </c>
      <c r="V22">
        <f>SUMPRODUCT(N22:T22,fa)/2</f>
        <v>3009.0666221845718</v>
      </c>
    </row>
    <row r="23" spans="1:22">
      <c r="C23">
        <v>2</v>
      </c>
      <c r="D23">
        <v>1</v>
      </c>
      <c r="E23">
        <f>IF($D23=1,(So*V11)/(1+beta*V11),E22*EXP(-(m+fe*va)/12))</f>
        <v>1003.959726661757</v>
      </c>
      <c r="F23">
        <f>IF($D23=1,E22*EXP(-(m+fe*va)/12),F22*EXP(-(m+fe*va)/12))</f>
        <v>740.81822068171846</v>
      </c>
      <c r="G23">
        <f>IF($D23=1,F22*EXP(-(m+fe*va)/12),G22*EXP(-(m+fe*va)/12))</f>
        <v>548.81163609402688</v>
      </c>
      <c r="H23">
        <f>IF($D23=1,G22*EXP(-(m+fe*va)/12),H22*EXP(-(m+fe*va)/12))</f>
        <v>406.56965974059938</v>
      </c>
      <c r="I23">
        <f>IF($D23=1,H22*EXP(-(m+fe*va)/12),I22*EXP(-(m+fe*va)/12))</f>
        <v>301.19421191220232</v>
      </c>
      <c r="J23">
        <f>IF($D23=1,I22*EXP(-(m+fe*va)/12),J22*EXP(-(m+fe*va)/12))</f>
        <v>223.13016014843006</v>
      </c>
      <c r="K23">
        <f>IF($D23=1,J22*EXP(-(m+fe*va)/12),K22*EXP(-(m+fe*va)/12))</f>
        <v>165.29888822158665</v>
      </c>
      <c r="M23">
        <v>1</v>
      </c>
      <c r="N23">
        <f t="shared" ref="N23:N86" si="7">E23*E$2</f>
        <v>1016.1076393543643</v>
      </c>
      <c r="O23">
        <f t="shared" ref="O23:O86" si="8">F23*F$2</f>
        <v>1026.6258902207253</v>
      </c>
      <c r="P23">
        <f t="shared" ref="P23:P86" si="9">G23*G$2</f>
        <v>946.70007226219639</v>
      </c>
      <c r="Q23">
        <f t="shared" ref="Q23:Q86" si="10">H23*H$2</f>
        <v>820.21363156068514</v>
      </c>
      <c r="R23">
        <f t="shared" ref="R23:R86" si="11">I23*I$2</f>
        <v>680.96999371229822</v>
      </c>
      <c r="S23">
        <f t="shared" ref="S23:S86" si="12">J23*J$2</f>
        <v>548.65475078897464</v>
      </c>
      <c r="T23">
        <f t="shared" ref="T23:T86" si="13">K23*K$2</f>
        <v>432.60372036471443</v>
      </c>
      <c r="V23">
        <f>SUMPRODUCT(N23:T23,fa)/2</f>
        <v>3961.6746373724286</v>
      </c>
    </row>
    <row r="24" spans="1:22">
      <c r="D24">
        <v>2</v>
      </c>
      <c r="E24">
        <f>IF(D24=1,(So*V12)/(1+beta*V12),E23*EXP(-(m+fe*va)/12))</f>
        <v>979.17187269046724</v>
      </c>
      <c r="F24">
        <f>IF($D24=1,E23*EXP(-(m+fe*va)/12),F23*EXP(-(m+fe*va)/12))</f>
        <v>722.52735364207285</v>
      </c>
      <c r="G24">
        <f>IF($D24=1,F23*EXP(-(m+fe*va)/12),G23*EXP(-(m+fe*va)/12))</f>
        <v>535.26142851899067</v>
      </c>
      <c r="H24">
        <f>IF($D24=1,G23*EXP(-(m+fe*va)/12),H23*EXP(-(m+fe*va)/12))</f>
        <v>396.53141907499315</v>
      </c>
      <c r="I24">
        <f>IF($D24=1,H23*EXP(-(m+fe*va)/12),I23*EXP(-(m+fe*va)/12))</f>
        <v>293.75770032353307</v>
      </c>
      <c r="J24">
        <f>IF($D24=1,I23*EXP(-(m+fe*va)/12),J23*EXP(-(m+fe*va)/12))</f>
        <v>217.62105686523313</v>
      </c>
      <c r="K24">
        <f>IF($D24=1,J23*EXP(-(m+fe*va)/12),K23*EXP(-(m+fe*va)/12))</f>
        <v>161.21764412977689</v>
      </c>
      <c r="M24">
        <v>2</v>
      </c>
      <c r="N24">
        <f t="shared" si="7"/>
        <v>991.01985235002189</v>
      </c>
      <c r="O24">
        <f t="shared" si="8"/>
        <v>1001.2784066771845</v>
      </c>
      <c r="P24">
        <f t="shared" si="9"/>
        <v>923.32596419525896</v>
      </c>
      <c r="Q24">
        <f t="shared" si="10"/>
        <v>799.96248484189118</v>
      </c>
      <c r="R24">
        <f t="shared" si="11"/>
        <v>664.15678466147585</v>
      </c>
      <c r="S24">
        <f t="shared" si="12"/>
        <v>535.10841672592176</v>
      </c>
      <c r="T24">
        <f t="shared" si="13"/>
        <v>421.92269645203913</v>
      </c>
      <c r="V24">
        <f>SUMPRODUCT(N24:T24,fa)/2</f>
        <v>3863.86054206058</v>
      </c>
    </row>
    <row r="25" spans="1:22">
      <c r="D25">
        <v>3</v>
      </c>
      <c r="E25">
        <f>IF(D25=1,(So*V13)/(1+beta*V13),E24*EXP(-(m+fe*va)/12))</f>
        <v>954.99603301435741</v>
      </c>
      <c r="F25">
        <f>IF($D25=1,E24*EXP(-(m+fe*va)/12),F24*EXP(-(m+fe*va)/12))</f>
        <v>704.68808971871408</v>
      </c>
      <c r="G25">
        <f>IF($D25=1,F24*EXP(-(m+fe*va)/12),G24*EXP(-(m+fe*va)/12))</f>
        <v>522.04577676101644</v>
      </c>
      <c r="H25">
        <f>IF($D25=1,G24*EXP(-(m+fe*va)/12),H24*EXP(-(m+fe*va)/12))</f>
        <v>386.74102345450149</v>
      </c>
      <c r="I25">
        <f>IF($D25=1,H24*EXP(-(m+fe*va)/12),I24*EXP(-(m+fe*va)/12))</f>
        <v>286.50479686019037</v>
      </c>
      <c r="J25">
        <f>IF($D25=1,I24*EXP(-(m+fe*va)/12),J24*EXP(-(m+fe*va)/12))</f>
        <v>212.2479738267433</v>
      </c>
      <c r="K25">
        <f>IF($D25=1,J24*EXP(-(m+fe*va)/12),K24*EXP(-(m+fe*va)/12))</f>
        <v>157.23716631362774</v>
      </c>
      <c r="M25">
        <v>3</v>
      </c>
      <c r="N25">
        <f t="shared" si="7"/>
        <v>966.5514850138311</v>
      </c>
      <c r="O25">
        <f t="shared" si="8"/>
        <v>976.55675473219389</v>
      </c>
      <c r="P25">
        <f t="shared" si="9"/>
        <v>900.52896491275339</v>
      </c>
      <c r="Q25">
        <f t="shared" si="10"/>
        <v>780.21134071711128</v>
      </c>
      <c r="R25">
        <f t="shared" si="11"/>
        <v>647.75869522120433</v>
      </c>
      <c r="S25">
        <f t="shared" si="12"/>
        <v>521.89654284257904</v>
      </c>
      <c r="T25">
        <f t="shared" si="13"/>
        <v>411.50538795939519</v>
      </c>
      <c r="V25">
        <f>SUMPRODUCT(N25:T25,fa)/2</f>
        <v>3768.4614853668504</v>
      </c>
    </row>
    <row r="26" spans="1:22">
      <c r="D26">
        <v>4</v>
      </c>
      <c r="E26">
        <f>IF(D26=1,(So*V14)/(1+beta*V14),E25*EXP(-(m+fe*va)/12))</f>
        <v>931.41709694663962</v>
      </c>
      <c r="F26">
        <f>IF($D26=1,E25*EXP(-(m+fe*va)/12),F25*EXP(-(m+fe*va)/12))</f>
        <v>687.28927879097284</v>
      </c>
      <c r="G26">
        <f>IF($D26=1,F25*EXP(-(m+fe*va)/12),G25*EXP(-(m+fe*va)/12))</f>
        <v>509.15642060754959</v>
      </c>
      <c r="H26">
        <f>IF($D26=1,G25*EXP(-(m+fe*va)/12),H25*EXP(-(m+fe*va)/12))</f>
        <v>377.19235356315721</v>
      </c>
      <c r="I26">
        <f>IF($D26=1,H25*EXP(-(m+fe*va)/12),I25*EXP(-(m+fe*va)/12))</f>
        <v>279.43096822140762</v>
      </c>
      <c r="J26">
        <f>IF($D26=1,I25*EXP(-(m+fe*va)/12),J25*EXP(-(m+fe*va)/12))</f>
        <v>207.00755268115287</v>
      </c>
      <c r="K26">
        <f>IF($D26=1,J25*EXP(-(m+fe*va)/12),K25*EXP(-(m+fe*va)/12))</f>
        <v>153.35496684492858</v>
      </c>
      <c r="M26">
        <v>4</v>
      </c>
      <c r="N26">
        <f t="shared" si="7"/>
        <v>942.687243819694</v>
      </c>
      <c r="O26">
        <f t="shared" si="8"/>
        <v>952.44548254853009</v>
      </c>
      <c r="P26">
        <f t="shared" si="9"/>
        <v>878.29482554802314</v>
      </c>
      <c r="Q26">
        <f t="shared" si="10"/>
        <v>760.9478540783133</v>
      </c>
      <c r="R26">
        <f t="shared" si="11"/>
        <v>631.76547605178052</v>
      </c>
      <c r="S26">
        <f t="shared" si="12"/>
        <v>509.01087128768677</v>
      </c>
      <c r="T26">
        <f t="shared" si="13"/>
        <v>401.34528372986262</v>
      </c>
      <c r="V26">
        <f>SUMPRODUCT(N26:T26,fa)/2</f>
        <v>3675.417839775303</v>
      </c>
    </row>
    <row r="27" spans="1:22">
      <c r="D27">
        <v>5</v>
      </c>
      <c r="E27">
        <f>IF(D27=1,(So*V15)/(1+beta*V15),E26*EXP(-(m+fe*va)/12))</f>
        <v>908.42032688471215</v>
      </c>
      <c r="F27">
        <f>IF($D27=1,E26*EXP(-(m+fe*va)/12),F26*EXP(-(m+fe*va)/12))</f>
        <v>670.32004603563996</v>
      </c>
      <c r="G27">
        <f>IF($D27=1,F26*EXP(-(m+fe*va)/12),G26*EXP(-(m+fe*va)/12))</f>
        <v>496.58530379140996</v>
      </c>
      <c r="H27">
        <f>IF($D27=1,G26*EXP(-(m+fe*va)/12),H26*EXP(-(m+fe*va)/12))</f>
        <v>367.87944117144264</v>
      </c>
      <c r="I27">
        <f>IF($D27=1,H26*EXP(-(m+fe*va)/12),I26*EXP(-(m+fe*va)/12))</f>
        <v>272.53179303401294</v>
      </c>
      <c r="J27">
        <f>IF($D27=1,I26*EXP(-(m+fe*va)/12),J26*EXP(-(m+fe*va)/12))</f>
        <v>201.89651799465565</v>
      </c>
      <c r="K27">
        <f>IF($D27=1,J26*EXP(-(m+fe*va)/12),K26*EXP(-(m+fe*va)/12))</f>
        <v>149.56861922263519</v>
      </c>
      <c r="M27">
        <v>5</v>
      </c>
      <c r="N27">
        <f t="shared" si="7"/>
        <v>919.41221284001722</v>
      </c>
      <c r="O27">
        <f t="shared" si="8"/>
        <v>928.92951979618977</v>
      </c>
      <c r="P27">
        <f t="shared" si="9"/>
        <v>856.60964904018226</v>
      </c>
      <c r="Q27">
        <f t="shared" si="10"/>
        <v>742.15998461926836</v>
      </c>
      <c r="R27">
        <f t="shared" si="11"/>
        <v>616.16713087059986</v>
      </c>
      <c r="S27">
        <f t="shared" si="12"/>
        <v>496.44334809705873</v>
      </c>
      <c r="T27">
        <f t="shared" si="13"/>
        <v>391.43603336755859</v>
      </c>
      <c r="V27">
        <f>SUMPRODUCT(N27:T27,fa)/2</f>
        <v>3584.6714499786153</v>
      </c>
    </row>
    <row r="28" spans="1:22">
      <c r="D28">
        <v>6</v>
      </c>
      <c r="E28">
        <f>IF(D28=1,(So*V16)/(1+beta*V16),E27*EXP(-(m+fe*va)/12))</f>
        <v>885.99134909867792</v>
      </c>
      <c r="F28">
        <f>IF($D28=1,E27*EXP(-(m+fe*va)/12),F27*EXP(-(m+fe*va)/12))</f>
        <v>653.76978512984795</v>
      </c>
      <c r="G28">
        <f>IF($D28=1,F27*EXP(-(m+fe*va)/12),G27*EXP(-(m+fe*va)/12))</f>
        <v>484.32456895536291</v>
      </c>
      <c r="H28">
        <f>IF($D28=1,G27*EXP(-(m+fe*va)/12),H27*EXP(-(m+fe*va)/12))</f>
        <v>358.79646540595195</v>
      </c>
      <c r="I28">
        <f>IF($D28=1,H27*EXP(-(m+fe*va)/12),I27*EXP(-(m+fe*va)/12))</f>
        <v>265.80295908892691</v>
      </c>
      <c r="J28">
        <f>IF($D28=1,I27*EXP(-(m+fe*va)/12),J27*EXP(-(m+fe*va)/12))</f>
        <v>196.9116752041943</v>
      </c>
      <c r="K28">
        <f>IF($D28=1,J27*EXP(-(m+fe*va)/12),K27*EXP(-(m+fe*va)/12))</f>
        <v>145.87575685622753</v>
      </c>
      <c r="M28">
        <v>6</v>
      </c>
      <c r="N28">
        <f t="shared" si="7"/>
        <v>896.71184442277195</v>
      </c>
      <c r="O28">
        <f t="shared" si="8"/>
        <v>905.99416823294325</v>
      </c>
      <c r="P28">
        <f t="shared" si="9"/>
        <v>835.45988144800106</v>
      </c>
      <c r="Q28">
        <f t="shared" si="10"/>
        <v>723.83598930996743</v>
      </c>
      <c r="R28">
        <f t="shared" si="11"/>
        <v>600.95391020415479</v>
      </c>
      <c r="S28">
        <f t="shared" si="12"/>
        <v>484.18611815959332</v>
      </c>
      <c r="T28">
        <f t="shared" si="13"/>
        <v>381.77144326843307</v>
      </c>
      <c r="V28">
        <f>SUMPRODUCT(N28:T28,fa)/2</f>
        <v>3496.1655965291193</v>
      </c>
    </row>
    <row r="29" spans="1:22">
      <c r="D29">
        <v>7</v>
      </c>
      <c r="E29">
        <f>IF(D29=1,(So*V17)/(1+beta*V17),E28*EXP(-(m+fe*va)/12))</f>
        <v>864.11614474729538</v>
      </c>
      <c r="F29">
        <f>IF($D29=1,E28*EXP(-(m+fe*va)/12),F28*EXP(-(m+fe*va)/12))</f>
        <v>637.62815162177401</v>
      </c>
      <c r="G29">
        <f>IF($D29=1,F28*EXP(-(m+fe*va)/12),G28*EXP(-(m+fe*va)/12))</f>
        <v>472.36655274101514</v>
      </c>
      <c r="H29">
        <f>IF($D29=1,G28*EXP(-(m+fe*va)/12),H28*EXP(-(m+fe*va)/12))</f>
        <v>349.93774911115571</v>
      </c>
      <c r="I29">
        <f>IF($D29=1,H28*EXP(-(m+fe*va)/12),I28*EXP(-(m+fe*va)/12))</f>
        <v>259.24026064589185</v>
      </c>
      <c r="J29">
        <f>IF($D29=1,I28*EXP(-(m+fe*va)/12),J28*EXP(-(m+fe*va)/12))</f>
        <v>192.04990862075437</v>
      </c>
      <c r="K29">
        <f>IF($D29=1,J28*EXP(-(m+fe*va)/12),K28*EXP(-(m+fe*va)/12))</f>
        <v>142.27407158651371</v>
      </c>
      <c r="M29">
        <v>7</v>
      </c>
      <c r="N29">
        <f t="shared" si="7"/>
        <v>874.5719500987376</v>
      </c>
      <c r="O29">
        <f t="shared" si="8"/>
        <v>883.62509251745439</v>
      </c>
      <c r="P29">
        <f t="shared" si="9"/>
        <v>814.83230347825111</v>
      </c>
      <c r="Q29">
        <f t="shared" si="10"/>
        <v>705.9644150568455</v>
      </c>
      <c r="R29">
        <f t="shared" si="11"/>
        <v>586.11630529429681</v>
      </c>
      <c r="S29">
        <f t="shared" si="12"/>
        <v>472.23152030757291</v>
      </c>
      <c r="T29">
        <f t="shared" si="13"/>
        <v>372.3454727490651</v>
      </c>
      <c r="V29">
        <f>SUMPRODUCT(N29:T29,fa)/2</f>
        <v>3409.8449603872987</v>
      </c>
    </row>
    <row r="30" spans="1:22">
      <c r="D30">
        <v>8</v>
      </c>
      <c r="E30">
        <f>IF(D30=1,(So*V18)/(1+beta*V18),E29*EXP(-(m+fe*va)/12))</f>
        <v>842.78104111574669</v>
      </c>
      <c r="F30">
        <f>IF($D30=1,E29*EXP(-(m+fe*va)/12),F29*EXP(-(m+fe*va)/12))</f>
        <v>621.88505646502085</v>
      </c>
      <c r="G30">
        <f>IF($D30=1,F29*EXP(-(m+fe*va)/12),G29*EXP(-(m+fe*va)/12))</f>
        <v>460.70378099896629</v>
      </c>
      <c r="H30">
        <f>IF($D30=1,G29*EXP(-(m+fe*va)/12),H29*EXP(-(m+fe*va)/12))</f>
        <v>341.29775530099403</v>
      </c>
      <c r="I30">
        <f>IF($D30=1,H29*EXP(-(m+fe*va)/12),I29*EXP(-(m+fe*va)/12))</f>
        <v>252.83959580474684</v>
      </c>
      <c r="J30">
        <f>IF($D30=1,I29*EXP(-(m+fe*va)/12),J29*EXP(-(m+fe*va)/12))</f>
        <v>187.30817948195727</v>
      </c>
      <c r="K30">
        <f>IF($D30=1,J29*EXP(-(m+fe*va)/12),K29*EXP(-(m+fe*va)/12))</f>
        <v>138.7613122429554</v>
      </c>
      <c r="M30">
        <v>8</v>
      </c>
      <c r="N30">
        <f t="shared" si="7"/>
        <v>852.97869171324726</v>
      </c>
      <c r="O30">
        <f t="shared" si="8"/>
        <v>861.80831124922588</v>
      </c>
      <c r="P30">
        <f t="shared" si="9"/>
        <v>794.71402222321694</v>
      </c>
      <c r="Q30">
        <f t="shared" si="10"/>
        <v>688.53409154422525</v>
      </c>
      <c r="R30">
        <f t="shared" si="11"/>
        <v>571.64504215495208</v>
      </c>
      <c r="S30">
        <f t="shared" si="12"/>
        <v>460.57208252818469</v>
      </c>
      <c r="T30">
        <f t="shared" si="13"/>
        <v>363.1522302710386</v>
      </c>
      <c r="V30">
        <f>SUMPRODUCT(N30:T30,fa)/2</f>
        <v>3325.6555883455899</v>
      </c>
    </row>
    <row r="31" spans="1:22">
      <c r="D31">
        <v>9</v>
      </c>
      <c r="E31">
        <f>IF(D31=1,(So*V19)/(1+beta*V19),E30*EXP(-(m+fe*va)/12))</f>
        <v>821.97270306974553</v>
      </c>
      <c r="F31">
        <f>IF($D31=1,E30*EXP(-(m+fe*va)/12),F30*EXP(-(m+fe*va)/12))</f>
        <v>606.53065971263425</v>
      </c>
      <c r="G31">
        <f>IF($D31=1,F30*EXP(-(m+fe*va)/12),G30*EXP(-(m+fe*va)/12))</f>
        <v>449.32896411722209</v>
      </c>
      <c r="H31">
        <f>IF($D31=1,G30*EXP(-(m+fe*va)/12),H30*EXP(-(m+fe*va)/12))</f>
        <v>332.87108369807993</v>
      </c>
      <c r="I31">
        <f>IF($D31=1,H30*EXP(-(m+fe*va)/12),I30*EXP(-(m+fe*va)/12))</f>
        <v>246.59696394160684</v>
      </c>
      <c r="J31">
        <f>IF($D31=1,I30*EXP(-(m+fe*va)/12),J30*EXP(-(m+fe*va)/12))</f>
        <v>182.6835240527349</v>
      </c>
      <c r="K31">
        <f>IF($D31=1,J30*EXP(-(m+fe*va)/12),K30*EXP(-(m+fe*va)/12))</f>
        <v>135.33528323661284</v>
      </c>
      <c r="M31">
        <v>9</v>
      </c>
      <c r="N31">
        <f t="shared" si="7"/>
        <v>831.9185727768895</v>
      </c>
      <c r="O31">
        <f t="shared" si="8"/>
        <v>840.53018822976844</v>
      </c>
      <c r="P31">
        <f t="shared" si="9"/>
        <v>775.09246310220817</v>
      </c>
      <c r="Q31">
        <f t="shared" si="10"/>
        <v>671.53412425250644</v>
      </c>
      <c r="R31">
        <f t="shared" si="11"/>
        <v>557.53107577557887</v>
      </c>
      <c r="S31">
        <f t="shared" si="12"/>
        <v>449.2005172932698</v>
      </c>
      <c r="T31">
        <f t="shared" si="13"/>
        <v>354.1859697585395</v>
      </c>
      <c r="V31">
        <f>SUMPRODUCT(N31:T31,fa)/2</f>
        <v>3243.5448593058704</v>
      </c>
    </row>
    <row r="32" spans="1:22">
      <c r="D32">
        <v>10</v>
      </c>
      <c r="E32">
        <f>IF(D32=1,(So*V20)/(1+beta*V20),E31*EXP(-(m+fe*va)/12))</f>
        <v>801.6781247206444</v>
      </c>
      <c r="F32">
        <f>IF($D32=1,E31*EXP(-(m+fe*va)/12),F31*EXP(-(m+fe*va)/12))</f>
        <v>591.55536436681587</v>
      </c>
      <c r="G32">
        <f>IF($D32=1,F31*EXP(-(m+fe*va)/12),G31*EXP(-(m+fe*va)/12))</f>
        <v>438.23499246494976</v>
      </c>
      <c r="H32">
        <f>IF($D32=1,G31*EXP(-(m+fe*va)/12),H31*EXP(-(m+fe*va)/12))</f>
        <v>324.65246735835012</v>
      </c>
      <c r="I32">
        <f>IF($D32=1,H31*EXP(-(m+fe*va)/12),I31*EXP(-(m+fe*va)/12))</f>
        <v>240.5084632083425</v>
      </c>
      <c r="J32">
        <f>IF($D32=1,I31*EXP(-(m+fe*va)/12),J31*EXP(-(m+fe*va)/12))</f>
        <v>178.17305177289867</v>
      </c>
      <c r="K32">
        <f>IF($D32=1,J31*EXP(-(m+fe*va)/12),K31*EXP(-(m+fe*va)/12))</f>
        <v>131.99384318783035</v>
      </c>
      <c r="M32">
        <v>10</v>
      </c>
      <c r="N32">
        <f t="shared" si="7"/>
        <v>811.37843002976422</v>
      </c>
      <c r="O32">
        <f t="shared" si="8"/>
        <v>819.77742393953338</v>
      </c>
      <c r="P32">
        <f t="shared" si="9"/>
        <v>755.95536200203833</v>
      </c>
      <c r="Q32">
        <f t="shared" si="10"/>
        <v>654.95388764873553</v>
      </c>
      <c r="R32">
        <f t="shared" si="11"/>
        <v>543.76558446774152</v>
      </c>
      <c r="S32">
        <f t="shared" si="12"/>
        <v>438.10971700438051</v>
      </c>
      <c r="T32">
        <f t="shared" si="13"/>
        <v>345.44108700687082</v>
      </c>
      <c r="V32">
        <f>SUMPRODUCT(N32:T32,fa)/2</f>
        <v>3163.461451389559</v>
      </c>
    </row>
    <row r="33" spans="3:22">
      <c r="D33">
        <v>11</v>
      </c>
      <c r="E33">
        <f>IF(D33=1,(So*V21)/(1+beta*V21),E32*EXP(-(m+fe*va)/12))</f>
        <v>781.88462129633047</v>
      </c>
      <c r="F33">
        <f>IF($D33=1,E32*EXP(-(m+fe*va)/12),F32*EXP(-(m+fe*va)/12))</f>
        <v>576.94981038048752</v>
      </c>
      <c r="G33">
        <f>IF($D33=1,F32*EXP(-(m+fe*va)/12),G32*EXP(-(m+fe*va)/12))</f>
        <v>427.4149319487272</v>
      </c>
      <c r="H33">
        <f>IF($D33=1,G32*EXP(-(m+fe*va)/12),H32*EXP(-(m+fe*va)/12))</f>
        <v>316.63676937905365</v>
      </c>
      <c r="I33">
        <f>IF($D33=1,H32*EXP(-(m+fe*va)/12),I32*EXP(-(m+fe*va)/12))</f>
        <v>234.57028809379801</v>
      </c>
      <c r="J33">
        <f>IF($D33=1,I32*EXP(-(m+fe*va)/12),J32*EXP(-(m+fe*va)/12))</f>
        <v>173.77394345044539</v>
      </c>
      <c r="K33">
        <f>IF($D33=1,J32*EXP(-(m+fe*va)/12),K32*EXP(-(m+fe*va)/12))</f>
        <v>128.73490358780435</v>
      </c>
      <c r="M33">
        <v>11</v>
      </c>
      <c r="N33">
        <f t="shared" si="7"/>
        <v>791.34542521401602</v>
      </c>
      <c r="O33">
        <f t="shared" si="8"/>
        <v>799.53704722527959</v>
      </c>
      <c r="P33">
        <f t="shared" si="9"/>
        <v>737.29075761155445</v>
      </c>
      <c r="Q33">
        <f t="shared" si="10"/>
        <v>638.78301854530275</v>
      </c>
      <c r="R33">
        <f t="shared" si="11"/>
        <v>530.33996435126789</v>
      </c>
      <c r="S33">
        <f t="shared" si="12"/>
        <v>427.29274955030013</v>
      </c>
      <c r="T33">
        <f t="shared" si="13"/>
        <v>336.91211617964279</v>
      </c>
      <c r="V33">
        <f>SUMPRODUCT(N33:T33,fa)/2</f>
        <v>3085.3553098597731</v>
      </c>
    </row>
    <row r="34" spans="3:22">
      <c r="D34">
        <v>12</v>
      </c>
      <c r="E34">
        <f>IF(D34=1,(So*V22)/(1+beta*V22),E33*EXP(-(m+fe*va)/12))</f>
        <v>762.57982121283032</v>
      </c>
      <c r="F34">
        <f>IF($D34=1,E33*EXP(-(m+fe*va)/12),F33*EXP(-(m+fe*va)/12))</f>
        <v>562.70486880695648</v>
      </c>
      <c r="G34">
        <f>IF($D34=1,F33*EXP(-(m+fe*va)/12),G33*EXP(-(m+fe*va)/12))</f>
        <v>416.86201967850894</v>
      </c>
      <c r="H34">
        <f>IF($D34=1,G33*EXP(-(m+fe*va)/12),H33*EXP(-(m+fe*va)/12))</f>
        <v>308.81897968802031</v>
      </c>
      <c r="I34">
        <f>IF($D34=1,H33*EXP(-(m+fe*va)/12),I33*EXP(-(m+fe*va)/12))</f>
        <v>228.77872704522281</v>
      </c>
      <c r="J34">
        <f>IF($D34=1,I33*EXP(-(m+fe*va)/12),J33*EXP(-(m+fe*va)/12))</f>
        <v>169.48344949947037</v>
      </c>
      <c r="K34">
        <f>IF($D34=1,J33*EXP(-(m+fe*va)/12),K33*EXP(-(m+fe*va)/12))</f>
        <v>125.55642749319736</v>
      </c>
      <c r="M34">
        <v>12</v>
      </c>
      <c r="N34">
        <f t="shared" si="7"/>
        <v>771.80703704950554</v>
      </c>
      <c r="O34">
        <f t="shared" si="8"/>
        <v>779.79640719268025</v>
      </c>
      <c r="P34">
        <f t="shared" si="9"/>
        <v>719.08698394542796</v>
      </c>
      <c r="Q34">
        <f t="shared" si="10"/>
        <v>623.01140962261218</v>
      </c>
      <c r="R34">
        <f t="shared" si="11"/>
        <v>517.24582397654422</v>
      </c>
      <c r="S34">
        <f t="shared" si="12"/>
        <v>416.74285397424768</v>
      </c>
      <c r="T34">
        <f t="shared" si="13"/>
        <v>328.59372639244685</v>
      </c>
      <c r="V34">
        <f>SUMPRODUCT(N34:T34,fa)/2</f>
        <v>3009.1776158354846</v>
      </c>
    </row>
    <row r="35" spans="3:22">
      <c r="C35">
        <v>3</v>
      </c>
      <c r="D35" s="1">
        <v>1</v>
      </c>
      <c r="E35">
        <f>IF(D35=1,(So*V23)/(1+beta*V23),E34*EXP(-(m+fe*va)/12))</f>
        <v>1003.9635633718632</v>
      </c>
      <c r="F35">
        <f>IF($D35=1,E34*EXP(-(m+fe*va)/12),F34*EXP(-(m+fe*va)/12))</f>
        <v>743.75165834166728</v>
      </c>
      <c r="G35">
        <f>IF($D35=1,F34*EXP(-(m+fe*va)/12),G34*EXP(-(m+fe*va)/12))</f>
        <v>548.81163609402722</v>
      </c>
      <c r="H35">
        <f>IF($D35=1,G34*EXP(-(m+fe*va)/12),H34*EXP(-(m+fe*va)/12))</f>
        <v>406.56965974059966</v>
      </c>
      <c r="I35">
        <f>IF($D35=1,H34*EXP(-(m+fe*va)/12),I34*EXP(-(m+fe*va)/12))</f>
        <v>301.19421191220255</v>
      </c>
      <c r="J35">
        <f>IF($D35=1,I34*EXP(-(m+fe*va)/12),J34*EXP(-(m+fe*va)/12))</f>
        <v>223.13016014843021</v>
      </c>
      <c r="K35">
        <f>IF($D35=1,J34*EXP(-(m+fe*va)/12),K34*EXP(-(m+fe*va)/12))</f>
        <v>165.29888822158682</v>
      </c>
      <c r="M35" s="1">
        <v>1</v>
      </c>
      <c r="N35">
        <f t="shared" si="7"/>
        <v>1016.1115224886628</v>
      </c>
      <c r="O35">
        <f t="shared" si="8"/>
        <v>1030.6910481298823</v>
      </c>
      <c r="P35">
        <f t="shared" si="9"/>
        <v>946.70007226219695</v>
      </c>
      <c r="Q35">
        <f t="shared" si="10"/>
        <v>820.21363156068571</v>
      </c>
      <c r="R35">
        <f t="shared" si="11"/>
        <v>680.96999371229867</v>
      </c>
      <c r="S35">
        <f t="shared" si="12"/>
        <v>548.65475078897498</v>
      </c>
      <c r="T35">
        <f t="shared" si="13"/>
        <v>432.60372036471489</v>
      </c>
      <c r="V35">
        <f>SUMPRODUCT(N35:T35,fa)/2</f>
        <v>3963.0352856825211</v>
      </c>
    </row>
    <row r="36" spans="3:22">
      <c r="D36" s="1">
        <v>2</v>
      </c>
      <c r="E36">
        <f>IF(D36=1,(So*V24)/(1+beta*V24),E35*EXP(-(m+fe*va)/12))</f>
        <v>979.17561467186329</v>
      </c>
      <c r="F36">
        <f>IF($D36=1,E35*EXP(-(m+fe*va)/12),F35*EXP(-(m+fe*va)/12))</f>
        <v>725.38836446813809</v>
      </c>
      <c r="G36">
        <f>IF($D36=1,F35*EXP(-(m+fe*va)/12),G35*EXP(-(m+fe*va)/12))</f>
        <v>535.26142851899101</v>
      </c>
      <c r="H36">
        <f>IF($D36=1,G35*EXP(-(m+fe*va)/12),H35*EXP(-(m+fe*va)/12))</f>
        <v>396.53141907499344</v>
      </c>
      <c r="I36">
        <f>IF($D36=1,H35*EXP(-(m+fe*va)/12),I35*EXP(-(m+fe*va)/12))</f>
        <v>293.7577003235333</v>
      </c>
      <c r="J36">
        <f>IF($D36=1,I35*EXP(-(m+fe*va)/12),J35*EXP(-(m+fe*va)/12))</f>
        <v>217.62105686523327</v>
      </c>
      <c r="K36">
        <f>IF($D36=1,J35*EXP(-(m+fe*va)/12),K35*EXP(-(m+fe*va)/12))</f>
        <v>161.21764412977706</v>
      </c>
      <c r="M36" s="1">
        <v>2</v>
      </c>
      <c r="N36">
        <f t="shared" si="7"/>
        <v>991.02363960939283</v>
      </c>
      <c r="O36">
        <f t="shared" si="8"/>
        <v>1005.2431954799457</v>
      </c>
      <c r="P36">
        <f t="shared" si="9"/>
        <v>923.32596419525953</v>
      </c>
      <c r="Q36">
        <f t="shared" si="10"/>
        <v>799.96248484189175</v>
      </c>
      <c r="R36">
        <f t="shared" si="11"/>
        <v>664.15678466147642</v>
      </c>
      <c r="S36">
        <f t="shared" si="12"/>
        <v>535.1084167259221</v>
      </c>
      <c r="T36">
        <f t="shared" si="13"/>
        <v>421.92269645203959</v>
      </c>
      <c r="V36">
        <f>SUMPRODUCT(N36:T36,fa)/2</f>
        <v>3865.1875958441979</v>
      </c>
    </row>
    <row r="37" spans="3:22">
      <c r="D37" s="1">
        <v>3</v>
      </c>
      <c r="E37">
        <f>IF(D37=1,(So*V25)/(1+beta*V25),E36*EXP(-(m+fe*va)/12))</f>
        <v>954.99968260590356</v>
      </c>
      <c r="F37">
        <f>IF($D37=1,E36*EXP(-(m+fe*va)/12),F36*EXP(-(m+fe*va)/12))</f>
        <v>707.47846193579596</v>
      </c>
      <c r="G37">
        <f>IF($D37=1,F36*EXP(-(m+fe*va)/12),G36*EXP(-(m+fe*va)/12))</f>
        <v>522.04577676101678</v>
      </c>
      <c r="H37">
        <f>IF($D37=1,G36*EXP(-(m+fe*va)/12),H36*EXP(-(m+fe*va)/12))</f>
        <v>386.74102345450177</v>
      </c>
      <c r="I37">
        <f>IF($D37=1,H36*EXP(-(m+fe*va)/12),I36*EXP(-(m+fe*va)/12))</f>
        <v>286.50479686019059</v>
      </c>
      <c r="J37">
        <f>IF($D37=1,I36*EXP(-(m+fe*va)/12),J36*EXP(-(m+fe*va)/12))</f>
        <v>212.24797382674345</v>
      </c>
      <c r="K37">
        <f>IF($D37=1,J36*EXP(-(m+fe*va)/12),K36*EXP(-(m+fe*va)/12))</f>
        <v>157.23716631362791</v>
      </c>
      <c r="M37" s="1">
        <v>3</v>
      </c>
      <c r="N37">
        <f t="shared" si="7"/>
        <v>966.55517876543502</v>
      </c>
      <c r="O37">
        <f t="shared" si="8"/>
        <v>980.423652550626</v>
      </c>
      <c r="P37">
        <f t="shared" si="9"/>
        <v>900.52896491275396</v>
      </c>
      <c r="Q37">
        <f t="shared" si="10"/>
        <v>780.21134071711185</v>
      </c>
      <c r="R37">
        <f t="shared" si="11"/>
        <v>647.7586952212049</v>
      </c>
      <c r="S37">
        <f t="shared" si="12"/>
        <v>521.89654284257938</v>
      </c>
      <c r="T37">
        <f t="shared" si="13"/>
        <v>411.50538795939565</v>
      </c>
      <c r="V37">
        <f>SUMPRODUCT(N37:T37,fa)/2</f>
        <v>3769.7557740758075</v>
      </c>
    </row>
    <row r="38" spans="3:22">
      <c r="D38" s="1">
        <v>4</v>
      </c>
      <c r="E38">
        <f>IF(D38=1,(So*V26)/(1+beta*V26),E37*EXP(-(m+fe*va)/12))</f>
        <v>931.42065642944942</v>
      </c>
      <c r="F38">
        <f>IF($D38=1,E37*EXP(-(m+fe*va)/12),F37*EXP(-(m+fe*va)/12))</f>
        <v>690.01075647254129</v>
      </c>
      <c r="G38">
        <f>IF($D38=1,F37*EXP(-(m+fe*va)/12),G37*EXP(-(m+fe*va)/12))</f>
        <v>509.15642060754988</v>
      </c>
      <c r="H38">
        <f>IF($D38=1,G37*EXP(-(m+fe*va)/12),H37*EXP(-(m+fe*va)/12))</f>
        <v>377.1923535631575</v>
      </c>
      <c r="I38">
        <f>IF($D38=1,H37*EXP(-(m+fe*va)/12),I37*EXP(-(m+fe*va)/12))</f>
        <v>279.43096822140785</v>
      </c>
      <c r="J38">
        <f>IF($D38=1,I37*EXP(-(m+fe*va)/12),J37*EXP(-(m+fe*va)/12))</f>
        <v>207.00755268115302</v>
      </c>
      <c r="K38">
        <f>IF($D38=1,J37*EXP(-(m+fe*va)/12),K37*EXP(-(m+fe*va)/12))</f>
        <v>153.35496684492875</v>
      </c>
      <c r="M38" s="1">
        <v>4</v>
      </c>
      <c r="N38">
        <f t="shared" si="7"/>
        <v>942.6908463722458</v>
      </c>
      <c r="O38">
        <f t="shared" si="8"/>
        <v>956.21690631964771</v>
      </c>
      <c r="P38">
        <f t="shared" si="9"/>
        <v>878.2948255480236</v>
      </c>
      <c r="Q38">
        <f t="shared" si="10"/>
        <v>760.94785407831387</v>
      </c>
      <c r="R38">
        <f t="shared" si="11"/>
        <v>631.76547605178098</v>
      </c>
      <c r="S38">
        <f t="shared" si="12"/>
        <v>509.01087128768711</v>
      </c>
      <c r="T38">
        <f t="shared" si="13"/>
        <v>401.34528372986307</v>
      </c>
      <c r="V38">
        <f>SUMPRODUCT(N38:T38,fa)/2</f>
        <v>3676.6801723821754</v>
      </c>
    </row>
    <row r="39" spans="3:22">
      <c r="D39" s="1">
        <v>5</v>
      </c>
      <c r="E39">
        <f>IF(D39=1,(So*V27)/(1+beta*V27),E38*EXP(-(m+fe*va)/12))</f>
        <v>908.42379848357825</v>
      </c>
      <c r="F39">
        <f>IF($D39=1,E38*EXP(-(m+fe*va)/12),F38*EXP(-(m+fe*va)/12))</f>
        <v>672.97433019383755</v>
      </c>
      <c r="G39">
        <f>IF($D39=1,F38*EXP(-(m+fe*va)/12),G38*EXP(-(m+fe*va)/12))</f>
        <v>496.58530379141024</v>
      </c>
      <c r="H39">
        <f>IF($D39=1,G38*EXP(-(m+fe*va)/12),H38*EXP(-(m+fe*va)/12))</f>
        <v>367.87944117144292</v>
      </c>
      <c r="I39">
        <f>IF($D39=1,H38*EXP(-(m+fe*va)/12),I38*EXP(-(m+fe*va)/12))</f>
        <v>272.53179303401311</v>
      </c>
      <c r="J39">
        <f>IF($D39=1,I38*EXP(-(m+fe*va)/12),J38*EXP(-(m+fe*va)/12))</f>
        <v>201.8965179946558</v>
      </c>
      <c r="K39">
        <f>IF($D39=1,J38*EXP(-(m+fe*va)/12),K38*EXP(-(m+fe*va)/12))</f>
        <v>149.56861922263533</v>
      </c>
      <c r="M39" s="1">
        <v>5</v>
      </c>
      <c r="N39">
        <f t="shared" si="7"/>
        <v>919.41572644522955</v>
      </c>
      <c r="O39">
        <f t="shared" si="8"/>
        <v>932.60782678262001</v>
      </c>
      <c r="P39">
        <f t="shared" si="9"/>
        <v>856.60964904018272</v>
      </c>
      <c r="Q39">
        <f t="shared" si="10"/>
        <v>742.15998461926893</v>
      </c>
      <c r="R39">
        <f t="shared" si="11"/>
        <v>616.1671308706002</v>
      </c>
      <c r="S39">
        <f t="shared" si="12"/>
        <v>496.44334809705913</v>
      </c>
      <c r="T39">
        <f t="shared" si="13"/>
        <v>391.43603336755899</v>
      </c>
      <c r="V39">
        <f>SUMPRODUCT(N39:T39,fa)/2</f>
        <v>3585.9026154823741</v>
      </c>
    </row>
    <row r="40" spans="3:22">
      <c r="D40" s="1">
        <v>6</v>
      </c>
      <c r="E40">
        <f>IF(D40=1,(So*V28)/(1+beta*V28),E39*EXP(-(m+fe*va)/12))</f>
        <v>885.99473498346254</v>
      </c>
      <c r="F40">
        <f>IF($D40=1,E39*EXP(-(m+fe*va)/12),F39*EXP(-(m+fe*va)/12))</f>
        <v>656.35853477867784</v>
      </c>
      <c r="G40">
        <f>IF($D40=1,F39*EXP(-(m+fe*va)/12),G39*EXP(-(m+fe*va)/12))</f>
        <v>484.32456895536319</v>
      </c>
      <c r="H40">
        <f>IF($D40=1,G39*EXP(-(m+fe*va)/12),H39*EXP(-(m+fe*va)/12))</f>
        <v>358.79646540595218</v>
      </c>
      <c r="I40">
        <f>IF($D40=1,H39*EXP(-(m+fe*va)/12),I39*EXP(-(m+fe*va)/12))</f>
        <v>265.80295908892708</v>
      </c>
      <c r="J40">
        <f>IF($D40=1,I39*EXP(-(m+fe*va)/12),J39*EXP(-(m+fe*va)/12))</f>
        <v>196.91167520419444</v>
      </c>
      <c r="K40">
        <f>IF($D40=1,J39*EXP(-(m+fe*va)/12),K39*EXP(-(m+fe*va)/12))</f>
        <v>145.87575685622767</v>
      </c>
      <c r="M40" s="1">
        <v>6</v>
      </c>
      <c r="N40">
        <f t="shared" si="7"/>
        <v>896.71527127676245</v>
      </c>
      <c r="O40">
        <f t="shared" si="8"/>
        <v>909.58165749629165</v>
      </c>
      <c r="P40">
        <f t="shared" si="9"/>
        <v>835.45988144800151</v>
      </c>
      <c r="Q40">
        <f t="shared" si="10"/>
        <v>723.83598930996789</v>
      </c>
      <c r="R40">
        <f t="shared" si="11"/>
        <v>600.95391020415525</v>
      </c>
      <c r="S40">
        <f t="shared" si="12"/>
        <v>484.18611815959366</v>
      </c>
      <c r="T40">
        <f t="shared" si="13"/>
        <v>381.77144326843347</v>
      </c>
      <c r="V40">
        <f>SUMPRODUCT(N40:T40,fa)/2</f>
        <v>3497.3663644482831</v>
      </c>
    </row>
    <row r="41" spans="3:22">
      <c r="D41" s="1">
        <v>7</v>
      </c>
      <c r="E41">
        <f>IF(D41=1,(So*V29)/(1+beta*V29),E40*EXP(-(m+fe*va)/12))</f>
        <v>864.11944703428685</v>
      </c>
      <c r="F41">
        <f>IF($D41=1,E40*EXP(-(m+fe*va)/12),F40*EXP(-(m+fe*va)/12))</f>
        <v>640.15298481403761</v>
      </c>
      <c r="G41">
        <f>IF($D41=1,F40*EXP(-(m+fe*va)/12),G40*EXP(-(m+fe*va)/12))</f>
        <v>472.36655274101543</v>
      </c>
      <c r="H41">
        <f>IF($D41=1,G40*EXP(-(m+fe*va)/12),H40*EXP(-(m+fe*va)/12))</f>
        <v>349.93774911115594</v>
      </c>
      <c r="I41">
        <f>IF($D41=1,H40*EXP(-(m+fe*va)/12),I40*EXP(-(m+fe*va)/12))</f>
        <v>259.24026064589202</v>
      </c>
      <c r="J41">
        <f>IF($D41=1,I40*EXP(-(m+fe*va)/12),J40*EXP(-(m+fe*va)/12))</f>
        <v>192.04990862075451</v>
      </c>
      <c r="K41">
        <f>IF($D41=1,J40*EXP(-(m+fe*va)/12),K40*EXP(-(m+fe*va)/12))</f>
        <v>142.27407158651386</v>
      </c>
      <c r="M41" s="1">
        <v>7</v>
      </c>
      <c r="N41">
        <f t="shared" si="7"/>
        <v>874.57529234340177</v>
      </c>
      <c r="O41">
        <f t="shared" si="8"/>
        <v>887.12400635529332</v>
      </c>
      <c r="P41">
        <f t="shared" si="9"/>
        <v>814.83230347825167</v>
      </c>
      <c r="Q41">
        <f t="shared" si="10"/>
        <v>705.96441505684595</v>
      </c>
      <c r="R41">
        <f t="shared" si="11"/>
        <v>586.11630529429726</v>
      </c>
      <c r="S41">
        <f t="shared" si="12"/>
        <v>472.23152030757325</v>
      </c>
      <c r="T41">
        <f t="shared" si="13"/>
        <v>372.34547274906544</v>
      </c>
      <c r="V41">
        <f>SUMPRODUCT(N41:T41,fa)/2</f>
        <v>3411.0160812409044</v>
      </c>
    </row>
    <row r="42" spans="3:22">
      <c r="D42" s="1">
        <v>8</v>
      </c>
      <c r="E42">
        <f>IF(D42=1,(So*V30)/(1+beta*V30),E41*EXP(-(m+fe*va)/12))</f>
        <v>842.78426186898184</v>
      </c>
      <c r="F42">
        <f>IF($D42=1,E41*EXP(-(m+fe*va)/12),F41*EXP(-(m+fe*va)/12))</f>
        <v>624.34755130365363</v>
      </c>
      <c r="G42">
        <f>IF($D42=1,F41*EXP(-(m+fe*va)/12),G41*EXP(-(m+fe*va)/12))</f>
        <v>460.70378099896652</v>
      </c>
      <c r="H42">
        <f>IF($D42=1,G41*EXP(-(m+fe*va)/12),H41*EXP(-(m+fe*va)/12))</f>
        <v>341.29775530099425</v>
      </c>
      <c r="I42">
        <f>IF($D42=1,H41*EXP(-(m+fe*va)/12),I41*EXP(-(m+fe*va)/12))</f>
        <v>252.83959580474701</v>
      </c>
      <c r="J42">
        <f>IF($D42=1,I41*EXP(-(m+fe*va)/12),J41*EXP(-(m+fe*va)/12))</f>
        <v>187.30817948195741</v>
      </c>
      <c r="K42">
        <f>IF($D42=1,J41*EXP(-(m+fe*va)/12),K41*EXP(-(m+fe*va)/12))</f>
        <v>138.76131224295554</v>
      </c>
      <c r="M42" s="1">
        <v>8</v>
      </c>
      <c r="N42">
        <f t="shared" si="7"/>
        <v>852.98195143759654</v>
      </c>
      <c r="O42">
        <f t="shared" si="8"/>
        <v>865.22083659660314</v>
      </c>
      <c r="P42">
        <f t="shared" si="9"/>
        <v>794.71402222321728</v>
      </c>
      <c r="Q42">
        <f t="shared" si="10"/>
        <v>688.53409154422582</v>
      </c>
      <c r="R42">
        <f t="shared" si="11"/>
        <v>571.64504215495253</v>
      </c>
      <c r="S42">
        <f t="shared" si="12"/>
        <v>460.57208252818504</v>
      </c>
      <c r="T42">
        <f t="shared" si="13"/>
        <v>363.15223027103895</v>
      </c>
      <c r="V42">
        <f>SUMPRODUCT(N42:T42,fa)/2</f>
        <v>3326.7977941222948</v>
      </c>
    </row>
    <row r="43" spans="3:22">
      <c r="D43" s="1">
        <v>9</v>
      </c>
      <c r="E43">
        <f>IF(D43=1,(So*V31)/(1+beta*V31),E42*EXP(-(m+fe*va)/12))</f>
        <v>821.97584430230006</v>
      </c>
      <c r="F43">
        <f>IF($D43=1,E42*EXP(-(m+fe*va)/12),F42*EXP(-(m+fe*va)/12))</f>
        <v>608.93235533707139</v>
      </c>
      <c r="G43">
        <f>IF($D43=1,F42*EXP(-(m+fe*va)/12),G42*EXP(-(m+fe*va)/12))</f>
        <v>449.32896411722231</v>
      </c>
      <c r="H43">
        <f>IF($D43=1,G42*EXP(-(m+fe*va)/12),H42*EXP(-(m+fe*va)/12))</f>
        <v>332.87108369808016</v>
      </c>
      <c r="I43">
        <f>IF($D43=1,H42*EXP(-(m+fe*va)/12),I42*EXP(-(m+fe*va)/12))</f>
        <v>246.59696394160702</v>
      </c>
      <c r="J43">
        <f>IF($D43=1,I42*EXP(-(m+fe*va)/12),J42*EXP(-(m+fe*va)/12))</f>
        <v>182.68352405273504</v>
      </c>
      <c r="K43">
        <f>IF($D43=1,J42*EXP(-(m+fe*va)/12),K42*EXP(-(m+fe*va)/12))</f>
        <v>135.33528323661298</v>
      </c>
      <c r="M43" s="1">
        <v>9</v>
      </c>
      <c r="N43">
        <f t="shared" si="7"/>
        <v>831.92175201835789</v>
      </c>
      <c r="O43">
        <f t="shared" si="8"/>
        <v>843.85845802611345</v>
      </c>
      <c r="P43">
        <f t="shared" si="9"/>
        <v>775.09246310220851</v>
      </c>
      <c r="Q43">
        <f t="shared" si="10"/>
        <v>671.5341242525069</v>
      </c>
      <c r="R43">
        <f t="shared" si="11"/>
        <v>557.53107577557932</v>
      </c>
      <c r="S43">
        <f t="shared" si="12"/>
        <v>449.20051729327014</v>
      </c>
      <c r="T43">
        <f t="shared" si="13"/>
        <v>354.18596975853984</v>
      </c>
      <c r="V43">
        <f>SUMPRODUCT(N43:T43,fa)/2</f>
        <v>3244.6588639214669</v>
      </c>
    </row>
    <row r="44" spans="3:22">
      <c r="D44" s="1">
        <v>10</v>
      </c>
      <c r="E44">
        <f>IF(D44=1,(So*V32)/(1+beta*V32),E43*EXP(-(m+fe*va)/12))</f>
        <v>801.68118839589079</v>
      </c>
      <c r="F44">
        <f>IF($D44=1,E43*EXP(-(m+fe*va)/12),F43*EXP(-(m+fe*va)/12))</f>
        <v>593.89776191500448</v>
      </c>
      <c r="G44">
        <f>IF($D44=1,F43*EXP(-(m+fe*va)/12),G43*EXP(-(m+fe*va)/12))</f>
        <v>438.23499246494998</v>
      </c>
      <c r="H44">
        <f>IF($D44=1,G43*EXP(-(m+fe*va)/12),H43*EXP(-(m+fe*va)/12))</f>
        <v>324.65246735835035</v>
      </c>
      <c r="I44">
        <f>IF($D44=1,H43*EXP(-(m+fe*va)/12),I43*EXP(-(m+fe*va)/12))</f>
        <v>240.50846320834268</v>
      </c>
      <c r="J44">
        <f>IF($D44=1,I43*EXP(-(m+fe*va)/12),J43*EXP(-(m+fe*va)/12))</f>
        <v>178.17305177289882</v>
      </c>
      <c r="K44">
        <f>IF($D44=1,J43*EXP(-(m+fe*va)/12),K43*EXP(-(m+fe*va)/12))</f>
        <v>131.99384318783049</v>
      </c>
      <c r="M44" s="1">
        <v>10</v>
      </c>
      <c r="N44">
        <f t="shared" si="7"/>
        <v>811.38153077548111</v>
      </c>
      <c r="O44">
        <f t="shared" si="8"/>
        <v>823.02351846181318</v>
      </c>
      <c r="P44">
        <f t="shared" si="9"/>
        <v>755.95536200203878</v>
      </c>
      <c r="Q44">
        <f t="shared" si="10"/>
        <v>654.95388764873599</v>
      </c>
      <c r="R44">
        <f t="shared" si="11"/>
        <v>543.76558446774197</v>
      </c>
      <c r="S44">
        <f t="shared" si="12"/>
        <v>438.10971700438085</v>
      </c>
      <c r="T44">
        <f t="shared" si="13"/>
        <v>345.44108700687121</v>
      </c>
      <c r="V44">
        <f>SUMPRODUCT(N44:T44,fa)/2</f>
        <v>3164.547951133196</v>
      </c>
    </row>
    <row r="45" spans="3:22">
      <c r="D45" s="1">
        <v>11</v>
      </c>
      <c r="E45">
        <f>IF(D45=1,(So*V33)/(1+beta*V33),E44*EXP(-(m+fe*va)/12))</f>
        <v>781.88760932916546</v>
      </c>
      <c r="F45">
        <f>IF($D45=1,E44*EXP(-(m+fe*va)/12),F44*EXP(-(m+fe*va)/12))</f>
        <v>579.23437392714675</v>
      </c>
      <c r="G45">
        <f>IF($D45=1,F44*EXP(-(m+fe*va)/12),G44*EXP(-(m+fe*va)/12))</f>
        <v>427.41493194872743</v>
      </c>
      <c r="H45">
        <f>IF($D45=1,G44*EXP(-(m+fe*va)/12),H44*EXP(-(m+fe*va)/12))</f>
        <v>316.63676937905382</v>
      </c>
      <c r="I45">
        <f>IF($D45=1,H44*EXP(-(m+fe*va)/12),I44*EXP(-(m+fe*va)/12))</f>
        <v>234.57028809379818</v>
      </c>
      <c r="J45">
        <f>IF($D45=1,I44*EXP(-(m+fe*va)/12),J44*EXP(-(m+fe*va)/12))</f>
        <v>173.77394345044553</v>
      </c>
      <c r="K45">
        <f>IF($D45=1,J44*EXP(-(m+fe*va)/12),K44*EXP(-(m+fe*va)/12))</f>
        <v>128.7349035878045</v>
      </c>
      <c r="M45" s="1">
        <v>11</v>
      </c>
      <c r="N45">
        <f t="shared" si="7"/>
        <v>791.34844940204835</v>
      </c>
      <c r="O45">
        <f t="shared" si="8"/>
        <v>802.70299538823997</v>
      </c>
      <c r="P45">
        <f t="shared" si="9"/>
        <v>737.2907576115548</v>
      </c>
      <c r="Q45">
        <f t="shared" si="10"/>
        <v>638.78301854530309</v>
      </c>
      <c r="R45">
        <f t="shared" si="11"/>
        <v>530.33996435126824</v>
      </c>
      <c r="S45">
        <f t="shared" si="12"/>
        <v>427.29274955030047</v>
      </c>
      <c r="T45">
        <f t="shared" si="13"/>
        <v>336.91211617964319</v>
      </c>
      <c r="V45">
        <f>SUMPRODUCT(N45:T45,fa)/2</f>
        <v>3086.4149838291582</v>
      </c>
    </row>
    <row r="46" spans="3:22">
      <c r="D46" s="1">
        <v>12</v>
      </c>
      <c r="E46">
        <f>IF(D46=1,(So*V34)/(1+beta*V34),E45*EXP(-(m+fe*va)/12))</f>
        <v>762.58273547087174</v>
      </c>
      <c r="F46">
        <f>IF($D46=1,E45*EXP(-(m+fe*va)/12),F45*EXP(-(m+fe*va)/12))</f>
        <v>564.93302627867183</v>
      </c>
      <c r="G46">
        <f>IF($D46=1,F45*EXP(-(m+fe*va)/12),G45*EXP(-(m+fe*va)/12))</f>
        <v>416.86201967850917</v>
      </c>
      <c r="H46">
        <f>IF($D46=1,G45*EXP(-(m+fe*va)/12),H45*EXP(-(m+fe*va)/12))</f>
        <v>308.81897968802048</v>
      </c>
      <c r="I46">
        <f>IF($D46=1,H45*EXP(-(m+fe*va)/12),I45*EXP(-(m+fe*va)/12))</f>
        <v>228.77872704522298</v>
      </c>
      <c r="J46">
        <f>IF($D46=1,I45*EXP(-(m+fe*va)/12),J45*EXP(-(m+fe*va)/12))</f>
        <v>169.48344949947048</v>
      </c>
      <c r="K46">
        <f>IF($D46=1,J45*EXP(-(m+fe*va)/12),K45*EXP(-(m+fe*va)/12))</f>
        <v>125.5564274931975</v>
      </c>
      <c r="M46" s="1">
        <v>12</v>
      </c>
      <c r="N46">
        <f t="shared" si="7"/>
        <v>771.80998657006933</v>
      </c>
      <c r="O46">
        <f t="shared" si="8"/>
        <v>782.8841878169834</v>
      </c>
      <c r="P46">
        <f t="shared" si="9"/>
        <v>719.0869839454283</v>
      </c>
      <c r="Q46">
        <f t="shared" si="10"/>
        <v>623.01140962261252</v>
      </c>
      <c r="R46">
        <f t="shared" si="11"/>
        <v>517.24582397654456</v>
      </c>
      <c r="S46">
        <f t="shared" si="12"/>
        <v>416.74285397424796</v>
      </c>
      <c r="T46">
        <f t="shared" si="13"/>
        <v>328.59372639244719</v>
      </c>
      <c r="V46">
        <f>SUMPRODUCT(N46:T46,fa)/2</f>
        <v>3010.2111263613438</v>
      </c>
    </row>
    <row r="47" spans="3:22">
      <c r="C47">
        <v>4</v>
      </c>
      <c r="D47" s="1">
        <v>1</v>
      </c>
      <c r="E47">
        <f>IF(D47=1,(So*V35)/(1+beta*V35),E46*EXP(-(m+fe*va)/12))</f>
        <v>1003.9992764848818</v>
      </c>
      <c r="F47">
        <f>IF($D47=1,E46*EXP(-(m+fe*va)/12),F46*EXP(-(m+fe*va)/12))</f>
        <v>743.75450064642121</v>
      </c>
      <c r="G47">
        <f>IF($D47=1,F46*EXP(-(m+fe*va)/12),G46*EXP(-(m+fe*va)/12))</f>
        <v>550.98478016175125</v>
      </c>
      <c r="H47">
        <f>IF($D47=1,G46*EXP(-(m+fe*va)/12),H46*EXP(-(m+fe*va)/12))</f>
        <v>406.56965974059989</v>
      </c>
      <c r="I47">
        <f>IF($D47=1,H46*EXP(-(m+fe*va)/12),I46*EXP(-(m+fe*va)/12))</f>
        <v>301.19421191220272</v>
      </c>
      <c r="J47">
        <f>IF($D47=1,I46*EXP(-(m+fe*va)/12),J46*EXP(-(m+fe*va)/12))</f>
        <v>223.13016014843038</v>
      </c>
      <c r="K47">
        <f>IF($D47=1,J46*EXP(-(m+fe*va)/12),K46*EXP(-(m+fe*va)/12))</f>
        <v>165.29888822158694</v>
      </c>
      <c r="M47" s="1">
        <v>1</v>
      </c>
      <c r="N47">
        <f t="shared" si="7"/>
        <v>1016.1476677303489</v>
      </c>
      <c r="O47">
        <f t="shared" si="8"/>
        <v>1030.6949869958105</v>
      </c>
      <c r="P47">
        <f t="shared" si="9"/>
        <v>950.4487457790209</v>
      </c>
      <c r="Q47">
        <f t="shared" si="10"/>
        <v>820.21363156068617</v>
      </c>
      <c r="R47">
        <f t="shared" si="11"/>
        <v>680.96999371229913</v>
      </c>
      <c r="S47">
        <f t="shared" si="12"/>
        <v>548.65475078897543</v>
      </c>
      <c r="T47">
        <f t="shared" si="13"/>
        <v>432.60372036471523</v>
      </c>
      <c r="V47">
        <f>SUMPRODUCT(N47:T47,fa)/2</f>
        <v>3966.00705870928</v>
      </c>
    </row>
    <row r="48" spans="3:22">
      <c r="D48" s="1">
        <v>2</v>
      </c>
      <c r="E48">
        <f>IF(D48=1,(So*V36)/(1+beta*V36),E47*EXP(-(m+fe*va)/12))</f>
        <v>979.21044602497977</v>
      </c>
      <c r="F48">
        <f>IF($D48=1,E47*EXP(-(m+fe*va)/12),F47*EXP(-(m+fe*va)/12))</f>
        <v>725.39113659613759</v>
      </c>
      <c r="G48">
        <f>IF($D48=1,F47*EXP(-(m+fe*va)/12),G47*EXP(-(m+fe*va)/12))</f>
        <v>537.38091746850785</v>
      </c>
      <c r="H48">
        <f>IF($D48=1,G47*EXP(-(m+fe*va)/12),H47*EXP(-(m+fe*va)/12))</f>
        <v>396.53141907499366</v>
      </c>
      <c r="I48">
        <f>IF($D48=1,H47*EXP(-(m+fe*va)/12),I47*EXP(-(m+fe*va)/12))</f>
        <v>293.75770032353341</v>
      </c>
      <c r="J48">
        <f>IF($D48=1,I47*EXP(-(m+fe*va)/12),J47*EXP(-(m+fe*va)/12))</f>
        <v>217.62105686523341</v>
      </c>
      <c r="K48">
        <f>IF($D48=1,J47*EXP(-(m+fe*va)/12),K47*EXP(-(m+fe*va)/12))</f>
        <v>161.21764412977717</v>
      </c>
      <c r="M48" s="1">
        <v>2</v>
      </c>
      <c r="N48">
        <f t="shared" si="7"/>
        <v>991.05889242188198</v>
      </c>
      <c r="O48">
        <f t="shared" si="8"/>
        <v>1005.2470370949275</v>
      </c>
      <c r="P48">
        <f t="shared" si="9"/>
        <v>926.98208263317611</v>
      </c>
      <c r="Q48">
        <f t="shared" si="10"/>
        <v>799.96248484189221</v>
      </c>
      <c r="R48">
        <f t="shared" si="11"/>
        <v>664.15678466147665</v>
      </c>
      <c r="S48">
        <f t="shared" si="12"/>
        <v>535.10841672592244</v>
      </c>
      <c r="T48">
        <f t="shared" si="13"/>
        <v>421.92269645203987</v>
      </c>
      <c r="V48">
        <f>SUMPRODUCT(N48:T48,fa)/2</f>
        <v>3868.085995533495</v>
      </c>
    </row>
    <row r="49" spans="3:22">
      <c r="D49" s="1">
        <v>3</v>
      </c>
      <c r="E49">
        <f>IF(D49=1,(So*V37)/(1+beta*V37),E48*EXP(-(m+fe*va)/12))</f>
        <v>955.03365396984748</v>
      </c>
      <c r="F49">
        <f>IF($D49=1,E48*EXP(-(m+fe*va)/12),F48*EXP(-(m+fe*va)/12))</f>
        <v>707.48116561971119</v>
      </c>
      <c r="G49">
        <f>IF($D49=1,F48*EXP(-(m+fe*va)/12),G48*EXP(-(m+fe*va)/12))</f>
        <v>524.11293534191509</v>
      </c>
      <c r="H49">
        <f>IF($D49=1,G48*EXP(-(m+fe*va)/12),H48*EXP(-(m+fe*va)/12))</f>
        <v>386.741023454502</v>
      </c>
      <c r="I49">
        <f>IF($D49=1,H48*EXP(-(m+fe*va)/12),I48*EXP(-(m+fe*va)/12))</f>
        <v>286.50479686019071</v>
      </c>
      <c r="J49">
        <f>IF($D49=1,I48*EXP(-(m+fe*va)/12),J48*EXP(-(m+fe*va)/12))</f>
        <v>212.24797382674359</v>
      </c>
      <c r="K49">
        <f>IF($D49=1,J48*EXP(-(m+fe*va)/12),K48*EXP(-(m+fe*va)/12))</f>
        <v>157.23716631362802</v>
      </c>
      <c r="M49" s="1">
        <v>3</v>
      </c>
      <c r="N49">
        <f t="shared" si="7"/>
        <v>966.58956118288268</v>
      </c>
      <c r="O49">
        <f t="shared" si="8"/>
        <v>980.4273993157957</v>
      </c>
      <c r="P49">
        <f t="shared" si="9"/>
        <v>904.09481346480356</v>
      </c>
      <c r="Q49">
        <f t="shared" si="10"/>
        <v>780.21134071711231</v>
      </c>
      <c r="R49">
        <f t="shared" si="11"/>
        <v>647.75869522120513</v>
      </c>
      <c r="S49">
        <f t="shared" si="12"/>
        <v>521.89654284257983</v>
      </c>
      <c r="T49">
        <f t="shared" si="13"/>
        <v>411.50538795939593</v>
      </c>
      <c r="V49">
        <f>SUMPRODUCT(N49:T49,fa)/2</f>
        <v>3772.5826120217989</v>
      </c>
    </row>
    <row r="50" spans="3:22">
      <c r="D50" s="1">
        <v>4</v>
      </c>
      <c r="E50">
        <f>IF(D50=1,(So*V38)/(1+beta*V38),E49*EXP(-(m+fe*va)/12))</f>
        <v>931.45378903742915</v>
      </c>
      <c r="F50">
        <f>IF($D50=1,E49*EXP(-(m+fe*va)/12),F49*EXP(-(m+fe*va)/12))</f>
        <v>690.01339340226286</v>
      </c>
      <c r="G50">
        <f>IF($D50=1,F49*EXP(-(m+fe*va)/12),G49*EXP(-(m+fe*va)/12))</f>
        <v>511.17254086123444</v>
      </c>
      <c r="H50">
        <f>IF($D50=1,G49*EXP(-(m+fe*va)/12),H49*EXP(-(m+fe*va)/12))</f>
        <v>377.19235356315772</v>
      </c>
      <c r="I50">
        <f>IF($D50=1,H49*EXP(-(m+fe*va)/12),I49*EXP(-(m+fe*va)/12))</f>
        <v>279.43096822140797</v>
      </c>
      <c r="J50">
        <f>IF($D50=1,I49*EXP(-(m+fe*va)/12),J49*EXP(-(m+fe*va)/12))</f>
        <v>207.00755268115316</v>
      </c>
      <c r="K50">
        <f>IF($D50=1,J49*EXP(-(m+fe*va)/12),K49*EXP(-(m+fe*va)/12))</f>
        <v>153.35496684492887</v>
      </c>
      <c r="M50" s="1">
        <v>4</v>
      </c>
      <c r="N50">
        <f t="shared" si="7"/>
        <v>942.72437988478202</v>
      </c>
      <c r="O50">
        <f t="shared" si="8"/>
        <v>956.22056057685586</v>
      </c>
      <c r="P50">
        <f t="shared" si="9"/>
        <v>881.77263298562946</v>
      </c>
      <c r="Q50">
        <f t="shared" si="10"/>
        <v>760.94785407831432</v>
      </c>
      <c r="R50">
        <f t="shared" si="11"/>
        <v>631.76547605178121</v>
      </c>
      <c r="S50">
        <f t="shared" si="12"/>
        <v>509.01087128768745</v>
      </c>
      <c r="T50">
        <f t="shared" si="13"/>
        <v>401.34528372986335</v>
      </c>
      <c r="V50">
        <f>SUMPRODUCT(N50:T50,fa)/2</f>
        <v>3679.4372154505982</v>
      </c>
    </row>
    <row r="51" spans="3:22">
      <c r="D51" s="1">
        <v>5</v>
      </c>
      <c r="E51">
        <f>IF(D51=1,(So*V39)/(1+beta*V39),E50*EXP(-(m+fe*va)/12))</f>
        <v>908.45611304455224</v>
      </c>
      <c r="F51">
        <f>IF($D51=1,E50*EXP(-(m+fe*va)/12),F50*EXP(-(m+fe*va)/12))</f>
        <v>672.97690201753232</v>
      </c>
      <c r="G51">
        <f>IF($D51=1,F50*EXP(-(m+fe*va)/12),G50*EXP(-(m+fe*va)/12))</f>
        <v>498.55164585866987</v>
      </c>
      <c r="H51">
        <f>IF($D51=1,G50*EXP(-(m+fe*va)/12),H50*EXP(-(m+fe*va)/12))</f>
        <v>367.87944117144315</v>
      </c>
      <c r="I51">
        <f>IF($D51=1,H50*EXP(-(m+fe*va)/12),I50*EXP(-(m+fe*va)/12))</f>
        <v>272.53179303401322</v>
      </c>
      <c r="J51">
        <f>IF($D51=1,I50*EXP(-(m+fe*va)/12),J50*EXP(-(m+fe*va)/12))</f>
        <v>201.89651799465594</v>
      </c>
      <c r="K51">
        <f>IF($D51=1,J50*EXP(-(m+fe*va)/12),K50*EXP(-(m+fe*va)/12))</f>
        <v>149.56861922263545</v>
      </c>
      <c r="M51" s="1">
        <v>5</v>
      </c>
      <c r="N51">
        <f t="shared" si="7"/>
        <v>919.44843201239132</v>
      </c>
      <c r="O51">
        <f t="shared" si="8"/>
        <v>932.61139081589624</v>
      </c>
      <c r="P51">
        <f t="shared" si="9"/>
        <v>860.00158910620553</v>
      </c>
      <c r="Q51">
        <f t="shared" si="10"/>
        <v>742.15998461926938</v>
      </c>
      <c r="R51">
        <f t="shared" si="11"/>
        <v>616.16713087060043</v>
      </c>
      <c r="S51">
        <f t="shared" si="12"/>
        <v>496.44334809705947</v>
      </c>
      <c r="T51">
        <f t="shared" si="13"/>
        <v>391.43603336755928</v>
      </c>
      <c r="V51">
        <f>SUMPRODUCT(N51:T51,fa)/2</f>
        <v>3588.5915869148962</v>
      </c>
    </row>
    <row r="52" spans="3:22">
      <c r="D52" s="1">
        <v>6</v>
      </c>
      <c r="E52">
        <f>IF(D52=1,(So*V40)/(1+beta*V40),E51*EXP(-(m+fe*va)/12))</f>
        <v>886.02625169508337</v>
      </c>
      <c r="F52">
        <f>IF($D52=1,E51*EXP(-(m+fe*va)/12),F51*EXP(-(m+fe*va)/12))</f>
        <v>656.36104310381938</v>
      </c>
      <c r="G52">
        <f>IF($D52=1,F51*EXP(-(m+fe*va)/12),G51*EXP(-(m+fe*va)/12))</f>
        <v>486.2423618639998</v>
      </c>
      <c r="H52">
        <f>IF($D52=1,G51*EXP(-(m+fe*va)/12),H51*EXP(-(m+fe*va)/12))</f>
        <v>358.7964654059524</v>
      </c>
      <c r="I52">
        <f>IF($D52=1,H51*EXP(-(m+fe*va)/12),I51*EXP(-(m+fe*va)/12))</f>
        <v>265.8029590889272</v>
      </c>
      <c r="J52">
        <f>IF($D52=1,I51*EXP(-(m+fe*va)/12),J51*EXP(-(m+fe*va)/12))</f>
        <v>196.91167520419458</v>
      </c>
      <c r="K52">
        <f>IF($D52=1,J51*EXP(-(m+fe*va)/12),K51*EXP(-(m+fe*va)/12))</f>
        <v>145.87575685622778</v>
      </c>
      <c r="M52" s="1">
        <v>6</v>
      </c>
      <c r="N52">
        <f t="shared" si="7"/>
        <v>896.74716934059393</v>
      </c>
      <c r="O52">
        <f t="shared" si="8"/>
        <v>909.58513353327282</v>
      </c>
      <c r="P52">
        <f t="shared" si="9"/>
        <v>838.76807421539968</v>
      </c>
      <c r="Q52">
        <f t="shared" si="10"/>
        <v>723.83598930996834</v>
      </c>
      <c r="R52">
        <f t="shared" si="11"/>
        <v>600.95391020415548</v>
      </c>
      <c r="S52">
        <f t="shared" si="12"/>
        <v>484.186118159594</v>
      </c>
      <c r="T52">
        <f t="shared" si="13"/>
        <v>381.77144326843376</v>
      </c>
      <c r="V52">
        <f>SUMPRODUCT(N52:T52,fa)/2</f>
        <v>3499.9889449395823</v>
      </c>
    </row>
    <row r="53" spans="3:22">
      <c r="D53" s="1">
        <v>7</v>
      </c>
      <c r="E53">
        <f>IF(D53=1,(So*V41)/(1+beta*V41),E52*EXP(-(m+fe*va)/12))</f>
        <v>864.15018559552516</v>
      </c>
      <c r="F53">
        <f>IF($D53=1,E52*EXP(-(m+fe*va)/12),F52*EXP(-(m+fe*va)/12))</f>
        <v>640.15543120841073</v>
      </c>
      <c r="G53">
        <f>IF($D53=1,F52*EXP(-(m+fe*va)/12),G52*EXP(-(m+fe*va)/12))</f>
        <v>474.23699517402639</v>
      </c>
      <c r="H53">
        <f>IF($D53=1,G52*EXP(-(m+fe*va)/12),H52*EXP(-(m+fe*va)/12))</f>
        <v>349.93774911115617</v>
      </c>
      <c r="I53">
        <f>IF($D53=1,H52*EXP(-(m+fe*va)/12),I52*EXP(-(m+fe*va)/12))</f>
        <v>259.24026064589208</v>
      </c>
      <c r="J53">
        <f>IF($D53=1,I52*EXP(-(m+fe*va)/12),J52*EXP(-(m+fe*va)/12))</f>
        <v>192.04990862075465</v>
      </c>
      <c r="K53">
        <f>IF($D53=1,J52*EXP(-(m+fe*va)/12),K52*EXP(-(m+fe*va)/12))</f>
        <v>142.27407158651397</v>
      </c>
      <c r="M53" s="1">
        <v>7</v>
      </c>
      <c r="N53">
        <f t="shared" si="7"/>
        <v>874.60640284123099</v>
      </c>
      <c r="O53">
        <f t="shared" si="8"/>
        <v>887.1273965686155</v>
      </c>
      <c r="P53">
        <f t="shared" si="9"/>
        <v>818.05881667519554</v>
      </c>
      <c r="Q53">
        <f t="shared" si="10"/>
        <v>705.96441505684641</v>
      </c>
      <c r="R53">
        <f t="shared" si="11"/>
        <v>586.11630529429738</v>
      </c>
      <c r="S53">
        <f t="shared" si="12"/>
        <v>472.23152030757359</v>
      </c>
      <c r="T53">
        <f t="shared" si="13"/>
        <v>372.34547274906572</v>
      </c>
      <c r="V53">
        <f>SUMPRODUCT(N53:T53,fa)/2</f>
        <v>3413.5739099891616</v>
      </c>
    </row>
    <row r="54" spans="3:22">
      <c r="D54" s="1">
        <v>8</v>
      </c>
      <c r="E54">
        <f>IF(D54=1,(So*V42)/(1+beta*V42),E53*EXP(-(m+fe*va)/12))</f>
        <v>842.81424149243901</v>
      </c>
      <c r="F54">
        <f>IF($D54=1,E53*EXP(-(m+fe*va)/12),F53*EXP(-(m+fe*va)/12))</f>
        <v>624.34993729633447</v>
      </c>
      <c r="G54">
        <f>IF($D54=1,F53*EXP(-(m+fe*va)/12),G53*EXP(-(m+fe*va)/12))</f>
        <v>462.52804204376054</v>
      </c>
      <c r="H54">
        <f>IF($D54=1,G53*EXP(-(m+fe*va)/12),H53*EXP(-(m+fe*va)/12))</f>
        <v>341.29775530099448</v>
      </c>
      <c r="I54">
        <f>IF($D54=1,H53*EXP(-(m+fe*va)/12),I53*EXP(-(m+fe*va)/12))</f>
        <v>252.83959580474706</v>
      </c>
      <c r="J54">
        <f>IF($D54=1,I53*EXP(-(m+fe*va)/12),J53*EXP(-(m+fe*va)/12))</f>
        <v>187.30817948195755</v>
      </c>
      <c r="K54">
        <f>IF($D54=1,J53*EXP(-(m+fe*va)/12),K53*EXP(-(m+fe*va)/12))</f>
        <v>138.76131224295565</v>
      </c>
      <c r="M54" s="1">
        <v>8</v>
      </c>
      <c r="N54">
        <f t="shared" si="7"/>
        <v>853.01229381449753</v>
      </c>
      <c r="O54">
        <f t="shared" si="8"/>
        <v>865.22414310526028</v>
      </c>
      <c r="P54">
        <f t="shared" si="9"/>
        <v>797.86087252548691</v>
      </c>
      <c r="Q54">
        <f t="shared" si="10"/>
        <v>688.53409154422627</v>
      </c>
      <c r="R54">
        <f t="shared" si="11"/>
        <v>571.64504215495265</v>
      </c>
      <c r="S54">
        <f t="shared" si="12"/>
        <v>460.57208252818538</v>
      </c>
      <c r="T54">
        <f t="shared" si="13"/>
        <v>363.15223027103929</v>
      </c>
      <c r="V54">
        <f>SUMPRODUCT(N54:T54,fa)/2</f>
        <v>3329.2924698537404</v>
      </c>
    </row>
    <row r="55" spans="3:22">
      <c r="D55" s="1">
        <v>9</v>
      </c>
      <c r="E55">
        <f>IF(D55=1,(So*V43)/(1+beta*V43),E54*EXP(-(m+fe*va)/12))</f>
        <v>822.00508372621664</v>
      </c>
      <c r="F55">
        <f>IF($D55=1,E54*EXP(-(m+fe*va)/12),F54*EXP(-(m+fe*va)/12))</f>
        <v>608.93468241938308</v>
      </c>
      <c r="G55">
        <f>IF($D55=1,F54*EXP(-(m+fe*va)/12),G54*EXP(-(m+fe*va)/12))</f>
        <v>451.10818399633706</v>
      </c>
      <c r="H55">
        <f>IF($D55=1,G54*EXP(-(m+fe*va)/12),H54*EXP(-(m+fe*va)/12))</f>
        <v>332.87108369808038</v>
      </c>
      <c r="I55">
        <f>IF($D55=1,H54*EXP(-(m+fe*va)/12),I54*EXP(-(m+fe*va)/12))</f>
        <v>246.59696394160707</v>
      </c>
      <c r="J55">
        <f>IF($D55=1,I54*EXP(-(m+fe*va)/12),J54*EXP(-(m+fe*va)/12))</f>
        <v>182.68352405273518</v>
      </c>
      <c r="K55">
        <f>IF($D55=1,J54*EXP(-(m+fe*va)/12),K54*EXP(-(m+fe*va)/12))</f>
        <v>135.33528323661309</v>
      </c>
      <c r="M55" s="1">
        <v>9</v>
      </c>
      <c r="N55">
        <f t="shared" si="7"/>
        <v>831.95134523930381</v>
      </c>
      <c r="O55">
        <f t="shared" si="8"/>
        <v>843.86168289678108</v>
      </c>
      <c r="P55">
        <f t="shared" si="9"/>
        <v>778.16161739368147</v>
      </c>
      <c r="Q55">
        <f t="shared" si="10"/>
        <v>671.53412425250735</v>
      </c>
      <c r="R55">
        <f t="shared" si="11"/>
        <v>557.53107577557944</v>
      </c>
      <c r="S55">
        <f t="shared" si="12"/>
        <v>449.20051729327054</v>
      </c>
      <c r="T55">
        <f t="shared" si="13"/>
        <v>354.18596975854018</v>
      </c>
      <c r="V55">
        <f>SUMPRODUCT(N55:T55,fa)/2</f>
        <v>3247.0919458896428</v>
      </c>
    </row>
    <row r="56" spans="3:22">
      <c r="D56" s="1">
        <v>10</v>
      </c>
      <c r="E56">
        <f>IF(D56=1,(So*V44)/(1+beta*V44),E55*EXP(-(m+fe*va)/12))</f>
        <v>801.70970589585863</v>
      </c>
      <c r="F56">
        <f>IF($D56=1,E55*EXP(-(m+fe*va)/12),F55*EXP(-(m+fe*va)/12))</f>
        <v>593.90003154144927</v>
      </c>
      <c r="G56">
        <f>IF($D56=1,F55*EXP(-(m+fe*va)/12),G55*EXP(-(m+fe*va)/12))</f>
        <v>439.97028324872844</v>
      </c>
      <c r="H56">
        <f>IF($D56=1,G55*EXP(-(m+fe*va)/12),H55*EXP(-(m+fe*va)/12))</f>
        <v>324.65246735835058</v>
      </c>
      <c r="I56">
        <f>IF($D56=1,H55*EXP(-(m+fe*va)/12),I55*EXP(-(m+fe*va)/12))</f>
        <v>240.50846320834273</v>
      </c>
      <c r="J56">
        <f>IF($D56=1,I55*EXP(-(m+fe*va)/12),J55*EXP(-(m+fe*va)/12))</f>
        <v>178.17305177289896</v>
      </c>
      <c r="K56">
        <f>IF($D56=1,J55*EXP(-(m+fe*va)/12),K55*EXP(-(m+fe*va)/12))</f>
        <v>131.99384318783061</v>
      </c>
      <c r="M56" s="1">
        <v>10</v>
      </c>
      <c r="N56">
        <f t="shared" si="7"/>
        <v>811.41039333719857</v>
      </c>
      <c r="O56">
        <f t="shared" si="8"/>
        <v>823.02666371014038</v>
      </c>
      <c r="P56">
        <f t="shared" si="9"/>
        <v>758.94873860405664</v>
      </c>
      <c r="Q56">
        <f t="shared" si="10"/>
        <v>654.95388764873644</v>
      </c>
      <c r="R56">
        <f t="shared" si="11"/>
        <v>543.76558446774209</v>
      </c>
      <c r="S56">
        <f t="shared" si="12"/>
        <v>438.1097170043812</v>
      </c>
      <c r="T56">
        <f t="shared" si="13"/>
        <v>345.4410870068715</v>
      </c>
      <c r="V56">
        <f>SUMPRODUCT(N56:T56,fa)/2</f>
        <v>3166.9209600935351</v>
      </c>
    </row>
    <row r="57" spans="3:22">
      <c r="D57" s="1">
        <v>11</v>
      </c>
      <c r="E57">
        <f>IF(D57=1,(So*V45)/(1+beta*V45),E56*EXP(-(m+fe*va)/12))</f>
        <v>781.91542272955041</v>
      </c>
      <c r="F57">
        <f>IF($D57=1,E56*EXP(-(m+fe*va)/12),F56*EXP(-(m+fe*va)/12))</f>
        <v>579.2365875163149</v>
      </c>
      <c r="G57">
        <f>IF($D57=1,F56*EXP(-(m+fe*va)/12),G56*EXP(-(m+fe*va)/12))</f>
        <v>429.10737825039797</v>
      </c>
      <c r="H57">
        <f>IF($D57=1,G56*EXP(-(m+fe*va)/12),H56*EXP(-(m+fe*va)/12))</f>
        <v>316.63676937905404</v>
      </c>
      <c r="I57">
        <f>IF($D57=1,H56*EXP(-(m+fe*va)/12),I56*EXP(-(m+fe*va)/12))</f>
        <v>234.57028809379824</v>
      </c>
      <c r="J57">
        <f>IF($D57=1,I56*EXP(-(m+fe*va)/12),J56*EXP(-(m+fe*va)/12))</f>
        <v>173.77394345044564</v>
      </c>
      <c r="K57">
        <f>IF($D57=1,J56*EXP(-(m+fe*va)/12),K56*EXP(-(m+fe*va)/12))</f>
        <v>128.73490358780461</v>
      </c>
      <c r="M57" s="1">
        <v>11</v>
      </c>
      <c r="N57">
        <f t="shared" si="7"/>
        <v>791.37659934457793</v>
      </c>
      <c r="O57">
        <f t="shared" si="8"/>
        <v>802.7060629801091</v>
      </c>
      <c r="P57">
        <f t="shared" si="9"/>
        <v>740.2102274819365</v>
      </c>
      <c r="Q57">
        <f t="shared" si="10"/>
        <v>638.78301854530355</v>
      </c>
      <c r="R57">
        <f t="shared" si="11"/>
        <v>530.33996435126846</v>
      </c>
      <c r="S57">
        <f t="shared" si="12"/>
        <v>427.29274955030075</v>
      </c>
      <c r="T57">
        <f t="shared" si="13"/>
        <v>336.91211617964348</v>
      </c>
      <c r="V57">
        <f>SUMPRODUCT(N57:T57,fa)/2</f>
        <v>3088.7294029895079</v>
      </c>
    </row>
    <row r="58" spans="3:22">
      <c r="D58" s="1">
        <v>12</v>
      </c>
      <c r="E58">
        <f>IF(D58=1,(So*V46)/(1+beta*V46),E57*EXP(-(m+fe*va)/12))</f>
        <v>762.60986215595437</v>
      </c>
      <c r="F58">
        <f>IF($D58=1,E57*EXP(-(m+fe*va)/12),F57*EXP(-(m+fe*va)/12))</f>
        <v>564.93518521412875</v>
      </c>
      <c r="G58">
        <f>IF($D58=1,F57*EXP(-(m+fe*va)/12),G57*EXP(-(m+fe*va)/12))</f>
        <v>418.51267933210414</v>
      </c>
      <c r="H58">
        <f>IF($D58=1,G57*EXP(-(m+fe*va)/12),H57*EXP(-(m+fe*va)/12))</f>
        <v>308.8189796880207</v>
      </c>
      <c r="I58">
        <f>IF($D58=1,H57*EXP(-(m+fe*va)/12),I57*EXP(-(m+fe*va)/12))</f>
        <v>228.77872704522304</v>
      </c>
      <c r="J58">
        <f>IF($D58=1,I57*EXP(-(m+fe*va)/12),J57*EXP(-(m+fe*va)/12))</f>
        <v>169.48344949947059</v>
      </c>
      <c r="K58">
        <f>IF($D58=1,J57*EXP(-(m+fe*va)/12),K57*EXP(-(m+fe*va)/12))</f>
        <v>125.5564274931976</v>
      </c>
      <c r="M58" s="1">
        <v>12</v>
      </c>
      <c r="N58">
        <f t="shared" si="7"/>
        <v>771.83744148804146</v>
      </c>
      <c r="O58">
        <f t="shared" si="8"/>
        <v>782.88717966973957</v>
      </c>
      <c r="P58">
        <f t="shared" si="9"/>
        <v>721.93437184787967</v>
      </c>
      <c r="Q58">
        <f t="shared" si="10"/>
        <v>623.01140962261297</v>
      </c>
      <c r="R58">
        <f t="shared" si="11"/>
        <v>517.24582397654478</v>
      </c>
      <c r="S58">
        <f t="shared" si="12"/>
        <v>416.74285397424825</v>
      </c>
      <c r="T58">
        <f t="shared" si="13"/>
        <v>328.59372639244748</v>
      </c>
      <c r="V58">
        <f>SUMPRODUCT(N58:T58,fa)/2</f>
        <v>3012.4684023090217</v>
      </c>
    </row>
    <row r="59" spans="3:22">
      <c r="C59">
        <v>5</v>
      </c>
      <c r="D59" s="1">
        <v>1</v>
      </c>
      <c r="E59">
        <f>IF(D59=1,(So*V47)/(1+beta*V47),E58*EXP(-(m+fe*va)/12))</f>
        <v>1004.0772006099586</v>
      </c>
      <c r="F59">
        <f>IF($D59=1,E58*EXP(-(m+fe*va)/12),F58*EXP(-(m+fe*va)/12))</f>
        <v>743.78095757126277</v>
      </c>
      <c r="G59">
        <f>IF($D59=1,F58*EXP(-(m+fe*va)/12),G58*EXP(-(m+fe*va)/12))</f>
        <v>550.98688579290172</v>
      </c>
      <c r="H59">
        <f>IF($D59=1,G58*EXP(-(m+fe*va)/12),H58*EXP(-(m+fe*va)/12))</f>
        <v>408.17956446213634</v>
      </c>
      <c r="I59">
        <f>IF($D59=1,H58*EXP(-(m+fe*va)/12),I58*EXP(-(m+fe*va)/12))</f>
        <v>301.19421191220295</v>
      </c>
      <c r="J59">
        <f>IF($D59=1,I58*EXP(-(m+fe*va)/12),J58*EXP(-(m+fe*va)/12))</f>
        <v>223.13016014843043</v>
      </c>
      <c r="K59">
        <f>IF($D59=1,J58*EXP(-(m+fe*va)/12),K58*EXP(-(m+fe*va)/12))</f>
        <v>165.29888822158705</v>
      </c>
      <c r="M59" s="1">
        <v>1</v>
      </c>
      <c r="N59">
        <f t="shared" si="7"/>
        <v>1016.2265347373391</v>
      </c>
      <c r="O59">
        <f t="shared" si="8"/>
        <v>1030.7316510022558</v>
      </c>
      <c r="P59">
        <f t="shared" si="9"/>
        <v>950.45237799275549</v>
      </c>
      <c r="Q59">
        <f t="shared" si="10"/>
        <v>823.46145334591381</v>
      </c>
      <c r="R59">
        <f t="shared" si="11"/>
        <v>680.96999371229958</v>
      </c>
      <c r="S59">
        <f t="shared" si="12"/>
        <v>548.65475078897555</v>
      </c>
      <c r="T59">
        <f t="shared" si="13"/>
        <v>432.60372036471551</v>
      </c>
      <c r="V59">
        <f>SUMPRODUCT(N59:T59,fa)/2</f>
        <v>3969.2771257328841</v>
      </c>
    </row>
    <row r="60" spans="3:22">
      <c r="D60" s="1">
        <v>2</v>
      </c>
      <c r="E60">
        <f>IF(D60=1,(So*V48)/(1+beta*V48),E59*EXP(-(m+fe*va)/12))</f>
        <v>979.28644619655336</v>
      </c>
      <c r="F60">
        <f>IF($D60=1,E59*EXP(-(m+fe*va)/12),F59*EXP(-(m+fe*va)/12))</f>
        <v>725.41694029717735</v>
      </c>
      <c r="G60">
        <f>IF($D60=1,F59*EXP(-(m+fe*va)/12),G59*EXP(-(m+fe*va)/12))</f>
        <v>537.38297111143993</v>
      </c>
      <c r="H60">
        <f>IF($D60=1,G59*EXP(-(m+fe*va)/12),H59*EXP(-(m+fe*va)/12))</f>
        <v>398.10157510732938</v>
      </c>
      <c r="I60">
        <f>IF($D60=1,H59*EXP(-(m+fe*va)/12),I59*EXP(-(m+fe*va)/12))</f>
        <v>293.75770032353364</v>
      </c>
      <c r="J60">
        <f>IF($D60=1,I59*EXP(-(m+fe*va)/12),J59*EXP(-(m+fe*va)/12))</f>
        <v>217.62105686523347</v>
      </c>
      <c r="K60">
        <f>IF($D60=1,J59*EXP(-(m+fe*va)/12),K59*EXP(-(m+fe*va)/12))</f>
        <v>161.21764412977726</v>
      </c>
      <c r="M60" s="1">
        <v>2</v>
      </c>
      <c r="N60">
        <f t="shared" si="7"/>
        <v>991.13581219553168</v>
      </c>
      <c r="O60">
        <f t="shared" si="8"/>
        <v>1005.2827958638283</v>
      </c>
      <c r="P60">
        <f t="shared" si="9"/>
        <v>926.98562516723393</v>
      </c>
      <c r="Q60">
        <f t="shared" si="10"/>
        <v>803.13011762152621</v>
      </c>
      <c r="R60">
        <f t="shared" si="11"/>
        <v>664.15678466147722</v>
      </c>
      <c r="S60">
        <f t="shared" si="12"/>
        <v>535.10841672592255</v>
      </c>
      <c r="T60">
        <f t="shared" si="13"/>
        <v>421.9226964520401</v>
      </c>
      <c r="V60">
        <f>SUMPRODUCT(N60:T60,fa)/2</f>
        <v>3871.2753243146126</v>
      </c>
    </row>
    <row r="61" spans="3:22">
      <c r="D61" s="1">
        <v>3</v>
      </c>
      <c r="E61">
        <f>IF(D61=1,(So*V49)/(1+beta*V49),E60*EXP(-(m+fe*va)/12))</f>
        <v>955.10777769049901</v>
      </c>
      <c r="F61">
        <f>IF($D61=1,E60*EXP(-(m+fe*va)/12),F60*EXP(-(m+fe*va)/12))</f>
        <v>707.50633222510237</v>
      </c>
      <c r="G61">
        <f>IF($D61=1,F60*EXP(-(m+fe*va)/12),G60*EXP(-(m+fe*va)/12))</f>
        <v>524.11493828022253</v>
      </c>
      <c r="H61">
        <f>IF($D61=1,G60*EXP(-(m+fe*va)/12),H60*EXP(-(m+fe*va)/12))</f>
        <v>388.27241219627012</v>
      </c>
      <c r="I61">
        <f>IF($D61=1,H60*EXP(-(m+fe*va)/12),I60*EXP(-(m+fe*va)/12))</f>
        <v>286.50479686019094</v>
      </c>
      <c r="J61">
        <f>IF($D61=1,I60*EXP(-(m+fe*va)/12),J60*EXP(-(m+fe*va)/12))</f>
        <v>212.24797382674365</v>
      </c>
      <c r="K61">
        <f>IF($D61=1,J60*EXP(-(m+fe*va)/12),K60*EXP(-(m+fe*va)/12))</f>
        <v>157.23716631362811</v>
      </c>
      <c r="M61" s="1">
        <v>3</v>
      </c>
      <c r="N61">
        <f t="shared" si="7"/>
        <v>966.66458180055406</v>
      </c>
      <c r="O61">
        <f t="shared" si="8"/>
        <v>980.46227519754677</v>
      </c>
      <c r="P61">
        <f t="shared" si="9"/>
        <v>904.09826853338393</v>
      </c>
      <c r="Q61">
        <f t="shared" si="10"/>
        <v>783.30076436475531</v>
      </c>
      <c r="R61">
        <f t="shared" si="11"/>
        <v>647.7586952212057</v>
      </c>
      <c r="S61">
        <f t="shared" si="12"/>
        <v>521.89654284257995</v>
      </c>
      <c r="T61">
        <f t="shared" si="13"/>
        <v>411.50538795939616</v>
      </c>
      <c r="V61">
        <f>SUMPRODUCT(N61:T61,fa)/2</f>
        <v>3775.6931959947401</v>
      </c>
    </row>
    <row r="62" spans="3:22">
      <c r="D62" s="1">
        <v>4</v>
      </c>
      <c r="E62">
        <f>IF(D62=1,(So*V50)/(1+beta*V50),E61*EXP(-(m+fe*va)/12))</f>
        <v>931.52608263689694</v>
      </c>
      <c r="F62">
        <f>IF($D62=1,E61*EXP(-(m+fe*va)/12),F61*EXP(-(m+fe*va)/12))</f>
        <v>690.03793864195291</v>
      </c>
      <c r="G62">
        <f>IF($D62=1,F61*EXP(-(m+fe*va)/12),G61*EXP(-(m+fe*va)/12))</f>
        <v>511.17449434681885</v>
      </c>
      <c r="H62">
        <f>IF($D62=1,G61*EXP(-(m+fe*va)/12),H61*EXP(-(m+fe*va)/12))</f>
        <v>378.68593218217273</v>
      </c>
      <c r="I62">
        <f>IF($D62=1,H61*EXP(-(m+fe*va)/12),I61*EXP(-(m+fe*va)/12))</f>
        <v>279.43096822140814</v>
      </c>
      <c r="J62">
        <f>IF($D62=1,I61*EXP(-(m+fe*va)/12),J61*EXP(-(m+fe*va)/12))</f>
        <v>207.00755268115321</v>
      </c>
      <c r="K62">
        <f>IF($D62=1,J61*EXP(-(m+fe*va)/12),K61*EXP(-(m+fe*va)/12))</f>
        <v>153.35496684492895</v>
      </c>
      <c r="M62" s="1">
        <v>4</v>
      </c>
      <c r="N62">
        <f t="shared" si="7"/>
        <v>942.79754823680344</v>
      </c>
      <c r="O62">
        <f t="shared" si="8"/>
        <v>956.2545753700183</v>
      </c>
      <c r="P62">
        <f t="shared" si="9"/>
        <v>881.7760027482625</v>
      </c>
      <c r="Q62">
        <f t="shared" si="10"/>
        <v>763.96099958431523</v>
      </c>
      <c r="R62">
        <f t="shared" si="11"/>
        <v>631.76547605178166</v>
      </c>
      <c r="S62">
        <f t="shared" si="12"/>
        <v>509.01087128768762</v>
      </c>
      <c r="T62">
        <f t="shared" si="13"/>
        <v>401.34528372986358</v>
      </c>
      <c r="V62">
        <f>SUMPRODUCT(N62:T62,fa)/2</f>
        <v>3682.470998831604</v>
      </c>
    </row>
    <row r="63" spans="3:22">
      <c r="D63" s="1">
        <v>5</v>
      </c>
      <c r="E63">
        <f>IF(D63=1,(So*V51)/(1+beta*V51),E62*EXP(-(m+fe*va)/12))</f>
        <v>908.52662170868939</v>
      </c>
      <c r="F63">
        <f>IF($D63=1,E62*EXP(-(m+fe*va)/12),F62*EXP(-(m+fe*va)/12))</f>
        <v>673.00084123309512</v>
      </c>
      <c r="G63">
        <f>IF($D63=1,F62*EXP(-(m+fe*va)/12),G62*EXP(-(m+fe*va)/12))</f>
        <v>498.55355111252334</v>
      </c>
      <c r="H63">
        <f>IF($D63=1,G62*EXP(-(m+fe*va)/12),H62*EXP(-(m+fe*va)/12))</f>
        <v>369.33614320296203</v>
      </c>
      <c r="I63">
        <f>IF($D63=1,H62*EXP(-(m+fe*va)/12),I62*EXP(-(m+fe*va)/12))</f>
        <v>272.53179303401339</v>
      </c>
      <c r="J63">
        <f>IF($D63=1,I62*EXP(-(m+fe*va)/12),J62*EXP(-(m+fe*va)/12))</f>
        <v>201.89651799465599</v>
      </c>
      <c r="K63">
        <f>IF($D63=1,J62*EXP(-(m+fe*va)/12),K62*EXP(-(m+fe*va)/12))</f>
        <v>149.56861922263553</v>
      </c>
      <c r="M63" s="1">
        <v>5</v>
      </c>
      <c r="N63">
        <f t="shared" si="7"/>
        <v>919.5197938313645</v>
      </c>
      <c r="O63">
        <f t="shared" si="8"/>
        <v>932.6445657808232</v>
      </c>
      <c r="P63">
        <f t="shared" si="9"/>
        <v>860.00487566910283</v>
      </c>
      <c r="Q63">
        <f t="shared" si="10"/>
        <v>745.09873529765559</v>
      </c>
      <c r="R63">
        <f t="shared" si="11"/>
        <v>616.16713087060089</v>
      </c>
      <c r="S63">
        <f t="shared" si="12"/>
        <v>496.44334809705958</v>
      </c>
      <c r="T63">
        <f t="shared" si="13"/>
        <v>391.4360333675595</v>
      </c>
      <c r="V63">
        <f>SUMPRODUCT(N63:T63,fa)/2</f>
        <v>3591.5504659173384</v>
      </c>
    </row>
    <row r="64" spans="3:22">
      <c r="D64" s="1">
        <v>6</v>
      </c>
      <c r="E64">
        <f>IF(D64=1,(So*V52)/(1+beta*V52),E63*EXP(-(m+fe*va)/12))</f>
        <v>886.09501949410014</v>
      </c>
      <c r="F64">
        <f>IF($D64=1,E63*EXP(-(m+fe*va)/12),F63*EXP(-(m+fe*va)/12))</f>
        <v>656.38439125804393</v>
      </c>
      <c r="G64">
        <f>IF($D64=1,F63*EXP(-(m+fe*va)/12),G63*EXP(-(m+fe*va)/12))</f>
        <v>486.24422007696802</v>
      </c>
      <c r="H64">
        <f>IF($D64=1,G63*EXP(-(m+fe*va)/12),H63*EXP(-(m+fe*va)/12))</f>
        <v>360.21720133616458</v>
      </c>
      <c r="I64">
        <f>IF($D64=1,H63*EXP(-(m+fe*va)/12),I63*EXP(-(m+fe*va)/12))</f>
        <v>265.80295908892737</v>
      </c>
      <c r="J64">
        <f>IF($D64=1,I63*EXP(-(m+fe*va)/12),J63*EXP(-(m+fe*va)/12))</f>
        <v>196.91167520419464</v>
      </c>
      <c r="K64">
        <f>IF($D64=1,J63*EXP(-(m+fe*va)/12),K63*EXP(-(m+fe*va)/12))</f>
        <v>145.87575685622787</v>
      </c>
      <c r="M64" s="1">
        <v>6</v>
      </c>
      <c r="N64">
        <f t="shared" si="7"/>
        <v>896.81676922997872</v>
      </c>
      <c r="O64">
        <f t="shared" si="8"/>
        <v>909.61748940539724</v>
      </c>
      <c r="P64">
        <f t="shared" si="9"/>
        <v>838.77127963276985</v>
      </c>
      <c r="Q64">
        <f t="shared" si="10"/>
        <v>726.70218197557836</v>
      </c>
      <c r="R64">
        <f t="shared" si="11"/>
        <v>600.95391020415582</v>
      </c>
      <c r="S64">
        <f t="shared" si="12"/>
        <v>484.18611815959417</v>
      </c>
      <c r="T64">
        <f t="shared" si="13"/>
        <v>381.77144326843398</v>
      </c>
      <c r="V64">
        <f>SUMPRODUCT(N64:T64,fa)/2</f>
        <v>3502.874768959156</v>
      </c>
    </row>
    <row r="65" spans="3:22">
      <c r="D65" s="1">
        <v>7</v>
      </c>
      <c r="E65">
        <f>IF(D65=1,(So*V53)/(1+beta*V53),E64*EXP(-(m+fe*va)/12))</f>
        <v>864.21725551153463</v>
      </c>
      <c r="F65">
        <f>IF($D65=1,E64*EXP(-(m+fe*va)/12),F64*EXP(-(m+fe*va)/12))</f>
        <v>640.17820289465351</v>
      </c>
      <c r="G65">
        <f>IF($D65=1,F64*EXP(-(m+fe*va)/12),G64*EXP(-(m+fe*va)/12))</f>
        <v>474.23880750755296</v>
      </c>
      <c r="H65">
        <f>IF($D65=1,G64*EXP(-(m+fe*va)/12),H64*EXP(-(m+fe*va)/12))</f>
        <v>351.32340694626691</v>
      </c>
      <c r="I65">
        <f>IF($D65=1,H64*EXP(-(m+fe*va)/12),I64*EXP(-(m+fe*va)/12))</f>
        <v>259.24026064589225</v>
      </c>
      <c r="J65">
        <f>IF($D65=1,I64*EXP(-(m+fe*va)/12),J64*EXP(-(m+fe*va)/12))</f>
        <v>192.04990862075471</v>
      </c>
      <c r="K65">
        <f>IF($D65=1,J64*EXP(-(m+fe*va)/12),K64*EXP(-(m+fe*va)/12))</f>
        <v>142.27407158651405</v>
      </c>
      <c r="M65" s="1">
        <v>7</v>
      </c>
      <c r="N65">
        <f t="shared" si="7"/>
        <v>874.67428430322423</v>
      </c>
      <c r="O65">
        <f t="shared" si="8"/>
        <v>887.15895357141073</v>
      </c>
      <c r="P65">
        <f t="shared" si="9"/>
        <v>818.06194295052887</v>
      </c>
      <c r="Q65">
        <f t="shared" si="10"/>
        <v>708.75984117339885</v>
      </c>
      <c r="R65">
        <f t="shared" si="11"/>
        <v>586.11630529429772</v>
      </c>
      <c r="S65">
        <f t="shared" si="12"/>
        <v>472.2315203075737</v>
      </c>
      <c r="T65">
        <f t="shared" si="13"/>
        <v>372.34547274906595</v>
      </c>
      <c r="V65">
        <f>SUMPRODUCT(N65:T65,fa)/2</f>
        <v>3416.3884827598213</v>
      </c>
    </row>
    <row r="66" spans="3:22">
      <c r="D66" s="1">
        <v>8</v>
      </c>
      <c r="E66">
        <f>IF(D66=1,(So*V54)/(1+beta*V54),E65*EXP(-(m+fe*va)/12))</f>
        <v>842.87965544632198</v>
      </c>
      <c r="F66">
        <f>IF($D66=1,E65*EXP(-(m+fe*va)/12),F65*EXP(-(m+fe*va)/12))</f>
        <v>624.37214674764061</v>
      </c>
      <c r="G66">
        <f>IF($D66=1,F65*EXP(-(m+fe*va)/12),G65*EXP(-(m+fe*va)/12))</f>
        <v>462.52980963061287</v>
      </c>
      <c r="H66">
        <f>IF($D66=1,G65*EXP(-(m+fe*va)/12),H65*EXP(-(m+fe*va)/12))</f>
        <v>342.64920112225775</v>
      </c>
      <c r="I66">
        <f>IF($D66=1,H65*EXP(-(m+fe*va)/12),I65*EXP(-(m+fe*va)/12))</f>
        <v>252.8395958047472</v>
      </c>
      <c r="J66">
        <f>IF($D66=1,I65*EXP(-(m+fe*va)/12),J65*EXP(-(m+fe*va)/12))</f>
        <v>187.30817948195761</v>
      </c>
      <c r="K66">
        <f>IF($D66=1,J65*EXP(-(m+fe*va)/12),K65*EXP(-(m+fe*va)/12))</f>
        <v>138.76131224295574</v>
      </c>
      <c r="M66" s="1">
        <v>8</v>
      </c>
      <c r="N66">
        <f t="shared" si="7"/>
        <v>853.07849927722248</v>
      </c>
      <c r="O66">
        <f t="shared" si="8"/>
        <v>865.25492096288031</v>
      </c>
      <c r="P66">
        <f t="shared" si="9"/>
        <v>797.8639216128073</v>
      </c>
      <c r="Q66">
        <f t="shared" si="10"/>
        <v>691.26049834404273</v>
      </c>
      <c r="R66">
        <f t="shared" si="11"/>
        <v>571.64504215495299</v>
      </c>
      <c r="S66">
        <f t="shared" si="12"/>
        <v>460.57208252818555</v>
      </c>
      <c r="T66">
        <f t="shared" si="13"/>
        <v>363.15223027103951</v>
      </c>
      <c r="V66">
        <f>SUMPRODUCT(N66:T66,fa)/2</f>
        <v>3332.0375505750899</v>
      </c>
    </row>
    <row r="67" spans="3:22">
      <c r="D67" s="1">
        <v>9</v>
      </c>
      <c r="E67">
        <f>IF(D67=1,(So*V55)/(1+beta*V55),E66*EXP(-(m+fe*va)/12))</f>
        <v>822.06888260382368</v>
      </c>
      <c r="F67">
        <f>IF($D67=1,E66*EXP(-(m+fe*va)/12),F66*EXP(-(m+fe*va)/12))</f>
        <v>608.95634351738261</v>
      </c>
      <c r="G67">
        <f>IF($D67=1,F66*EXP(-(m+fe*va)/12),G66*EXP(-(m+fe*va)/12))</f>
        <v>451.10990794131453</v>
      </c>
      <c r="H67">
        <f>IF($D67=1,G66*EXP(-(m+fe*va)/12),H66*EXP(-(m+fe*va)/12))</f>
        <v>334.18916220312769</v>
      </c>
      <c r="I67">
        <f>IF($D67=1,H66*EXP(-(m+fe*va)/12),I66*EXP(-(m+fe*va)/12))</f>
        <v>246.59696394160721</v>
      </c>
      <c r="J67">
        <f>IF($D67=1,I66*EXP(-(m+fe*va)/12),J66*EXP(-(m+fe*va)/12))</f>
        <v>182.68352405273524</v>
      </c>
      <c r="K67">
        <f>IF($D67=1,J66*EXP(-(m+fe*va)/12),K66*EXP(-(m+fe*va)/12))</f>
        <v>135.33528323661318</v>
      </c>
      <c r="M67" s="1">
        <v>9</v>
      </c>
      <c r="N67">
        <f t="shared" si="7"/>
        <v>832.0159160833299</v>
      </c>
      <c r="O67">
        <f t="shared" si="8"/>
        <v>843.89170084638874</v>
      </c>
      <c r="P67">
        <f t="shared" si="9"/>
        <v>778.16459119876765</v>
      </c>
      <c r="Q67">
        <f t="shared" si="10"/>
        <v>674.19321582858981</v>
      </c>
      <c r="R67">
        <f t="shared" si="11"/>
        <v>557.53107577557978</v>
      </c>
      <c r="S67">
        <f t="shared" si="12"/>
        <v>449.20051729327065</v>
      </c>
      <c r="T67">
        <f t="shared" si="13"/>
        <v>354.18596975854035</v>
      </c>
      <c r="V67">
        <f>SUMPRODUCT(N67:T67,fa)/2</f>
        <v>3249.7692503264925</v>
      </c>
    </row>
    <row r="68" spans="3:22">
      <c r="D68" s="1">
        <v>10</v>
      </c>
      <c r="E68">
        <f>IF(D68=1,(So*V56)/(1+beta*V56),E67*EXP(-(m+fe*va)/12))</f>
        <v>801.7719295735651</v>
      </c>
      <c r="F68">
        <f>IF($D68=1,E67*EXP(-(m+fe*va)/12),F67*EXP(-(m+fe*va)/12))</f>
        <v>593.92115782503356</v>
      </c>
      <c r="G68">
        <f>IF($D68=1,F67*EXP(-(m+fe*va)/12),G67*EXP(-(m+fe*va)/12))</f>
        <v>439.97196462935273</v>
      </c>
      <c r="H68">
        <f>IF($D68=1,G67*EXP(-(m+fe*va)/12),H67*EXP(-(m+fe*va)/12))</f>
        <v>325.93800238915469</v>
      </c>
      <c r="I68">
        <f>IF($D68=1,H67*EXP(-(m+fe*va)/12),I67*EXP(-(m+fe*va)/12))</f>
        <v>240.50846320834287</v>
      </c>
      <c r="J68">
        <f>IF($D68=1,I67*EXP(-(m+fe*va)/12),J67*EXP(-(m+fe*va)/12))</f>
        <v>178.17305177289902</v>
      </c>
      <c r="K68">
        <f>IF($D68=1,J67*EXP(-(m+fe*va)/12),K67*EXP(-(m+fe*va)/12))</f>
        <v>131.99384318783069</v>
      </c>
      <c r="M68" s="1">
        <v>10</v>
      </c>
      <c r="N68">
        <f t="shared" si="7"/>
        <v>811.47336992140526</v>
      </c>
      <c r="O68">
        <f t="shared" si="8"/>
        <v>823.05594051393143</v>
      </c>
      <c r="P68">
        <f t="shared" si="9"/>
        <v>758.95163898563351</v>
      </c>
      <c r="Q68">
        <f t="shared" si="10"/>
        <v>657.54732601988064</v>
      </c>
      <c r="R68">
        <f t="shared" si="11"/>
        <v>543.76558446774243</v>
      </c>
      <c r="S68">
        <f t="shared" si="12"/>
        <v>438.10971700438137</v>
      </c>
      <c r="T68">
        <f t="shared" si="13"/>
        <v>345.44108700687173</v>
      </c>
      <c r="V68">
        <f>SUMPRODUCT(N68:T68,fa)/2</f>
        <v>3169.5321616483125</v>
      </c>
    </row>
    <row r="69" spans="3:22">
      <c r="D69" s="1">
        <v>11</v>
      </c>
      <c r="E69">
        <f>IF(D69=1,(So*V57)/(1+beta*V57),E68*EXP(-(m+fe*va)/12))</f>
        <v>781.97611009918035</v>
      </c>
      <c r="F69">
        <f>IF($D69=1,E68*EXP(-(m+fe*va)/12),F68*EXP(-(m+fe*va)/12))</f>
        <v>579.25719219009898</v>
      </c>
      <c r="G69">
        <f>IF($D69=1,F68*EXP(-(m+fe*va)/12),G68*EXP(-(m+fe*va)/12))</f>
        <v>429.10901811758674</v>
      </c>
      <c r="H69">
        <f>IF($D69=1,G68*EXP(-(m+fe*va)/12),H68*EXP(-(m+fe*va)/12))</f>
        <v>317.89056443685695</v>
      </c>
      <c r="I69">
        <f>IF($D69=1,H68*EXP(-(m+fe*va)/12),I68*EXP(-(m+fe*va)/12))</f>
        <v>234.57028809379838</v>
      </c>
      <c r="J69">
        <f>IF($D69=1,I68*EXP(-(m+fe*va)/12),J68*EXP(-(m+fe*va)/12))</f>
        <v>173.7739434504457</v>
      </c>
      <c r="K69">
        <f>IF($D69=1,J68*EXP(-(m+fe*va)/12),K68*EXP(-(m+fe*va)/12))</f>
        <v>128.73490358780469</v>
      </c>
      <c r="M69" s="1">
        <v>11</v>
      </c>
      <c r="N69">
        <f t="shared" si="7"/>
        <v>791.43802103138046</v>
      </c>
      <c r="O69">
        <f t="shared" si="8"/>
        <v>802.73461693703916</v>
      </c>
      <c r="P69">
        <f t="shared" si="9"/>
        <v>740.21305625283719</v>
      </c>
      <c r="Q69">
        <f t="shared" si="10"/>
        <v>641.31242469491519</v>
      </c>
      <c r="R69">
        <f t="shared" si="11"/>
        <v>530.33996435126869</v>
      </c>
      <c r="S69">
        <f t="shared" si="12"/>
        <v>427.29274955030093</v>
      </c>
      <c r="T69">
        <f t="shared" si="13"/>
        <v>336.9121161796437</v>
      </c>
      <c r="V69">
        <f>SUMPRODUCT(N69:T69,fa)/2</f>
        <v>3091.276133748187</v>
      </c>
    </row>
    <row r="70" spans="3:22">
      <c r="D70" s="1">
        <v>12</v>
      </c>
      <c r="E70">
        <f>IF(D70=1,(So*V58)/(1+beta*V58),E69*EXP(-(m+fe*va)/12))</f>
        <v>762.66905114908946</v>
      </c>
      <c r="F70">
        <f>IF($D70=1,E69*EXP(-(m+fe*va)/12),F69*EXP(-(m+fe*va)/12))</f>
        <v>564.95528115670447</v>
      </c>
      <c r="G70">
        <f>IF($D70=1,F69*EXP(-(m+fe*va)/12),G69*EXP(-(m+fe*va)/12))</f>
        <v>418.51427871082774</v>
      </c>
      <c r="H70">
        <f>IF($D70=1,G69*EXP(-(m+fe*va)/12),H69*EXP(-(m+fe*va)/12))</f>
        <v>310.04181843554801</v>
      </c>
      <c r="I70">
        <f>IF($D70=1,H69*EXP(-(m+fe*va)/12),I69*EXP(-(m+fe*va)/12))</f>
        <v>228.77872704522315</v>
      </c>
      <c r="J70">
        <f>IF($D70=1,I69*EXP(-(m+fe*va)/12),J69*EXP(-(m+fe*va)/12))</f>
        <v>169.48344949947065</v>
      </c>
      <c r="K70">
        <f>IF($D70=1,J69*EXP(-(m+fe*va)/12),K69*EXP(-(m+fe*va)/12))</f>
        <v>125.55642749319769</v>
      </c>
      <c r="M70" s="1">
        <v>12</v>
      </c>
      <c r="N70">
        <f t="shared" si="7"/>
        <v>771.89734666799347</v>
      </c>
      <c r="O70">
        <f t="shared" si="8"/>
        <v>782.91502862696098</v>
      </c>
      <c r="P70">
        <f t="shared" si="9"/>
        <v>721.93713077617792</v>
      </c>
      <c r="Q70">
        <f t="shared" si="10"/>
        <v>625.47836451187447</v>
      </c>
      <c r="R70">
        <f t="shared" si="11"/>
        <v>517.24582397654501</v>
      </c>
      <c r="S70">
        <f t="shared" si="12"/>
        <v>416.74285397424836</v>
      </c>
      <c r="T70">
        <f t="shared" si="13"/>
        <v>328.59372639244771</v>
      </c>
      <c r="V70">
        <f>SUMPRODUCT(N70:T70,fa)/2</f>
        <v>3014.9522540612288</v>
      </c>
    </row>
    <row r="71" spans="3:22">
      <c r="C71">
        <v>6</v>
      </c>
      <c r="D71">
        <v>1</v>
      </c>
      <c r="E71">
        <f>IF(D71=1,(So*V59)/(1+beta*V59),E70*EXP(-(m+fe*va)/12))</f>
        <v>1004.1628255360984</v>
      </c>
      <c r="F71">
        <f>IF($D71=1,E70*EXP(-(m+fe*va)/12),F70*EXP(-(m+fe*va)/12))</f>
        <v>743.83868518295048</v>
      </c>
      <c r="G71">
        <f>IF($D71=1,F70*EXP(-(m+fe*va)/12),G70*EXP(-(m+fe*va)/12))</f>
        <v>551.00648556488738</v>
      </c>
      <c r="H71">
        <f>IF($D71=1,G70*EXP(-(m+fe*va)/12),H70*EXP(-(m+fe*va)/12))</f>
        <v>408.18112435205853</v>
      </c>
      <c r="I71">
        <f>IF($D71=1,H70*EXP(-(m+fe*va)/12),I70*EXP(-(m+fe*va)/12))</f>
        <v>302.38685866347862</v>
      </c>
      <c r="J71">
        <f>IF($D71=1,I70*EXP(-(m+fe*va)/12),J70*EXP(-(m+fe*va)/12))</f>
        <v>223.13016014843055</v>
      </c>
      <c r="K71">
        <f>IF($D71=1,J70*EXP(-(m+fe*va)/12),K70*EXP(-(m+fe*va)/12))</f>
        <v>165.29888822158711</v>
      </c>
      <c r="M71" s="1">
        <v>1</v>
      </c>
      <c r="N71">
        <f t="shared" si="7"/>
        <v>1016.3131957250852</v>
      </c>
      <c r="O71">
        <f t="shared" si="8"/>
        <v>1030.8116499265327</v>
      </c>
      <c r="P71">
        <f t="shared" si="9"/>
        <v>950.48618759943076</v>
      </c>
      <c r="Q71">
        <f t="shared" si="10"/>
        <v>823.4646002678428</v>
      </c>
      <c r="R71">
        <f t="shared" si="11"/>
        <v>683.66644875225882</v>
      </c>
      <c r="S71">
        <f t="shared" si="12"/>
        <v>548.65475078897589</v>
      </c>
      <c r="T71">
        <f t="shared" si="13"/>
        <v>432.60372036471563</v>
      </c>
      <c r="V71">
        <f>SUMPRODUCT(N71:T71,fa)/2</f>
        <v>3972.3833091990909</v>
      </c>
    </row>
    <row r="72" spans="3:22">
      <c r="D72">
        <v>2</v>
      </c>
      <c r="E72">
        <f>IF(D72=1,(So*V60)/(1+beta*V60),E71*EXP(-(m+fe*va)/12))</f>
        <v>979.36995703573416</v>
      </c>
      <c r="F72">
        <f>IF($D72=1,E71*EXP(-(m+fe*va)/12),F71*EXP(-(m+fe*va)/12))</f>
        <v>725.47324260905407</v>
      </c>
      <c r="G72">
        <f>IF($D72=1,F71*EXP(-(m+fe*va)/12),G71*EXP(-(m+fe*va)/12))</f>
        <v>537.40208696333116</v>
      </c>
      <c r="H72">
        <f>IF($D72=1,G71*EXP(-(m+fe*va)/12),H71*EXP(-(m+fe*va)/12))</f>
        <v>398.10309648343213</v>
      </c>
      <c r="I72">
        <f>IF($D72=1,H71*EXP(-(m+fe*va)/12),I71*EXP(-(m+fe*va)/12))</f>
        <v>294.9209005216012</v>
      </c>
      <c r="J72">
        <f>IF($D72=1,I71*EXP(-(m+fe*va)/12),J71*EXP(-(m+fe*va)/12))</f>
        <v>217.62105686523358</v>
      </c>
      <c r="K72">
        <f>IF($D72=1,J71*EXP(-(m+fe*va)/12),K71*EXP(-(m+fe*va)/12))</f>
        <v>161.21764412977731</v>
      </c>
      <c r="M72" s="1">
        <v>2</v>
      </c>
      <c r="N72">
        <f t="shared" si="7"/>
        <v>991.22033351586651</v>
      </c>
      <c r="O72">
        <f t="shared" si="8"/>
        <v>1005.360819607627</v>
      </c>
      <c r="P72">
        <f t="shared" si="9"/>
        <v>927.01860001174634</v>
      </c>
      <c r="Q72">
        <f t="shared" si="10"/>
        <v>803.13318684567594</v>
      </c>
      <c r="R72">
        <f t="shared" si="11"/>
        <v>666.78666398928817</v>
      </c>
      <c r="S72">
        <f t="shared" si="12"/>
        <v>535.10841672592278</v>
      </c>
      <c r="T72">
        <f t="shared" si="13"/>
        <v>421.92269645204021</v>
      </c>
      <c r="V72">
        <f>SUMPRODUCT(N72:T72,fa)/2</f>
        <v>3874.3048158377824</v>
      </c>
    </row>
    <row r="73" spans="3:22">
      <c r="D73">
        <v>3</v>
      </c>
      <c r="E73">
        <f>IF(D73=1,(So*V61)/(1+beta*V61),E72*EXP(-(m+fe*va)/12))</f>
        <v>955.18922663971387</v>
      </c>
      <c r="F73">
        <f>IF($D73=1,E72*EXP(-(m+fe*va)/12),F72*EXP(-(m+fe*va)/12))</f>
        <v>707.56124442794578</v>
      </c>
      <c r="G73">
        <f>IF($D73=1,F72*EXP(-(m+fe*va)/12),G72*EXP(-(m+fe*va)/12))</f>
        <v>524.13358216004895</v>
      </c>
      <c r="H73">
        <f>IF($D73=1,G72*EXP(-(m+fe*va)/12),H72*EXP(-(m+fe*va)/12))</f>
        <v>388.27389600946304</v>
      </c>
      <c r="I73">
        <f>IF($D73=1,H72*EXP(-(m+fe*va)/12),I72*EXP(-(m+fe*va)/12))</f>
        <v>287.63927754303955</v>
      </c>
      <c r="J73">
        <f>IF($D73=1,I72*EXP(-(m+fe*va)/12),J72*EXP(-(m+fe*va)/12))</f>
        <v>212.24797382674376</v>
      </c>
      <c r="K73">
        <f>IF($D73=1,J72*EXP(-(m+fe*va)/12),K72*EXP(-(m+fe*va)/12))</f>
        <v>157.23716631362817</v>
      </c>
      <c r="M73" s="1">
        <v>3</v>
      </c>
      <c r="N73">
        <f t="shared" si="7"/>
        <v>966.74701628205435</v>
      </c>
      <c r="O73">
        <f t="shared" si="8"/>
        <v>980.53837252824724</v>
      </c>
      <c r="P73">
        <f t="shared" si="9"/>
        <v>904.13042922608452</v>
      </c>
      <c r="Q73">
        <f t="shared" si="10"/>
        <v>783.30375780949066</v>
      </c>
      <c r="R73">
        <f t="shared" si="11"/>
        <v>650.3236425970581</v>
      </c>
      <c r="S73">
        <f t="shared" si="12"/>
        <v>521.89654284258017</v>
      </c>
      <c r="T73">
        <f t="shared" si="13"/>
        <v>411.50538795939633</v>
      </c>
      <c r="V73">
        <f>SUMPRODUCT(N73:T73,fa)/2</f>
        <v>3778.6478891056936</v>
      </c>
    </row>
    <row r="74" spans="3:22">
      <c r="D74">
        <v>4</v>
      </c>
      <c r="E74">
        <f>IF(D74=1,(So*V62)/(1+beta*V62),E73*EXP(-(m+fe*va)/12))</f>
        <v>931.60552060439045</v>
      </c>
      <c r="F74">
        <f>IF($D74=1,E73*EXP(-(m+fe*va)/12),F73*EXP(-(m+fe*va)/12))</f>
        <v>690.09149505767743</v>
      </c>
      <c r="G74">
        <f>IF($D74=1,F73*EXP(-(m+fe*va)/12),G73*EXP(-(m+fe*va)/12))</f>
        <v>511.19267790761222</v>
      </c>
      <c r="H74">
        <f>IF($D74=1,G73*EXP(-(m+fe*va)/12),H73*EXP(-(m+fe*va)/12))</f>
        <v>378.68737935988742</v>
      </c>
      <c r="I74">
        <f>IF($D74=1,H73*EXP(-(m+fe*va)/12),I73*EXP(-(m+fe*va)/12))</f>
        <v>280.5374384763951</v>
      </c>
      <c r="J74">
        <f>IF($D74=1,I73*EXP(-(m+fe*va)/12),J73*EXP(-(m+fe*va)/12))</f>
        <v>207.00755268115333</v>
      </c>
      <c r="K74">
        <f>IF($D74=1,J73*EXP(-(m+fe*va)/12),K73*EXP(-(m+fe*va)/12))</f>
        <v>153.35496684492901</v>
      </c>
      <c r="M74" s="1">
        <v>4</v>
      </c>
      <c r="N74">
        <f t="shared" si="7"/>
        <v>942.87794740370362</v>
      </c>
      <c r="O74">
        <f t="shared" si="8"/>
        <v>956.32879385092929</v>
      </c>
      <c r="P74">
        <f t="shared" si="9"/>
        <v>881.80736939063115</v>
      </c>
      <c r="Q74">
        <f t="shared" si="10"/>
        <v>763.96391912063677</v>
      </c>
      <c r="R74">
        <f t="shared" si="11"/>
        <v>634.2670946512817</v>
      </c>
      <c r="S74">
        <f t="shared" si="12"/>
        <v>509.01087128768791</v>
      </c>
      <c r="T74">
        <f t="shared" si="13"/>
        <v>401.34528372986375</v>
      </c>
      <c r="V74">
        <f>SUMPRODUCT(N74:T74,fa)/2</f>
        <v>3685.3527403097191</v>
      </c>
    </row>
    <row r="75" spans="3:22">
      <c r="D75">
        <v>5</v>
      </c>
      <c r="E75">
        <f>IF(D75=1,(So*V63)/(1+beta*V63),E74*EXP(-(m+fe*va)/12))</f>
        <v>908.60409834577717</v>
      </c>
      <c r="F75">
        <f>IF($D75=1,E74*EXP(-(m+fe*va)/12),F74*EXP(-(m+fe*va)/12))</f>
        <v>673.05307533620396</v>
      </c>
      <c r="G75">
        <f>IF($D75=1,F74*EXP(-(m+fe*va)/12),G74*EXP(-(m+fe*va)/12))</f>
        <v>498.57128571960112</v>
      </c>
      <c r="H75">
        <f>IF($D75=1,G74*EXP(-(m+fe*va)/12),H74*EXP(-(m+fe*va)/12))</f>
        <v>369.33755464973166</v>
      </c>
      <c r="I75">
        <f>IF($D75=1,H74*EXP(-(m+fe*va)/12),I74*EXP(-(m+fe*va)/12))</f>
        <v>273.61094444106669</v>
      </c>
      <c r="J75">
        <f>IF($D75=1,I74*EXP(-(m+fe*va)/12),J74*EXP(-(m+fe*va)/12))</f>
        <v>201.89651799465611</v>
      </c>
      <c r="K75">
        <f>IF($D75=1,J74*EXP(-(m+fe*va)/12),K74*EXP(-(m+fe*va)/12))</f>
        <v>149.56861922263559</v>
      </c>
      <c r="M75" s="1">
        <v>5</v>
      </c>
      <c r="N75">
        <f t="shared" si="7"/>
        <v>919.59820793576102</v>
      </c>
      <c r="O75">
        <f t="shared" si="8"/>
        <v>932.71695180091137</v>
      </c>
      <c r="P75">
        <f t="shared" si="9"/>
        <v>860.03546786631193</v>
      </c>
      <c r="Q75">
        <f t="shared" si="10"/>
        <v>745.10158275036861</v>
      </c>
      <c r="R75">
        <f t="shared" si="11"/>
        <v>618.60698428680769</v>
      </c>
      <c r="S75">
        <f t="shared" si="12"/>
        <v>496.44334809705987</v>
      </c>
      <c r="T75">
        <f t="shared" si="13"/>
        <v>391.43603336755962</v>
      </c>
      <c r="V75">
        <f>SUMPRODUCT(N75:T75,fa)/2</f>
        <v>3594.361056944847</v>
      </c>
    </row>
    <row r="76" spans="3:22">
      <c r="D76">
        <v>6</v>
      </c>
      <c r="E76">
        <f>IF(D76=1,(So*V64)/(1+beta*V64),E75*EXP(-(m+fe*va)/12))</f>
        <v>886.17058322620255</v>
      </c>
      <c r="F76">
        <f>IF($D76=1,E75*EXP(-(m+fe*va)/12),F75*EXP(-(m+fe*va)/12))</f>
        <v>656.43533569655187</v>
      </c>
      <c r="G76">
        <f>IF($D76=1,F75*EXP(-(m+fe*va)/12),G75*EXP(-(m+fe*va)/12))</f>
        <v>486.26151681503688</v>
      </c>
      <c r="H76">
        <f>IF($D76=1,G75*EXP(-(m+fe*va)/12),H75*EXP(-(m+fe*va)/12))</f>
        <v>360.21857793418934</v>
      </c>
      <c r="I76">
        <f>IF($D76=1,H75*EXP(-(m+fe*va)/12),I75*EXP(-(m+fe*va)/12))</f>
        <v>266.85546615280577</v>
      </c>
      <c r="J76">
        <f>IF($D76=1,I75*EXP(-(m+fe*va)/12),J75*EXP(-(m+fe*va)/12))</f>
        <v>196.91167520419475</v>
      </c>
      <c r="K76">
        <f>IF($D76=1,J75*EXP(-(m+fe*va)/12),K75*EXP(-(m+fe*va)/12))</f>
        <v>145.87575685622792</v>
      </c>
      <c r="M76" s="1">
        <v>6</v>
      </c>
      <c r="N76">
        <f t="shared" si="7"/>
        <v>896.89324728323959</v>
      </c>
      <c r="O76">
        <f t="shared" si="8"/>
        <v>909.68808820828156</v>
      </c>
      <c r="P76">
        <f t="shared" si="9"/>
        <v>838.80111650593869</v>
      </c>
      <c r="Q76">
        <f t="shared" si="10"/>
        <v>726.70495912443357</v>
      </c>
      <c r="R76">
        <f t="shared" si="11"/>
        <v>603.33352342487854</v>
      </c>
      <c r="S76">
        <f t="shared" si="12"/>
        <v>484.18611815959446</v>
      </c>
      <c r="T76">
        <f t="shared" si="13"/>
        <v>381.77144326843415</v>
      </c>
      <c r="V76">
        <f>SUMPRODUCT(N76:T76,fa)/2</f>
        <v>3505.615966246944</v>
      </c>
    </row>
    <row r="77" spans="3:22">
      <c r="D77">
        <v>7</v>
      </c>
      <c r="E77">
        <f>IF(D77=1,(So*V65)/(1+beta*V65),E76*EXP(-(m+fe*va)/12))</f>
        <v>864.29095356844391</v>
      </c>
      <c r="F77">
        <f>IF($D77=1,E76*EXP(-(m+fe*va)/12),F76*EXP(-(m+fe*va)/12))</f>
        <v>640.22788951049301</v>
      </c>
      <c r="G77">
        <f>IF($D77=1,F76*EXP(-(m+fe*va)/12),G76*EXP(-(m+fe*va)/12))</f>
        <v>474.25567718763727</v>
      </c>
      <c r="H77">
        <f>IF($D77=1,G76*EXP(-(m+fe*va)/12),H76*EXP(-(m+fe*va)/12))</f>
        <v>351.3247495559653</v>
      </c>
      <c r="I77">
        <f>IF($D77=1,H76*EXP(-(m+fe*va)/12),I76*EXP(-(m+fe*va)/12))</f>
        <v>260.26678121777275</v>
      </c>
      <c r="J77">
        <f>IF($D77=1,I76*EXP(-(m+fe*va)/12),J76*EXP(-(m+fe*va)/12))</f>
        <v>192.04990862075482</v>
      </c>
      <c r="K77">
        <f>IF($D77=1,J76*EXP(-(m+fe*va)/12),K76*EXP(-(m+fe*va)/12))</f>
        <v>142.27407158651411</v>
      </c>
      <c r="M77" s="1">
        <v>7</v>
      </c>
      <c r="N77">
        <f t="shared" si="7"/>
        <v>874.74887410662211</v>
      </c>
      <c r="O77">
        <f t="shared" si="8"/>
        <v>887.22780928364114</v>
      </c>
      <c r="P77">
        <f t="shared" si="9"/>
        <v>818.09104314867432</v>
      </c>
      <c r="Q77">
        <f t="shared" si="10"/>
        <v>708.76254975420431</v>
      </c>
      <c r="R77">
        <f t="shared" si="11"/>
        <v>588.43716565526233</v>
      </c>
      <c r="S77">
        <f t="shared" si="12"/>
        <v>472.23152030757399</v>
      </c>
      <c r="T77">
        <f t="shared" si="13"/>
        <v>372.34547274906612</v>
      </c>
      <c r="V77">
        <f>SUMPRODUCT(N77:T77,fa)/2</f>
        <v>3419.0619996454257</v>
      </c>
    </row>
    <row r="78" spans="3:22">
      <c r="D78">
        <v>8</v>
      </c>
      <c r="E78">
        <f>IF(D78=1,(So*V66)/(1+beta*V66),E77*EXP(-(m+fe*va)/12))</f>
        <v>842.95153389172287</v>
      </c>
      <c r="F78">
        <f>IF($D78=1,E77*EXP(-(m+fe*va)/12),F77*EXP(-(m+fe*va)/12))</f>
        <v>624.42060659656408</v>
      </c>
      <c r="G78">
        <f>IF($D78=1,F77*EXP(-(m+fe*va)/12),G77*EXP(-(m+fe*va)/12))</f>
        <v>462.5462627968119</v>
      </c>
      <c r="H78">
        <f>IF($D78=1,G77*EXP(-(m+fe*va)/12),H77*EXP(-(m+fe*va)/12))</f>
        <v>342.65051058280454</v>
      </c>
      <c r="I78">
        <f>IF($D78=1,H77*EXP(-(m+fe*va)/12),I77*EXP(-(m+fe*va)/12))</f>
        <v>253.84077149340325</v>
      </c>
      <c r="J78">
        <f>IF($D78=1,I77*EXP(-(m+fe*va)/12),J77*EXP(-(m+fe*va)/12))</f>
        <v>187.30817948195772</v>
      </c>
      <c r="K78">
        <f>IF($D78=1,J77*EXP(-(m+fe*va)/12),K77*EXP(-(m+fe*va)/12))</f>
        <v>138.7613122429558</v>
      </c>
      <c r="M78" s="1">
        <v>8</v>
      </c>
      <c r="N78">
        <f t="shared" si="7"/>
        <v>853.15124745181276</v>
      </c>
      <c r="O78">
        <f t="shared" si="8"/>
        <v>865.32207662151848</v>
      </c>
      <c r="P78">
        <f t="shared" si="9"/>
        <v>797.89230332450052</v>
      </c>
      <c r="Q78">
        <f t="shared" si="10"/>
        <v>691.26314004974984</v>
      </c>
      <c r="R78">
        <f t="shared" si="11"/>
        <v>573.9086002694354</v>
      </c>
      <c r="S78">
        <f t="shared" si="12"/>
        <v>460.57208252818583</v>
      </c>
      <c r="T78">
        <f t="shared" si="13"/>
        <v>363.15223027103963</v>
      </c>
      <c r="V78">
        <f>SUMPRODUCT(N78:T78,fa)/2</f>
        <v>3334.6450580935953</v>
      </c>
    </row>
    <row r="79" spans="3:22">
      <c r="D79">
        <v>9</v>
      </c>
      <c r="E79">
        <f>IF(D79=1,(So*V67)/(1+beta*V67),E78*EXP(-(m+fe*va)/12))</f>
        <v>822.13898636408442</v>
      </c>
      <c r="F79">
        <f>IF($D79=1,E78*EXP(-(m+fe*va)/12),F78*EXP(-(m+fe*va)/12))</f>
        <v>609.00360688837304</v>
      </c>
      <c r="G79">
        <f>IF($D79=1,F78*EXP(-(m+fe*va)/12),G78*EXP(-(m+fe*va)/12))</f>
        <v>451.1259548773927</v>
      </c>
      <c r="H79">
        <f>IF($D79=1,G78*EXP(-(m+fe*va)/12),H78*EXP(-(m+fe*va)/12))</f>
        <v>334.19043933297837</v>
      </c>
      <c r="I79">
        <f>IF($D79=1,H78*EXP(-(m+fe*va)/12),I78*EXP(-(m+fe*va)/12))</f>
        <v>247.57342051443524</v>
      </c>
      <c r="J79">
        <f>IF($D79=1,I78*EXP(-(m+fe*va)/12),J78*EXP(-(m+fe*va)/12))</f>
        <v>182.68352405273535</v>
      </c>
      <c r="K79">
        <f>IF($D79=1,J78*EXP(-(m+fe*va)/12),K78*EXP(-(m+fe*va)/12))</f>
        <v>135.33528323661324</v>
      </c>
      <c r="M79" s="1">
        <v>9</v>
      </c>
      <c r="N79">
        <f t="shared" si="7"/>
        <v>832.08686809908988</v>
      </c>
      <c r="O79">
        <f t="shared" si="8"/>
        <v>843.95719842590734</v>
      </c>
      <c r="P79">
        <f t="shared" si="9"/>
        <v>778.19227216350248</v>
      </c>
      <c r="Q79">
        <f t="shared" si="10"/>
        <v>674.1957923103505</v>
      </c>
      <c r="R79">
        <f t="shared" si="11"/>
        <v>559.73874644108662</v>
      </c>
      <c r="S79">
        <f t="shared" si="12"/>
        <v>449.20051729327093</v>
      </c>
      <c r="T79">
        <f t="shared" si="13"/>
        <v>354.18596975854052</v>
      </c>
      <c r="V79">
        <f>SUMPRODUCT(N79:T79,fa)/2</f>
        <v>3252.3123782549792</v>
      </c>
    </row>
    <row r="80" spans="3:22">
      <c r="D80">
        <v>10</v>
      </c>
      <c r="E80">
        <f>IF(D80=1,(So*V68)/(1+beta*V68),E79*EXP(-(m+fe*va)/12))</f>
        <v>801.84030246581779</v>
      </c>
      <c r="F80">
        <f>IF($D80=1,E79*EXP(-(m+fe*va)/12),F79*EXP(-(m+fe*va)/12))</f>
        <v>593.96725425923648</v>
      </c>
      <c r="G80">
        <f>IF($D80=1,F79*EXP(-(m+fe*va)/12),G79*EXP(-(m+fe*va)/12))</f>
        <v>439.98761536516747</v>
      </c>
      <c r="H80">
        <f>IF($D80=1,G79*EXP(-(m+fe*va)/12),H79*EXP(-(m+fe*va)/12))</f>
        <v>325.93924798655701</v>
      </c>
      <c r="I80">
        <f>IF($D80=1,H79*EXP(-(m+fe*va)/12),I79*EXP(-(m+fe*va)/12))</f>
        <v>241.46081098248726</v>
      </c>
      <c r="J80">
        <f>IF($D80=1,I79*EXP(-(m+fe*va)/12),J79*EXP(-(m+fe*va)/12))</f>
        <v>178.17305177289913</v>
      </c>
      <c r="K80">
        <f>IF($D80=1,J79*EXP(-(m+fe*va)/12),K79*EXP(-(m+fe*va)/12))</f>
        <v>131.99384318783075</v>
      </c>
      <c r="M80" s="1">
        <v>10</v>
      </c>
      <c r="N80">
        <f t="shared" si="7"/>
        <v>811.54257012565415</v>
      </c>
      <c r="O80">
        <f t="shared" si="8"/>
        <v>823.11982095244991</v>
      </c>
      <c r="P80">
        <f t="shared" si="9"/>
        <v>758.97863650491388</v>
      </c>
      <c r="Q80">
        <f t="shared" si="10"/>
        <v>657.5498388880801</v>
      </c>
      <c r="R80">
        <f t="shared" si="11"/>
        <v>545.9187475503054</v>
      </c>
      <c r="S80">
        <f t="shared" si="12"/>
        <v>438.10971700438165</v>
      </c>
      <c r="T80">
        <f t="shared" si="13"/>
        <v>345.4410870068719</v>
      </c>
      <c r="V80">
        <f>SUMPRODUCT(N80:T80,fa)/2</f>
        <v>3172.0124995245214</v>
      </c>
    </row>
    <row r="81" spans="3:22">
      <c r="D81">
        <v>11</v>
      </c>
      <c r="E81">
        <f>IF(D81=1,(So*V69)/(1+beta*V69),E80*EXP(-(m+fe*va)/12))</f>
        <v>782.04279485870848</v>
      </c>
      <c r="F81">
        <f>IF($D81=1,E80*EXP(-(m+fe*va)/12),F80*EXP(-(m+fe*va)/12))</f>
        <v>579.30215049928631</v>
      </c>
      <c r="G81">
        <f>IF($D81=1,F80*EXP(-(m+fe*va)/12),G80*EXP(-(m+fe*va)/12))</f>
        <v>429.12428243535737</v>
      </c>
      <c r="H81">
        <f>IF($D81=1,G80*EXP(-(m+fe*va)/12),H80*EXP(-(m+fe*va)/12))</f>
        <v>317.89177928034985</v>
      </c>
      <c r="I81">
        <f>IF($D81=1,H80*EXP(-(m+fe*va)/12),I80*EXP(-(m+fe*va)/12))</f>
        <v>235.49912231761954</v>
      </c>
      <c r="J81">
        <f>IF($D81=1,I80*EXP(-(m+fe*va)/12),J80*EXP(-(m+fe*va)/12))</f>
        <v>173.77394345044581</v>
      </c>
      <c r="K81">
        <f>IF($D81=1,J80*EXP(-(m+fe*va)/12),K80*EXP(-(m+fe*va)/12))</f>
        <v>128.73490358780475</v>
      </c>
      <c r="M81" s="1">
        <v>11</v>
      </c>
      <c r="N81">
        <f t="shared" si="7"/>
        <v>791.50551267649882</v>
      </c>
      <c r="O81">
        <f t="shared" si="8"/>
        <v>802.79692016191098</v>
      </c>
      <c r="P81">
        <f t="shared" si="9"/>
        <v>740.23938720099147</v>
      </c>
      <c r="Q81">
        <f t="shared" si="10"/>
        <v>641.31487552017779</v>
      </c>
      <c r="R81">
        <f t="shared" si="11"/>
        <v>532.43996564790598</v>
      </c>
      <c r="S81">
        <f t="shared" si="12"/>
        <v>427.29274955030121</v>
      </c>
      <c r="T81">
        <f t="shared" si="13"/>
        <v>336.91211617964382</v>
      </c>
      <c r="V81">
        <f>SUMPRODUCT(N81:T81,fa)/2</f>
        <v>3093.6952318640328</v>
      </c>
    </row>
    <row r="82" spans="3:22">
      <c r="D82">
        <v>12</v>
      </c>
      <c r="E82">
        <f>IF(D82=1,(So*V70)/(1+beta*V70),E81*EXP(-(m+fe*va)/12))</f>
        <v>762.73408945603842</v>
      </c>
      <c r="F82">
        <f>IF($D82=1,E81*EXP(-(m+fe*va)/12),F81*EXP(-(m+fe*va)/12))</f>
        <v>564.99912944128289</v>
      </c>
      <c r="G82">
        <f>IF($D82=1,F81*EXP(-(m+fe*va)/12),G81*EXP(-(m+fe*va)/12))</f>
        <v>418.5291661512498</v>
      </c>
      <c r="H82">
        <f>IF($D82=1,G81*EXP(-(m+fe*va)/12),H81*EXP(-(m+fe*va)/12))</f>
        <v>310.04300328444816</v>
      </c>
      <c r="I82">
        <f>IF($D82=1,H81*EXP(-(m+fe*va)/12),I81*EXP(-(m+fe*va)/12))</f>
        <v>229.68462827034708</v>
      </c>
      <c r="J82">
        <f>IF($D82=1,I81*EXP(-(m+fe*va)/12),J81*EXP(-(m+fe*va)/12))</f>
        <v>169.48344949947077</v>
      </c>
      <c r="K82">
        <f>IF($D82=1,J81*EXP(-(m+fe*va)/12),K81*EXP(-(m+fe*va)/12))</f>
        <v>125.55642749319775</v>
      </c>
      <c r="M82" s="1">
        <v>12</v>
      </c>
      <c r="N82">
        <f t="shared" si="7"/>
        <v>771.96317193845653</v>
      </c>
      <c r="O82">
        <f t="shared" si="8"/>
        <v>782.97579357972984</v>
      </c>
      <c r="P82">
        <f t="shared" si="9"/>
        <v>721.96281161090599</v>
      </c>
      <c r="Q82">
        <f t="shared" si="10"/>
        <v>625.48075482604565</v>
      </c>
      <c r="R82">
        <f t="shared" si="11"/>
        <v>519.29397605642771</v>
      </c>
      <c r="S82">
        <f t="shared" si="12"/>
        <v>416.74285397424865</v>
      </c>
      <c r="T82">
        <f t="shared" si="13"/>
        <v>328.59372639244782</v>
      </c>
      <c r="V82">
        <f>SUMPRODUCT(N82:T82,fa)/2</f>
        <v>3017.3116244317821</v>
      </c>
    </row>
    <row r="83" spans="3:22">
      <c r="C83">
        <v>7</v>
      </c>
      <c r="D83">
        <v>1</v>
      </c>
      <c r="E83">
        <f>IF(D83=1,(So*V71)/(1+beta*V71),E82*EXP(-(m+fe*va)/12))</f>
        <v>1004.2440422010848</v>
      </c>
      <c r="F83">
        <f>IF($D83=1,E82*EXP(-(m+fe*va)/12),F82*EXP(-(m+fe*va)/12))</f>
        <v>743.90211768837935</v>
      </c>
      <c r="G83">
        <f>IF($D83=1,F82*EXP(-(m+fe*va)/12),G82*EXP(-(m+fe*va)/12))</f>
        <v>551.04925123146222</v>
      </c>
      <c r="H83">
        <f>IF($D83=1,G82*EXP(-(m+fe*va)/12),H82*EXP(-(m+fe*va)/12))</f>
        <v>408.1956442202669</v>
      </c>
      <c r="I83">
        <f>IF($D83=1,H82*EXP(-(m+fe*va)/12),I82*EXP(-(m+fe*va)/12))</f>
        <v>302.38801425835521</v>
      </c>
      <c r="J83">
        <f>IF($D83=1,I82*EXP(-(m+fe*va)/12),J82*EXP(-(m+fe*va)/12))</f>
        <v>224.01369459261252</v>
      </c>
      <c r="K83">
        <f>IF($D83=1,J82*EXP(-(m+fe*va)/12),K82*EXP(-(m+fe*va)/12))</f>
        <v>165.29888822158719</v>
      </c>
      <c r="M83">
        <v>1</v>
      </c>
      <c r="N83">
        <f t="shared" si="7"/>
        <v>1016.3953951117179</v>
      </c>
      <c r="O83">
        <f t="shared" si="8"/>
        <v>1030.899554692556</v>
      </c>
      <c r="P83">
        <f t="shared" si="9"/>
        <v>950.55995837427236</v>
      </c>
      <c r="Q83">
        <f t="shared" si="10"/>
        <v>823.49389264996637</v>
      </c>
      <c r="R83">
        <f t="shared" si="11"/>
        <v>683.66906143671531</v>
      </c>
      <c r="S83">
        <f t="shared" si="12"/>
        <v>550.82727363377489</v>
      </c>
      <c r="T83">
        <f t="shared" si="13"/>
        <v>432.60372036471585</v>
      </c>
      <c r="V83">
        <f>SUMPRODUCT(N83:T83,fa)/2</f>
        <v>3975.1773377507898</v>
      </c>
    </row>
    <row r="84" spans="3:22">
      <c r="D84">
        <v>2</v>
      </c>
      <c r="E84">
        <f>IF(D84=1,(So*V72)/(1+beta*V72),E83*EXP(-(m+fe*va)/12))</f>
        <v>979.44916845411728</v>
      </c>
      <c r="F84">
        <f>IF($D84=1,E83*EXP(-(m+fe*va)/12),F83*EXP(-(m+fe*va)/12))</f>
        <v>725.53510896034368</v>
      </c>
      <c r="G84">
        <f>IF($D84=1,F83*EXP(-(m+fe*va)/12),G83*EXP(-(m+fe*va)/12))</f>
        <v>537.44379674183608</v>
      </c>
      <c r="H84">
        <f>IF($D84=1,G83*EXP(-(m+fe*va)/12),H83*EXP(-(m+fe*va)/12))</f>
        <v>398.11725785481713</v>
      </c>
      <c r="I84">
        <f>IF($D84=1,H83*EXP(-(m+fe*va)/12),I83*EXP(-(m+fe*va)/12))</f>
        <v>294.92202758473866</v>
      </c>
      <c r="J84">
        <f>IF($D84=1,I83*EXP(-(m+fe*va)/12),J83*EXP(-(m+fe*va)/12))</f>
        <v>218.4827767662627</v>
      </c>
      <c r="K84">
        <f>IF($D84=1,J83*EXP(-(m+fe*va)/12),K83*EXP(-(m+fe*va)/12))</f>
        <v>161.2176441297774</v>
      </c>
      <c r="M84">
        <v>2</v>
      </c>
      <c r="N84">
        <f t="shared" si="7"/>
        <v>991.30050339241211</v>
      </c>
      <c r="O84">
        <f t="shared" si="8"/>
        <v>1005.4465539972442</v>
      </c>
      <c r="P84">
        <f t="shared" si="9"/>
        <v>927.09054937966732</v>
      </c>
      <c r="Q84">
        <f t="shared" si="10"/>
        <v>803.16175599630799</v>
      </c>
      <c r="R84">
        <f t="shared" si="11"/>
        <v>666.78921216633557</v>
      </c>
      <c r="S84">
        <f t="shared" si="12"/>
        <v>537.22729979056328</v>
      </c>
      <c r="T84">
        <f t="shared" si="13"/>
        <v>421.92269645204044</v>
      </c>
      <c r="V84">
        <f>SUMPRODUCT(N84:T84,fa)/2</f>
        <v>3877.029859578744</v>
      </c>
    </row>
    <row r="85" spans="3:22">
      <c r="D85">
        <v>3</v>
      </c>
      <c r="E85">
        <f>IF(D85=1,(So*V73)/(1+beta*V73),E84*EXP(-(m+fe*va)/12))</f>
        <v>955.26648232120874</v>
      </c>
      <c r="F85">
        <f>IF($D85=1,E84*EXP(-(m+fe*va)/12),F84*EXP(-(m+fe*va)/12))</f>
        <v>707.62158329357965</v>
      </c>
      <c r="G85">
        <f>IF($D85=1,F84*EXP(-(m+fe*va)/12),G84*EXP(-(m+fe*va)/12))</f>
        <v>524.17426212045325</v>
      </c>
      <c r="H85">
        <f>IF($D85=1,G84*EXP(-(m+fe*va)/12),H84*EXP(-(m+fe*va)/12))</f>
        <v>388.28770773534274</v>
      </c>
      <c r="I85">
        <f>IF($D85=1,H84*EXP(-(m+fe*va)/12),I84*EXP(-(m+fe*va)/12))</f>
        <v>287.64037677888899</v>
      </c>
      <c r="J85">
        <f>IF($D85=1,I84*EXP(-(m+fe*va)/12),J84*EXP(-(m+fe*va)/12))</f>
        <v>213.08841778760953</v>
      </c>
      <c r="K85">
        <f>IF($D85=1,J84*EXP(-(m+fe*va)/12),K84*EXP(-(m+fe*va)/12))</f>
        <v>157.23716631362825</v>
      </c>
      <c r="M85">
        <v>3</v>
      </c>
      <c r="N85">
        <f t="shared" si="7"/>
        <v>966.8252067572954</v>
      </c>
      <c r="O85">
        <f t="shared" si="8"/>
        <v>980.6219901282426</v>
      </c>
      <c r="P85">
        <f t="shared" si="9"/>
        <v>904.20060215778187</v>
      </c>
      <c r="Q85">
        <f t="shared" si="10"/>
        <v>783.33162158528035</v>
      </c>
      <c r="R85">
        <f t="shared" si="11"/>
        <v>650.32612785939011</v>
      </c>
      <c r="S85">
        <f t="shared" si="12"/>
        <v>523.96311049795304</v>
      </c>
      <c r="T85">
        <f t="shared" si="13"/>
        <v>411.5053879593965</v>
      </c>
      <c r="V85">
        <f>SUMPRODUCT(N85:T85,fa)/2</f>
        <v>3781.3056512769645</v>
      </c>
    </row>
    <row r="86" spans="3:22">
      <c r="D86">
        <v>4</v>
      </c>
      <c r="E86">
        <f>IF(D86=1,(So*V74)/(1+beta*V74),E85*EXP(-(m+fe*va)/12))</f>
        <v>931.68086883631292</v>
      </c>
      <c r="F86">
        <f>IF($D86=1,E85*EXP(-(m+fe*va)/12),F85*EXP(-(m+fe*va)/12))</f>
        <v>690.15034415141065</v>
      </c>
      <c r="G86">
        <f>IF($D86=1,F85*EXP(-(m+fe*va)/12),G85*EXP(-(m+fe*va)/12))</f>
        <v>511.23235347621545</v>
      </c>
      <c r="H86">
        <f>IF($D86=1,G85*EXP(-(m+fe*va)/12),H85*EXP(-(m+fe*va)/12))</f>
        <v>378.7008500730401</v>
      </c>
      <c r="I86">
        <f>IF($D86=1,H85*EXP(-(m+fe*va)/12),I85*EXP(-(m+fe*va)/12))</f>
        <v>280.53851057201473</v>
      </c>
      <c r="J86">
        <f>IF($D86=1,I85*EXP(-(m+fe*va)/12),J85*EXP(-(m+fe*va)/12))</f>
        <v>207.82724600669005</v>
      </c>
      <c r="K86">
        <f>IF($D86=1,J85*EXP(-(m+fe*va)/12),K85*EXP(-(m+fe*va)/12))</f>
        <v>153.35496684492909</v>
      </c>
      <c r="M86">
        <v>4</v>
      </c>
      <c r="N86">
        <f t="shared" si="7"/>
        <v>942.95420734923232</v>
      </c>
      <c r="O86">
        <f t="shared" si="8"/>
        <v>956.41034692502478</v>
      </c>
      <c r="P86">
        <f t="shared" si="9"/>
        <v>881.87580974647165</v>
      </c>
      <c r="Q86">
        <f t="shared" si="10"/>
        <v>763.99109493735102</v>
      </c>
      <c r="R86">
        <f t="shared" si="11"/>
        <v>634.2695185522681</v>
      </c>
      <c r="S86">
        <f t="shared" si="12"/>
        <v>511.02641520585013</v>
      </c>
      <c r="T86">
        <f t="shared" si="13"/>
        <v>401.34528372986398</v>
      </c>
      <c r="V86">
        <f>SUMPRODUCT(N86:T86,fa)/2</f>
        <v>3687.9448820991734</v>
      </c>
    </row>
    <row r="87" spans="3:22">
      <c r="D87">
        <v>5</v>
      </c>
      <c r="E87">
        <f>IF(D87=1,(So*V75)/(1+beta*V75),E86*EXP(-(m+fe*va)/12))</f>
        <v>908.67758622322492</v>
      </c>
      <c r="F87">
        <f>IF($D87=1,E86*EXP(-(m+fe*va)/12),F86*EXP(-(m+fe*va)/12))</f>
        <v>673.11047144063582</v>
      </c>
      <c r="G87">
        <f>IF($D87=1,F86*EXP(-(m+fe*va)/12),G86*EXP(-(m+fe*va)/12))</f>
        <v>498.60998169492518</v>
      </c>
      <c r="H87">
        <f>IF($D87=1,G86*EXP(-(m+fe*va)/12),H86*EXP(-(m+fe*va)/12))</f>
        <v>369.35069276979158</v>
      </c>
      <c r="I87">
        <f>IF($D87=1,H86*EXP(-(m+fe*va)/12),I86*EXP(-(m+fe*va)/12))</f>
        <v>273.61199006655119</v>
      </c>
      <c r="J87">
        <f>IF($D87=1,I86*EXP(-(m+fe*va)/12),J86*EXP(-(m+fe*va)/12))</f>
        <v>202.69597301987554</v>
      </c>
      <c r="K87">
        <f>IF($D87=1,J86*EXP(-(m+fe*va)/12),K86*EXP(-(m+fe*va)/12))</f>
        <v>149.56861922263568</v>
      </c>
      <c r="M87">
        <v>5</v>
      </c>
      <c r="N87">
        <f t="shared" ref="N87:N94" si="14">E87*E$2</f>
        <v>919.67258501652589</v>
      </c>
      <c r="O87">
        <f t="shared" ref="O87:O94" si="15">F87*F$2</f>
        <v>932.7964913224331</v>
      </c>
      <c r="P87">
        <f t="shared" ref="P87:P94" si="16">G87*G$2</f>
        <v>860.10221842374597</v>
      </c>
      <c r="Q87">
        <f t="shared" ref="Q87:Q94" si="17">H87*H$2</f>
        <v>745.12808759377742</v>
      </c>
      <c r="R87">
        <f t="shared" ref="R87:R94" si="18">I87*I$2</f>
        <v>618.60934834146553</v>
      </c>
      <c r="S87">
        <f t="shared" ref="S87:S94" si="19">J87*J$2</f>
        <v>498.40912805857192</v>
      </c>
      <c r="T87">
        <f t="shared" ref="T87:T94" si="20">K87*K$2</f>
        <v>391.43603336755984</v>
      </c>
      <c r="V87">
        <f>SUMPRODUCT(N87:T87,fa)/2</f>
        <v>3596.8891985254845</v>
      </c>
    </row>
    <row r="88" spans="3:22">
      <c r="D88">
        <v>6</v>
      </c>
      <c r="E88">
        <f>IF(D88=1,(So*V76)/(1+beta*V76),E87*EXP(-(m+fe*va)/12))</f>
        <v>886.2422566814912</v>
      </c>
      <c r="F88">
        <f>IF($D88=1,E87*EXP(-(m+fe*va)/12),F87*EXP(-(m+fe*va)/12))</f>
        <v>656.49131468611608</v>
      </c>
      <c r="G88">
        <f>IF($D88=1,F87*EXP(-(m+fe*va)/12),G87*EXP(-(m+fe*va)/12))</f>
        <v>486.29925738332605</v>
      </c>
      <c r="H88">
        <f>IF($D88=1,G87*EXP(-(m+fe*va)/12),H87*EXP(-(m+fe*va)/12))</f>
        <v>360.23139167290918</v>
      </c>
      <c r="I88">
        <f>IF($D88=1,H87*EXP(-(m+fe*va)/12),I87*EXP(-(m+fe*va)/12))</f>
        <v>266.85648596170506</v>
      </c>
      <c r="J88">
        <f>IF($D88=1,I87*EXP(-(m+fe*va)/12),J87*EXP(-(m+fe*va)/12))</f>
        <v>197.69139161451213</v>
      </c>
      <c r="K88">
        <f>IF($D88=1,J87*EXP(-(m+fe*va)/12),K87*EXP(-(m+fe*va)/12))</f>
        <v>145.87575685622801</v>
      </c>
      <c r="M88">
        <v>6</v>
      </c>
      <c r="N88">
        <f t="shared" si="14"/>
        <v>896.96578798733719</v>
      </c>
      <c r="O88">
        <f t="shared" si="15"/>
        <v>909.76566389201957</v>
      </c>
      <c r="P88">
        <f t="shared" si="16"/>
        <v>838.86621898623753</v>
      </c>
      <c r="Q88">
        <f t="shared" si="17"/>
        <v>726.7308095609269</v>
      </c>
      <c r="R88">
        <f t="shared" si="18"/>
        <v>603.33582911081896</v>
      </c>
      <c r="S88">
        <f t="shared" si="19"/>
        <v>486.10336284092386</v>
      </c>
      <c r="T88">
        <f t="shared" si="20"/>
        <v>381.77144326843433</v>
      </c>
      <c r="V88">
        <f>SUMPRODUCT(N88:T88,fa)/2</f>
        <v>3508.0816877895513</v>
      </c>
    </row>
    <row r="89" spans="3:22">
      <c r="D89">
        <v>7</v>
      </c>
      <c r="E89">
        <f>IF(D89=1,(So*V77)/(1+beta*V77),E88*EXP(-(m+fe*va)/12))</f>
        <v>864.36085739981627</v>
      </c>
      <c r="F89">
        <f>IF($D89=1,E88*EXP(-(m+fe*va)/12),F88*EXP(-(m+fe*va)/12))</f>
        <v>640.28248637388037</v>
      </c>
      <c r="G89">
        <f>IF($D89=1,F88*EXP(-(m+fe*va)/12),G88*EXP(-(m+fe*va)/12))</f>
        <v>474.29248593797524</v>
      </c>
      <c r="H89">
        <f>IF($D89=1,G88*EXP(-(m+fe*va)/12),H88*EXP(-(m+fe*va)/12))</f>
        <v>351.33724692234892</v>
      </c>
      <c r="I89">
        <f>IF($D89=1,H88*EXP(-(m+fe*va)/12),I88*EXP(-(m+fe*va)/12))</f>
        <v>260.26777584750056</v>
      </c>
      <c r="J89">
        <f>IF($D89=1,I88*EXP(-(m+fe*va)/12),J88*EXP(-(m+fe*va)/12))</f>
        <v>192.81037376430851</v>
      </c>
      <c r="K89">
        <f>IF($D89=1,J88*EXP(-(m+fe*va)/12),K88*EXP(-(m+fe*va)/12))</f>
        <v>142.2740715865142</v>
      </c>
      <c r="M89">
        <v>7</v>
      </c>
      <c r="N89">
        <f t="shared" si="14"/>
        <v>874.819623774354</v>
      </c>
      <c r="O89">
        <f t="shared" si="15"/>
        <v>887.30346961692339</v>
      </c>
      <c r="P89">
        <f t="shared" si="16"/>
        <v>818.15453824300732</v>
      </c>
      <c r="Q89">
        <f t="shared" si="17"/>
        <v>708.78776194114664</v>
      </c>
      <c r="R89">
        <f t="shared" si="18"/>
        <v>588.43941441361403</v>
      </c>
      <c r="S89">
        <f t="shared" si="19"/>
        <v>474.10142804905814</v>
      </c>
      <c r="T89">
        <f t="shared" si="20"/>
        <v>372.34547274906635</v>
      </c>
      <c r="V89">
        <f>SUMPRODUCT(N89:T89,fa)/2</f>
        <v>3421.4668423062317</v>
      </c>
    </row>
    <row r="90" spans="3:22">
      <c r="D90">
        <v>8</v>
      </c>
      <c r="E90">
        <f>IF(D90=1,(So*V78)/(1+beta*V78),E89*EXP(-(m+fe*va)/12))</f>
        <v>843.0197117913491</v>
      </c>
      <c r="F90">
        <f>IF($D90=1,E89*EXP(-(m+fe*va)/12),F89*EXP(-(m+fe*va)/12))</f>
        <v>624.4738554585914</v>
      </c>
      <c r="G90">
        <f>IF($D90=1,F89*EXP(-(m+fe*va)/12),G89*EXP(-(m+fe*va)/12))</f>
        <v>462.58216273586589</v>
      </c>
      <c r="H90">
        <f>IF($D90=1,G89*EXP(-(m+fe*va)/12),H89*EXP(-(m+fe*va)/12))</f>
        <v>342.66269938811274</v>
      </c>
      <c r="I90">
        <f>IF($D90=1,H89*EXP(-(m+fe*va)/12),I89*EXP(-(m+fe*va)/12))</f>
        <v>253.8417415656356</v>
      </c>
      <c r="J90">
        <f>IF($D90=1,I89*EXP(-(m+fe*va)/12),J89*EXP(-(m+fe*va)/12))</f>
        <v>188.04986867421769</v>
      </c>
      <c r="K90">
        <f>IF($D90=1,J89*EXP(-(m+fe*va)/12),K89*EXP(-(m+fe*va)/12))</f>
        <v>138.76131224295588</v>
      </c>
      <c r="M90">
        <v>8</v>
      </c>
      <c r="N90">
        <f t="shared" si="14"/>
        <v>853.22025030402438</v>
      </c>
      <c r="O90">
        <f t="shared" si="15"/>
        <v>865.39586889451596</v>
      </c>
      <c r="P90">
        <f t="shared" si="16"/>
        <v>797.95423071936875</v>
      </c>
      <c r="Q90">
        <f t="shared" si="17"/>
        <v>691.28772974557864</v>
      </c>
      <c r="R90">
        <f t="shared" si="18"/>
        <v>573.91079350574546</v>
      </c>
      <c r="S90">
        <f t="shared" si="19"/>
        <v>462.39582208303386</v>
      </c>
      <c r="T90">
        <f t="shared" si="20"/>
        <v>363.15223027103985</v>
      </c>
      <c r="V90">
        <f>SUMPRODUCT(N90:T90,fa)/2</f>
        <v>3336.9905249775484</v>
      </c>
    </row>
    <row r="91" spans="3:22">
      <c r="D91">
        <v>9</v>
      </c>
      <c r="E91">
        <f>IF(D91=1,(So*V79)/(1+beta*V79),E90*EXP(-(m+fe*va)/12))</f>
        <v>822.20548094537105</v>
      </c>
      <c r="F91">
        <f>IF($D91=1,E90*EXP(-(m+fe*va)/12),F90*EXP(-(m+fe*va)/12))</f>
        <v>609.0555410313126</v>
      </c>
      <c r="G91">
        <f>IF($D91=1,F90*EXP(-(m+fe*va)/12),G90*EXP(-(m+fe*va)/12))</f>
        <v>451.16096844379325</v>
      </c>
      <c r="H91">
        <f>IF($D91=1,G90*EXP(-(m+fe*va)/12),H90*EXP(-(m+fe*va)/12))</f>
        <v>334.20232719561125</v>
      </c>
      <c r="I91">
        <f>IF($D91=1,H90*EXP(-(m+fe*va)/12),I90*EXP(-(m+fe*va)/12))</f>
        <v>247.57436663549882</v>
      </c>
      <c r="J91">
        <f>IF($D91=1,I90*EXP(-(m+fe*va)/12),J90*EXP(-(m+fe*va)/12))</f>
        <v>183.40690087359079</v>
      </c>
      <c r="K91">
        <f>IF($D91=1,J90*EXP(-(m+fe*va)/12),K90*EXP(-(m+fe*va)/12))</f>
        <v>135.33528323661332</v>
      </c>
      <c r="M91">
        <v>9</v>
      </c>
      <c r="N91">
        <f t="shared" si="14"/>
        <v>832.15416726480998</v>
      </c>
      <c r="O91">
        <f t="shared" si="15"/>
        <v>844.02916876119298</v>
      </c>
      <c r="P91">
        <f t="shared" si="16"/>
        <v>778.25267056554344</v>
      </c>
      <c r="Q91">
        <f t="shared" si="17"/>
        <v>674.2197748844261</v>
      </c>
      <c r="R91">
        <f t="shared" si="18"/>
        <v>559.74088552619924</v>
      </c>
      <c r="S91">
        <f t="shared" si="19"/>
        <v>450.97922855807235</v>
      </c>
      <c r="T91">
        <f t="shared" si="20"/>
        <v>354.18596975854075</v>
      </c>
      <c r="V91">
        <f>SUMPRODUCT(N91:T91,fa)/2</f>
        <v>3254.5999353552324</v>
      </c>
    </row>
    <row r="92" spans="3:22">
      <c r="D92">
        <v>10</v>
      </c>
      <c r="E92">
        <f>IF(D92=1,(So*V80)/(1+beta*V80),E91*EXP(-(m+fe*va)/12))</f>
        <v>801.90515529004279</v>
      </c>
      <c r="F92">
        <f>IF($D92=1,E91*EXP(-(m+fe*va)/12),F91*EXP(-(m+fe*va)/12))</f>
        <v>594.01790614361812</v>
      </c>
      <c r="G92">
        <f>IF($D92=1,F91*EXP(-(m+fe*va)/12),G91*EXP(-(m+fe*va)/12))</f>
        <v>440.02176444353341</v>
      </c>
      <c r="H92">
        <f>IF($D92=1,G91*EXP(-(m+fe*va)/12),H91*EXP(-(m+fe*va)/12))</f>
        <v>325.9508423368157</v>
      </c>
      <c r="I92">
        <f>IF($D92=1,H91*EXP(-(m+fe*va)/12),I91*EXP(-(m+fe*va)/12))</f>
        <v>241.46173374373853</v>
      </c>
      <c r="J92">
        <f>IF($D92=1,I91*EXP(-(m+fe*va)/12),J91*EXP(-(m+fe*va)/12))</f>
        <v>178.87856835641097</v>
      </c>
      <c r="K92">
        <f>IF($D92=1,J91*EXP(-(m+fe*va)/12),K91*EXP(-(m+fe*va)/12))</f>
        <v>131.99384318783083</v>
      </c>
      <c r="M92">
        <v>10</v>
      </c>
      <c r="N92">
        <f t="shared" si="14"/>
        <v>811.60820766905226</v>
      </c>
      <c r="O92">
        <f t="shared" si="15"/>
        <v>823.19001433382596</v>
      </c>
      <c r="P92">
        <f t="shared" si="16"/>
        <v>759.0375436650952</v>
      </c>
      <c r="Q92">
        <f t="shared" si="17"/>
        <v>657.57322933029195</v>
      </c>
      <c r="R92">
        <f t="shared" si="18"/>
        <v>545.92083382121848</v>
      </c>
      <c r="S92">
        <f t="shared" si="19"/>
        <v>439.8445117315789</v>
      </c>
      <c r="T92">
        <f t="shared" si="20"/>
        <v>345.44108700687212</v>
      </c>
      <c r="V92">
        <f>SUMPRODUCT(N92:T92,fa)/2</f>
        <v>3174.2435766387293</v>
      </c>
    </row>
    <row r="93" spans="3:22">
      <c r="D93">
        <v>11</v>
      </c>
      <c r="E93">
        <f>IF(D93=1,(So*V81)/(1+beta*V81),E92*EXP(-(m+fe*va)/12))</f>
        <v>782.10604646099807</v>
      </c>
      <c r="F93">
        <f>IF($D93=1,E92*EXP(-(m+fe*va)/12),F92*EXP(-(m+fe*va)/12))</f>
        <v>579.35155178418654</v>
      </c>
      <c r="G93">
        <f>IF($D93=1,F92*EXP(-(m+fe*va)/12),G92*EXP(-(m+fe*va)/12))</f>
        <v>429.15758836997429</v>
      </c>
      <c r="H93">
        <f>IF($D93=1,G92*EXP(-(m+fe*va)/12),H92*EXP(-(m+fe*va)/12))</f>
        <v>317.90308736508069</v>
      </c>
      <c r="I93">
        <f>IF($D93=1,H92*EXP(-(m+fe*va)/12),I92*EXP(-(m+fe*va)/12))</f>
        <v>235.50002229581432</v>
      </c>
      <c r="J93">
        <f>IF($D93=1,I92*EXP(-(m+fe*va)/12),J92*EXP(-(m+fe*va)/12))</f>
        <v>174.46204076744527</v>
      </c>
      <c r="K93">
        <f>IF($D93=1,J92*EXP(-(m+fe*va)/12),K92*EXP(-(m+fe*va)/12))</f>
        <v>128.73490358780484</v>
      </c>
      <c r="M93">
        <v>11</v>
      </c>
      <c r="N93">
        <f t="shared" si="14"/>
        <v>791.56952962317609</v>
      </c>
      <c r="O93">
        <f t="shared" si="15"/>
        <v>802.86538046252565</v>
      </c>
      <c r="P93">
        <f t="shared" si="16"/>
        <v>740.29683993820572</v>
      </c>
      <c r="Q93">
        <f t="shared" si="17"/>
        <v>641.33768845031375</v>
      </c>
      <c r="R93">
        <f t="shared" si="18"/>
        <v>532.44200040860653</v>
      </c>
      <c r="S93">
        <f t="shared" si="19"/>
        <v>428.98471204307117</v>
      </c>
      <c r="T93">
        <f t="shared" si="20"/>
        <v>336.91211617964404</v>
      </c>
      <c r="V93">
        <f>SUMPRODUCT(N93:T93,fa)/2</f>
        <v>3095.871223488019</v>
      </c>
    </row>
    <row r="94" spans="3:22">
      <c r="D94">
        <v>12</v>
      </c>
      <c r="E94">
        <f>IF(D94=1,(So*V82)/(1+beta*V82),E93*EXP(-(m+fe*va)/12))</f>
        <v>762.79577937070314</v>
      </c>
      <c r="F94">
        <f>IF($D94=1,E93*EXP(-(m+fe*va)/12),F93*EXP(-(m+fe*va)/12))</f>
        <v>565.047311004113</v>
      </c>
      <c r="G94">
        <f>IF($D94=1,F93*EXP(-(m+fe*va)/12),G93*EXP(-(m+fe*va)/12))</f>
        <v>418.56164975941107</v>
      </c>
      <c r="H94">
        <f>IF($D94=1,G93*EXP(-(m+fe*va)/12),H93*EXP(-(m+fe*va)/12))</f>
        <v>310.0540321715722</v>
      </c>
      <c r="I94">
        <f>IF($D94=1,H93*EXP(-(m+fe*va)/12),I93*EXP(-(m+fe*va)/12))</f>
        <v>229.68550602800107</v>
      </c>
      <c r="J94">
        <f>IF($D94=1,I93*EXP(-(m+fe*va)/12),J93*EXP(-(m+fe*va)/12))</f>
        <v>170.15455763318045</v>
      </c>
      <c r="K94">
        <f>IF($D94=1,J93*EXP(-(m+fe*va)/12),K93*EXP(-(m+fe*va)/12))</f>
        <v>125.55642749319783</v>
      </c>
      <c r="M94">
        <v>12</v>
      </c>
      <c r="N94">
        <f t="shared" si="14"/>
        <v>772.0256083010886</v>
      </c>
      <c r="O94">
        <f t="shared" si="15"/>
        <v>783.04256358949976</v>
      </c>
      <c r="P94">
        <f t="shared" si="16"/>
        <v>722.01884583498418</v>
      </c>
      <c r="Q94">
        <f t="shared" si="17"/>
        <v>625.50300450292968</v>
      </c>
      <c r="R94">
        <f t="shared" si="18"/>
        <v>519.29596057870765</v>
      </c>
      <c r="S94">
        <f t="shared" si="19"/>
        <v>418.39304176422735</v>
      </c>
      <c r="T94">
        <f t="shared" si="20"/>
        <v>328.59372639244805</v>
      </c>
      <c r="V94">
        <f>SUMPRODUCT(N94:T94,fa)/2</f>
        <v>3019.4338906311468</v>
      </c>
    </row>
    <row r="97" spans="3:36">
      <c r="U97" t="s">
        <v>25</v>
      </c>
    </row>
    <row r="98" spans="3:36">
      <c r="D98" t="s">
        <v>17</v>
      </c>
      <c r="E98" t="s">
        <v>6</v>
      </c>
      <c r="N98" t="s">
        <v>24</v>
      </c>
    </row>
    <row r="99" spans="3:36">
      <c r="D99" t="s">
        <v>0</v>
      </c>
      <c r="E99">
        <v>1</v>
      </c>
      <c r="F99">
        <v>2</v>
      </c>
      <c r="G99">
        <v>3</v>
      </c>
      <c r="H99">
        <v>4</v>
      </c>
      <c r="I99">
        <v>5</v>
      </c>
      <c r="J99">
        <v>6</v>
      </c>
      <c r="K99">
        <v>7</v>
      </c>
      <c r="M99" t="s">
        <v>0</v>
      </c>
      <c r="N99" t="s">
        <v>18</v>
      </c>
      <c r="O99" s="2" t="s">
        <v>19</v>
      </c>
      <c r="P99" s="2" t="s">
        <v>20</v>
      </c>
      <c r="Q99" s="2" t="s">
        <v>21</v>
      </c>
      <c r="R99" s="2" t="s">
        <v>22</v>
      </c>
      <c r="S99" s="2" t="s">
        <v>23</v>
      </c>
      <c r="U99" t="s">
        <v>0</v>
      </c>
      <c r="V99" t="s">
        <v>26</v>
      </c>
      <c r="W99" t="s">
        <v>27</v>
      </c>
      <c r="X99" s="2"/>
      <c r="Y99" s="2"/>
      <c r="Z99" s="2"/>
      <c r="AA99" s="2"/>
      <c r="AB99" s="2"/>
      <c r="AF99" s="2"/>
      <c r="AG99" s="2"/>
      <c r="AH99" s="2"/>
      <c r="AI99" s="2"/>
      <c r="AJ99" s="2"/>
    </row>
    <row r="100" spans="3:36">
      <c r="C100">
        <v>1</v>
      </c>
      <c r="D100">
        <v>1</v>
      </c>
      <c r="E100">
        <f>MAX(SIN(RADIANS($D100*30+150))*(E$99-1),0)</f>
        <v>0</v>
      </c>
      <c r="F100">
        <f t="shared" ref="F100:K115" si="21">MAX(SIN(RADIANS($D100*30+150))*(F$99-1),0)</f>
        <v>1.22514845490862E-16</v>
      </c>
      <c r="G100">
        <f t="shared" si="21"/>
        <v>2.45029690981724E-16</v>
      </c>
      <c r="H100">
        <f t="shared" si="21"/>
        <v>3.67544536472586E-16</v>
      </c>
      <c r="I100">
        <f t="shared" si="21"/>
        <v>4.90059381963448E-16</v>
      </c>
      <c r="J100">
        <f t="shared" si="21"/>
        <v>6.1257422745431001E-16</v>
      </c>
      <c r="K100">
        <f t="shared" si="21"/>
        <v>7.3508907294517201E-16</v>
      </c>
      <c r="M100">
        <v>1</v>
      </c>
      <c r="N100">
        <f>SUMIF(E100:K100,"&lt;=1",N11:T11)</f>
        <v>5467.8680589095893</v>
      </c>
      <c r="O100">
        <f>SUMIF(E100:K100,"&gt;1",N11:T11)-SUM(P100:S100)</f>
        <v>0</v>
      </c>
      <c r="P100">
        <f>SUMIF(E100:K100,"&gt;2",N11:T11)-SUM(Q100:S100)</f>
        <v>0</v>
      </c>
      <c r="Q100">
        <f>SUMIF(E100:K100,"&gt;3",N11:T11)-SUM(R100:S100)</f>
        <v>0</v>
      </c>
      <c r="R100">
        <f>SUMIF(E100:K100,"&gt;4",N11:T11)-S100</f>
        <v>0</v>
      </c>
      <c r="S100">
        <f>SUMIF(E100:K100,"&gt;5",N11:T11)</f>
        <v>0</v>
      </c>
      <c r="U100">
        <v>1</v>
      </c>
      <c r="V100">
        <f>SUM(N100:Q100)</f>
        <v>5467.8680589095893</v>
      </c>
      <c r="W100">
        <f>SUM(R100:S100)</f>
        <v>0</v>
      </c>
    </row>
    <row r="101" spans="3:36">
      <c r="D101">
        <v>2</v>
      </c>
      <c r="E101">
        <f t="shared" ref="E101:K116" si="22">MAX(SIN(RADIANS($D101*30+150))*(E$99-1),0)</f>
        <v>0</v>
      </c>
      <c r="F101">
        <f t="shared" si="21"/>
        <v>0</v>
      </c>
      <c r="G101">
        <f t="shared" si="21"/>
        <v>0</v>
      </c>
      <c r="H101">
        <f t="shared" si="21"/>
        <v>0</v>
      </c>
      <c r="I101">
        <f t="shared" si="21"/>
        <v>0</v>
      </c>
      <c r="J101">
        <f t="shared" si="21"/>
        <v>0</v>
      </c>
      <c r="K101">
        <f t="shared" si="21"/>
        <v>0</v>
      </c>
      <c r="M101">
        <v>2</v>
      </c>
      <c r="N101">
        <f>SUMIF(E101:K101,"&lt;=1",N12:T12)</f>
        <v>5332.8659155176438</v>
      </c>
      <c r="O101">
        <f t="shared" ref="O101:O111" si="23">SUMIF(E101:K101,"&gt;1",N12:T12)-SUM(P101:S101)</f>
        <v>0</v>
      </c>
      <c r="P101">
        <f t="shared" ref="P101:P111" si="24">SUMIF(E101:K101,"&gt;2",N12:T12)-SUM(Q101:S101)</f>
        <v>0</v>
      </c>
      <c r="Q101">
        <f t="shared" ref="Q101:Q111" si="25">SUMIF(E101:K101,"&gt;3",N12:T12)-SUM(R101:S101)</f>
        <v>0</v>
      </c>
      <c r="R101">
        <f t="shared" ref="R101:R111" si="26">SUMIF(E101:K101,"&gt;4",N12:T12)-S101</f>
        <v>0</v>
      </c>
      <c r="S101">
        <f t="shared" ref="S101:S111" si="27">SUMIF(E101:K101,"&gt;5",N12:T12)</f>
        <v>0</v>
      </c>
      <c r="U101">
        <v>2</v>
      </c>
      <c r="V101">
        <f t="shared" ref="V101:V164" si="28">SUM(N101:Q101)</f>
        <v>5332.8659155176438</v>
      </c>
      <c r="W101">
        <f t="shared" ref="W101:W164" si="29">SUM(R101:S101)</f>
        <v>0</v>
      </c>
    </row>
    <row r="102" spans="3:36">
      <c r="D102">
        <v>3</v>
      </c>
      <c r="E102">
        <f t="shared" si="22"/>
        <v>0</v>
      </c>
      <c r="F102">
        <f t="shared" si="21"/>
        <v>0</v>
      </c>
      <c r="G102">
        <f t="shared" si="21"/>
        <v>0</v>
      </c>
      <c r="H102">
        <f t="shared" si="21"/>
        <v>0</v>
      </c>
      <c r="I102">
        <f t="shared" si="21"/>
        <v>0</v>
      </c>
      <c r="J102">
        <f t="shared" si="21"/>
        <v>0</v>
      </c>
      <c r="K102">
        <f t="shared" si="21"/>
        <v>0</v>
      </c>
      <c r="M102">
        <v>3</v>
      </c>
      <c r="N102">
        <f>SUMIF(E102:K102,"&lt;=1",N13:T13)</f>
        <v>5201.1969869224076</v>
      </c>
      <c r="O102">
        <f t="shared" si="23"/>
        <v>0</v>
      </c>
      <c r="P102">
        <f t="shared" si="24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U102">
        <v>3</v>
      </c>
      <c r="V102">
        <f t="shared" si="28"/>
        <v>5201.1969869224076</v>
      </c>
      <c r="W102">
        <f t="shared" si="29"/>
        <v>0</v>
      </c>
    </row>
    <row r="103" spans="3:36">
      <c r="D103">
        <v>4</v>
      </c>
      <c r="E103">
        <f t="shared" si="22"/>
        <v>0</v>
      </c>
      <c r="F103">
        <f t="shared" si="21"/>
        <v>0</v>
      </c>
      <c r="G103">
        <f t="shared" si="21"/>
        <v>0</v>
      </c>
      <c r="H103">
        <f t="shared" si="21"/>
        <v>0</v>
      </c>
      <c r="I103">
        <f t="shared" si="21"/>
        <v>0</v>
      </c>
      <c r="J103">
        <f t="shared" si="21"/>
        <v>0</v>
      </c>
      <c r="K103">
        <f t="shared" si="21"/>
        <v>0</v>
      </c>
      <c r="M103">
        <v>4</v>
      </c>
      <c r="N103">
        <f>SUMIF(E103:K103,"&lt;=1",N14:T14)</f>
        <v>5072.7789757573228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U103">
        <v>4</v>
      </c>
      <c r="V103">
        <f t="shared" si="28"/>
        <v>5072.7789757573228</v>
      </c>
      <c r="W103">
        <f t="shared" si="29"/>
        <v>0</v>
      </c>
    </row>
    <row r="104" spans="3:36">
      <c r="D104">
        <v>5</v>
      </c>
      <c r="E104">
        <f t="shared" si="22"/>
        <v>0</v>
      </c>
      <c r="F104">
        <f t="shared" si="21"/>
        <v>0</v>
      </c>
      <c r="G104">
        <f t="shared" si="21"/>
        <v>0</v>
      </c>
      <c r="H104">
        <f t="shared" si="21"/>
        <v>0</v>
      </c>
      <c r="I104">
        <f t="shared" si="21"/>
        <v>0</v>
      </c>
      <c r="J104">
        <f t="shared" si="21"/>
        <v>0</v>
      </c>
      <c r="K104">
        <f t="shared" si="21"/>
        <v>0</v>
      </c>
      <c r="M104">
        <v>5</v>
      </c>
      <c r="N104">
        <f>SUMIF(E104:K104,"&lt;=1",N15:T15)</f>
        <v>4947.53161658505</v>
      </c>
      <c r="O104">
        <f t="shared" si="23"/>
        <v>0</v>
      </c>
      <c r="P104">
        <f t="shared" si="24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U104">
        <v>5</v>
      </c>
      <c r="V104">
        <f t="shared" si="28"/>
        <v>4947.53161658505</v>
      </c>
      <c r="W104">
        <f t="shared" si="29"/>
        <v>0</v>
      </c>
    </row>
    <row r="105" spans="3:36">
      <c r="D105">
        <v>6</v>
      </c>
      <c r="E105">
        <f t="shared" si="22"/>
        <v>0</v>
      </c>
      <c r="F105">
        <f t="shared" si="21"/>
        <v>0</v>
      </c>
      <c r="G105">
        <f t="shared" si="21"/>
        <v>0</v>
      </c>
      <c r="H105">
        <f t="shared" si="21"/>
        <v>0</v>
      </c>
      <c r="I105">
        <f t="shared" si="21"/>
        <v>0</v>
      </c>
      <c r="J105">
        <f t="shared" si="21"/>
        <v>0</v>
      </c>
      <c r="K105">
        <f t="shared" si="21"/>
        <v>0</v>
      </c>
      <c r="M105">
        <v>6</v>
      </c>
      <c r="N105">
        <f>SUMIF(E105:K105,"&lt;=1",N16:T16)</f>
        <v>4825.376625728959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U105">
        <v>6</v>
      </c>
      <c r="V105">
        <f t="shared" si="28"/>
        <v>4825.376625728959</v>
      </c>
      <c r="W105">
        <f t="shared" si="29"/>
        <v>0</v>
      </c>
    </row>
    <row r="106" spans="3:36">
      <c r="D106">
        <v>7</v>
      </c>
      <c r="E106">
        <f t="shared" si="22"/>
        <v>0</v>
      </c>
      <c r="F106">
        <f t="shared" si="21"/>
        <v>0</v>
      </c>
      <c r="G106">
        <f t="shared" si="21"/>
        <v>0</v>
      </c>
      <c r="H106">
        <f t="shared" si="21"/>
        <v>0</v>
      </c>
      <c r="I106">
        <f t="shared" si="21"/>
        <v>0</v>
      </c>
      <c r="J106">
        <f t="shared" si="21"/>
        <v>0</v>
      </c>
      <c r="K106">
        <f t="shared" si="21"/>
        <v>0</v>
      </c>
      <c r="M106">
        <v>7</v>
      </c>
      <c r="N106">
        <f>SUMIF(E106:K106,"&lt;=1",N17:T17)</f>
        <v>4706.237652343284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26"/>
        <v>0</v>
      </c>
      <c r="S106">
        <f t="shared" si="27"/>
        <v>0</v>
      </c>
      <c r="U106">
        <v>7</v>
      </c>
      <c r="V106">
        <f t="shared" si="28"/>
        <v>4706.237652343284</v>
      </c>
      <c r="W106">
        <f t="shared" si="29"/>
        <v>0</v>
      </c>
    </row>
    <row r="107" spans="3:36">
      <c r="D107">
        <v>8</v>
      </c>
      <c r="E107">
        <f t="shared" si="22"/>
        <v>0</v>
      </c>
      <c r="F107">
        <f t="shared" si="21"/>
        <v>0.5</v>
      </c>
      <c r="G107">
        <f t="shared" si="21"/>
        <v>1</v>
      </c>
      <c r="H107">
        <f t="shared" si="21"/>
        <v>1.5</v>
      </c>
      <c r="I107">
        <f t="shared" si="21"/>
        <v>2</v>
      </c>
      <c r="J107">
        <f t="shared" si="21"/>
        <v>2.5</v>
      </c>
      <c r="K107">
        <f t="shared" si="21"/>
        <v>3</v>
      </c>
      <c r="M107">
        <v>8</v>
      </c>
      <c r="N107">
        <f>SUMIF(E107:K107,"&lt;=1",N18:T18)</f>
        <v>2506.1367841929568</v>
      </c>
      <c r="O107">
        <f t="shared" si="23"/>
        <v>1260.1791336991762</v>
      </c>
      <c r="P107">
        <f t="shared" si="24"/>
        <v>823.72431279922262</v>
      </c>
      <c r="Q107">
        <f t="shared" si="25"/>
        <v>0</v>
      </c>
      <c r="R107">
        <f t="shared" si="26"/>
        <v>0</v>
      </c>
      <c r="S107">
        <f t="shared" si="27"/>
        <v>0</v>
      </c>
      <c r="U107">
        <v>8</v>
      </c>
      <c r="V107">
        <f t="shared" si="28"/>
        <v>4590.0402306913556</v>
      </c>
      <c r="W107">
        <f t="shared" si="29"/>
        <v>0</v>
      </c>
    </row>
    <row r="108" spans="3:36">
      <c r="D108">
        <v>9</v>
      </c>
      <c r="E108">
        <f t="shared" si="22"/>
        <v>0</v>
      </c>
      <c r="F108">
        <f t="shared" si="21"/>
        <v>0.86602540378443882</v>
      </c>
      <c r="G108">
        <f t="shared" si="21"/>
        <v>1.7320508075688776</v>
      </c>
      <c r="H108">
        <f t="shared" si="21"/>
        <v>2.5980762113533165</v>
      </c>
      <c r="I108">
        <f t="shared" si="21"/>
        <v>3.4641016151377553</v>
      </c>
      <c r="J108">
        <f t="shared" si="21"/>
        <v>4.3301270189221945</v>
      </c>
      <c r="K108">
        <f t="shared" si="21"/>
        <v>5.1961524227066329</v>
      </c>
      <c r="M108">
        <v>9</v>
      </c>
      <c r="N108">
        <f>SUMIF(E108:K108,"&lt;=1",N19:T19)</f>
        <v>1669.1675834199937</v>
      </c>
      <c r="O108">
        <f t="shared" si="23"/>
        <v>775.0924631022076</v>
      </c>
      <c r="P108">
        <f t="shared" si="24"/>
        <v>671.53412425250576</v>
      </c>
      <c r="Q108">
        <f t="shared" si="25"/>
        <v>557.53107577557853</v>
      </c>
      <c r="R108">
        <f t="shared" si="26"/>
        <v>449.20051729326946</v>
      </c>
      <c r="S108">
        <f t="shared" si="27"/>
        <v>354.18596975853922</v>
      </c>
      <c r="U108">
        <v>9</v>
      </c>
      <c r="V108">
        <f t="shared" si="28"/>
        <v>3673.3252465502856</v>
      </c>
      <c r="W108">
        <f t="shared" si="29"/>
        <v>803.38648705180867</v>
      </c>
    </row>
    <row r="109" spans="3:36">
      <c r="D109">
        <v>10</v>
      </c>
      <c r="E109">
        <f t="shared" si="22"/>
        <v>0</v>
      </c>
      <c r="F109">
        <f t="shared" si="21"/>
        <v>1</v>
      </c>
      <c r="G109">
        <f t="shared" si="21"/>
        <v>2</v>
      </c>
      <c r="H109">
        <f t="shared" si="21"/>
        <v>3</v>
      </c>
      <c r="I109">
        <f t="shared" si="21"/>
        <v>4</v>
      </c>
      <c r="J109">
        <f t="shared" si="21"/>
        <v>5</v>
      </c>
      <c r="K109">
        <f t="shared" si="21"/>
        <v>6</v>
      </c>
      <c r="M109">
        <v>10</v>
      </c>
      <c r="N109">
        <f>SUMIF(E109:K109,"&lt;=1",N20:T20)</f>
        <v>1627.9556889458986</v>
      </c>
      <c r="O109">
        <f t="shared" si="23"/>
        <v>755.95536200203742</v>
      </c>
      <c r="P109">
        <f t="shared" si="24"/>
        <v>654.95388764873519</v>
      </c>
      <c r="Q109">
        <f t="shared" si="25"/>
        <v>543.76558446774106</v>
      </c>
      <c r="R109">
        <f t="shared" si="26"/>
        <v>438.10971700438012</v>
      </c>
      <c r="S109">
        <f t="shared" si="27"/>
        <v>345.44108700687053</v>
      </c>
      <c r="U109">
        <v>10</v>
      </c>
      <c r="V109">
        <f t="shared" si="28"/>
        <v>3582.630523064412</v>
      </c>
      <c r="W109">
        <f t="shared" si="29"/>
        <v>783.55080401125065</v>
      </c>
    </row>
    <row r="110" spans="3:36">
      <c r="D110">
        <v>11</v>
      </c>
      <c r="E110">
        <f t="shared" si="22"/>
        <v>0</v>
      </c>
      <c r="F110">
        <f t="shared" si="21"/>
        <v>0.86602540378443915</v>
      </c>
      <c r="G110">
        <f t="shared" si="21"/>
        <v>1.7320508075688783</v>
      </c>
      <c r="H110">
        <f t="shared" si="21"/>
        <v>2.5980762113533173</v>
      </c>
      <c r="I110">
        <f t="shared" si="21"/>
        <v>3.4641016151377566</v>
      </c>
      <c r="J110">
        <f t="shared" si="21"/>
        <v>4.3301270189221954</v>
      </c>
      <c r="K110">
        <f t="shared" si="21"/>
        <v>5.1961524227066347</v>
      </c>
      <c r="M110">
        <v>11</v>
      </c>
      <c r="N110">
        <f>SUMIF(E110:K110,"&lt;=1",N21:T21)</f>
        <v>1587.7613197718483</v>
      </c>
      <c r="O110">
        <f t="shared" si="23"/>
        <v>737.29075761155423</v>
      </c>
      <c r="P110">
        <f t="shared" si="24"/>
        <v>638.78301854530218</v>
      </c>
      <c r="Q110">
        <f t="shared" si="25"/>
        <v>530.33996435126755</v>
      </c>
      <c r="R110">
        <f t="shared" si="26"/>
        <v>427.29274955029967</v>
      </c>
      <c r="S110">
        <f t="shared" si="27"/>
        <v>336.91211617964251</v>
      </c>
      <c r="U110">
        <v>11</v>
      </c>
      <c r="V110">
        <f t="shared" si="28"/>
        <v>3494.1750602799721</v>
      </c>
      <c r="W110">
        <f t="shared" si="29"/>
        <v>764.20486572994218</v>
      </c>
    </row>
    <row r="111" spans="3:36">
      <c r="D111">
        <v>12</v>
      </c>
      <c r="E111">
        <f t="shared" si="22"/>
        <v>0</v>
      </c>
      <c r="F111">
        <f t="shared" si="21"/>
        <v>0.49999999999999978</v>
      </c>
      <c r="G111">
        <f t="shared" si="21"/>
        <v>0.99999999999999956</v>
      </c>
      <c r="H111">
        <f t="shared" si="21"/>
        <v>1.4999999999999993</v>
      </c>
      <c r="I111">
        <f t="shared" si="21"/>
        <v>1.9999999999999991</v>
      </c>
      <c r="J111">
        <f t="shared" si="21"/>
        <v>2.4999999999999991</v>
      </c>
      <c r="K111">
        <f t="shared" si="21"/>
        <v>2.9999999999999987</v>
      </c>
      <c r="M111">
        <v>12</v>
      </c>
      <c r="N111">
        <f>SUMIF(E111:K111,"&lt;=1",N22:T22)</f>
        <v>2267.6463370540987</v>
      </c>
      <c r="O111">
        <f t="shared" si="23"/>
        <v>1140.2572335991554</v>
      </c>
      <c r="P111">
        <f t="shared" si="24"/>
        <v>745.33658036669385</v>
      </c>
      <c r="Q111">
        <f t="shared" si="25"/>
        <v>0</v>
      </c>
      <c r="R111">
        <f t="shared" si="26"/>
        <v>0</v>
      </c>
      <c r="S111">
        <f t="shared" si="27"/>
        <v>0</v>
      </c>
      <c r="U111">
        <v>12</v>
      </c>
      <c r="V111">
        <f t="shared" si="28"/>
        <v>4153.2401510199479</v>
      </c>
      <c r="W111">
        <f t="shared" si="29"/>
        <v>0</v>
      </c>
    </row>
    <row r="112" spans="3:36">
      <c r="C112">
        <v>2</v>
      </c>
      <c r="D112">
        <v>1</v>
      </c>
      <c r="E112">
        <f>MAX(SIN(RADIANS($D112*30+150))*(E$99-1),0)</f>
        <v>0</v>
      </c>
      <c r="F112">
        <f t="shared" si="21"/>
        <v>1.22514845490862E-16</v>
      </c>
      <c r="G112">
        <f t="shared" si="21"/>
        <v>2.45029690981724E-16</v>
      </c>
      <c r="H112">
        <f t="shared" si="21"/>
        <v>3.67544536472586E-16</v>
      </c>
      <c r="I112">
        <f t="shared" si="21"/>
        <v>4.90059381963448E-16</v>
      </c>
      <c r="J112">
        <f t="shared" si="21"/>
        <v>6.1257422745431001E-16</v>
      </c>
      <c r="K112">
        <f t="shared" si="21"/>
        <v>7.3508907294517201E-16</v>
      </c>
      <c r="M112">
        <v>1</v>
      </c>
      <c r="N112">
        <f>SUMIF(E112:K112,"&lt;=1",N23:T23)</f>
        <v>5471.8756982639588</v>
      </c>
      <c r="O112">
        <f>SUMIF(E112:K112,"&gt;1",N23:T23)-SUM(P112:S112)</f>
        <v>0</v>
      </c>
      <c r="P112">
        <f>SUMIF(E112:K112,"&gt;2",N23:T23)-SUM(Q112:S112)</f>
        <v>0</v>
      </c>
      <c r="Q112">
        <f>SUMIF(E112:K112,"&gt;3",N23:T23)-SUM(R112:S112)</f>
        <v>0</v>
      </c>
      <c r="R112">
        <f>SUMIF(E112:K112,"&gt;4",N23:T23)-S112</f>
        <v>0</v>
      </c>
      <c r="S112">
        <f>SUMIF(E112:K112,"&gt;5",N23:T23)</f>
        <v>0</v>
      </c>
      <c r="U112">
        <v>1</v>
      </c>
      <c r="V112">
        <f t="shared" si="28"/>
        <v>5471.8756982639588</v>
      </c>
      <c r="W112">
        <f t="shared" si="29"/>
        <v>0</v>
      </c>
    </row>
    <row r="113" spans="3:30">
      <c r="D113">
        <v>2</v>
      </c>
      <c r="E113">
        <f t="shared" si="22"/>
        <v>0</v>
      </c>
      <c r="F113">
        <f t="shared" si="21"/>
        <v>0</v>
      </c>
      <c r="G113">
        <f t="shared" si="21"/>
        <v>0</v>
      </c>
      <c r="H113">
        <f t="shared" si="21"/>
        <v>0</v>
      </c>
      <c r="I113">
        <f t="shared" si="21"/>
        <v>0</v>
      </c>
      <c r="J113">
        <f t="shared" si="21"/>
        <v>0</v>
      </c>
      <c r="K113">
        <f t="shared" si="21"/>
        <v>0</v>
      </c>
      <c r="M113">
        <v>2</v>
      </c>
      <c r="N113">
        <f>SUMIF(E113:K113,"&lt;=1",N24:T24)</f>
        <v>5336.7746059037936</v>
      </c>
      <c r="O113">
        <f t="shared" ref="O113:O123" si="30">SUMIF(E113:K113,"&gt;1",N24:T24)-SUM(P113:S113)</f>
        <v>0</v>
      </c>
      <c r="P113">
        <f t="shared" ref="P113:P123" si="31">SUMIF(E113:K113,"&gt;2",N24:T24)-SUM(Q113:S113)</f>
        <v>0</v>
      </c>
      <c r="Q113">
        <f t="shared" ref="Q113:Q123" si="32">SUMIF(E113:K113,"&gt;3",N24:T24)-SUM(R113:S113)</f>
        <v>0</v>
      </c>
      <c r="R113">
        <f t="shared" ref="R113:R123" si="33">SUMIF(E113:K113,"&gt;4",N24:T24)-S113</f>
        <v>0</v>
      </c>
      <c r="S113">
        <f t="shared" ref="S113:S123" si="34">SUMIF(E113:K113,"&gt;5",N24:T24)</f>
        <v>0</v>
      </c>
      <c r="U113">
        <v>2</v>
      </c>
      <c r="V113">
        <f t="shared" si="28"/>
        <v>5336.7746059037936</v>
      </c>
      <c r="W113">
        <f t="shared" si="29"/>
        <v>0</v>
      </c>
    </row>
    <row r="114" spans="3:30">
      <c r="D114">
        <v>3</v>
      </c>
      <c r="E114">
        <f t="shared" si="22"/>
        <v>0</v>
      </c>
      <c r="F114">
        <f t="shared" si="21"/>
        <v>0</v>
      </c>
      <c r="G114">
        <f t="shared" si="21"/>
        <v>0</v>
      </c>
      <c r="H114">
        <f t="shared" si="21"/>
        <v>0</v>
      </c>
      <c r="I114">
        <f t="shared" si="21"/>
        <v>0</v>
      </c>
      <c r="J114">
        <f t="shared" si="21"/>
        <v>0</v>
      </c>
      <c r="K114">
        <f t="shared" si="21"/>
        <v>0</v>
      </c>
      <c r="M114">
        <v>3</v>
      </c>
      <c r="N114">
        <f>SUMIF(E114:K114,"&lt;=1",N25:T25)</f>
        <v>5205.0091713990687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S114">
        <f t="shared" si="34"/>
        <v>0</v>
      </c>
      <c r="U114">
        <v>3</v>
      </c>
      <c r="V114">
        <f t="shared" si="28"/>
        <v>5205.0091713990687</v>
      </c>
      <c r="W114">
        <f t="shared" si="29"/>
        <v>0</v>
      </c>
    </row>
    <row r="115" spans="3:30">
      <c r="D115">
        <v>4</v>
      </c>
      <c r="E115">
        <f t="shared" si="22"/>
        <v>0</v>
      </c>
      <c r="F115">
        <f t="shared" si="21"/>
        <v>0</v>
      </c>
      <c r="G115">
        <f t="shared" si="21"/>
        <v>0</v>
      </c>
      <c r="H115">
        <f t="shared" si="21"/>
        <v>0</v>
      </c>
      <c r="I115">
        <f t="shared" si="21"/>
        <v>0</v>
      </c>
      <c r="J115">
        <f t="shared" si="21"/>
        <v>0</v>
      </c>
      <c r="K115">
        <f t="shared" si="21"/>
        <v>0</v>
      </c>
      <c r="M115">
        <v>4</v>
      </c>
      <c r="N115">
        <f>SUMIF(E115:K115,"&lt;=1",N26:T26)</f>
        <v>5076.4970370638912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S115">
        <f t="shared" si="34"/>
        <v>0</v>
      </c>
      <c r="U115">
        <v>4</v>
      </c>
      <c r="V115">
        <f t="shared" si="28"/>
        <v>5076.4970370638912</v>
      </c>
      <c r="W115">
        <f t="shared" si="29"/>
        <v>0</v>
      </c>
    </row>
    <row r="116" spans="3:30">
      <c r="D116">
        <v>5</v>
      </c>
      <c r="E116">
        <f t="shared" si="22"/>
        <v>0</v>
      </c>
      <c r="F116">
        <f t="shared" si="22"/>
        <v>0</v>
      </c>
      <c r="G116">
        <f t="shared" si="22"/>
        <v>0</v>
      </c>
      <c r="H116">
        <f t="shared" si="22"/>
        <v>0</v>
      </c>
      <c r="I116">
        <f t="shared" si="22"/>
        <v>0</v>
      </c>
      <c r="J116">
        <f t="shared" si="22"/>
        <v>0</v>
      </c>
      <c r="K116">
        <f t="shared" si="22"/>
        <v>0</v>
      </c>
      <c r="M116">
        <v>5</v>
      </c>
      <c r="N116">
        <f>SUMIF(E116:K116,"&lt;=1",N27:T27)</f>
        <v>4951.1578786308746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S116">
        <f t="shared" si="34"/>
        <v>0</v>
      </c>
      <c r="U116">
        <v>5</v>
      </c>
      <c r="V116">
        <f t="shared" si="28"/>
        <v>4951.1578786308746</v>
      </c>
      <c r="W116">
        <f t="shared" si="29"/>
        <v>0</v>
      </c>
    </row>
    <row r="117" spans="3:30">
      <c r="D117">
        <v>6</v>
      </c>
      <c r="E117">
        <f t="shared" ref="E117:K132" si="35">MAX(SIN(RADIANS($D117*30+150))*(E$99-1),0)</f>
        <v>0</v>
      </c>
      <c r="F117">
        <f t="shared" si="35"/>
        <v>0</v>
      </c>
      <c r="G117">
        <f t="shared" si="35"/>
        <v>0</v>
      </c>
      <c r="H117">
        <f t="shared" si="35"/>
        <v>0</v>
      </c>
      <c r="I117">
        <f t="shared" si="35"/>
        <v>0</v>
      </c>
      <c r="J117">
        <f t="shared" si="35"/>
        <v>0</v>
      </c>
      <c r="K117">
        <f t="shared" si="35"/>
        <v>0</v>
      </c>
      <c r="M117">
        <v>6</v>
      </c>
      <c r="N117">
        <f>SUMIF(E117:K117,"&lt;=1",N28:T28)</f>
        <v>4828.9133550458655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S117">
        <f t="shared" si="34"/>
        <v>0</v>
      </c>
      <c r="U117">
        <v>6</v>
      </c>
      <c r="V117">
        <f t="shared" si="28"/>
        <v>4828.9133550458655</v>
      </c>
      <c r="W117">
        <f t="shared" si="29"/>
        <v>0</v>
      </c>
    </row>
    <row r="118" spans="3:30">
      <c r="D118">
        <v>7</v>
      </c>
      <c r="E118">
        <f t="shared" si="35"/>
        <v>0</v>
      </c>
      <c r="F118">
        <f t="shared" si="35"/>
        <v>0</v>
      </c>
      <c r="G118">
        <f t="shared" si="35"/>
        <v>0</v>
      </c>
      <c r="H118">
        <f t="shared" si="35"/>
        <v>0</v>
      </c>
      <c r="I118">
        <f t="shared" si="35"/>
        <v>0</v>
      </c>
      <c r="J118">
        <f t="shared" si="35"/>
        <v>0</v>
      </c>
      <c r="K118">
        <f t="shared" si="35"/>
        <v>0</v>
      </c>
      <c r="M118">
        <v>7</v>
      </c>
      <c r="N118">
        <f>SUMIF(E118:K118,"&lt;=1",N29:T29)</f>
        <v>4709.6870595022237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S118">
        <f t="shared" si="34"/>
        <v>0</v>
      </c>
      <c r="U118">
        <v>7</v>
      </c>
      <c r="V118">
        <f t="shared" si="28"/>
        <v>4709.6870595022237</v>
      </c>
      <c r="W118">
        <f t="shared" si="29"/>
        <v>0</v>
      </c>
    </row>
    <row r="119" spans="3:30">
      <c r="D119">
        <v>8</v>
      </c>
      <c r="E119">
        <f t="shared" si="35"/>
        <v>0</v>
      </c>
      <c r="F119">
        <f t="shared" si="35"/>
        <v>0.5</v>
      </c>
      <c r="G119">
        <f t="shared" si="35"/>
        <v>1</v>
      </c>
      <c r="H119">
        <f t="shared" si="35"/>
        <v>1.5</v>
      </c>
      <c r="I119">
        <f t="shared" si="35"/>
        <v>2</v>
      </c>
      <c r="J119">
        <f t="shared" si="35"/>
        <v>2.5</v>
      </c>
      <c r="K119">
        <f t="shared" si="35"/>
        <v>3</v>
      </c>
      <c r="M119">
        <v>8</v>
      </c>
      <c r="N119">
        <f>SUMIF(E119:K119,"&lt;=1",N30:T30)</f>
        <v>2509.5010251856902</v>
      </c>
      <c r="O119">
        <f t="shared" si="30"/>
        <v>1260.1791336991773</v>
      </c>
      <c r="P119">
        <f t="shared" si="31"/>
        <v>823.7243127992233</v>
      </c>
      <c r="Q119">
        <f t="shared" si="32"/>
        <v>0</v>
      </c>
      <c r="R119">
        <f t="shared" si="33"/>
        <v>0</v>
      </c>
      <c r="S119">
        <f t="shared" si="34"/>
        <v>0</v>
      </c>
      <c r="U119">
        <v>8</v>
      </c>
      <c r="V119">
        <f t="shared" si="28"/>
        <v>4593.4044716840908</v>
      </c>
      <c r="W119">
        <f t="shared" si="29"/>
        <v>0</v>
      </c>
    </row>
    <row r="120" spans="3:30">
      <c r="D120">
        <v>9</v>
      </c>
      <c r="E120">
        <f t="shared" si="35"/>
        <v>0</v>
      </c>
      <c r="F120">
        <f t="shared" si="35"/>
        <v>0.86602540378443882</v>
      </c>
      <c r="G120">
        <f t="shared" si="35"/>
        <v>1.7320508075688776</v>
      </c>
      <c r="H120">
        <f t="shared" si="35"/>
        <v>2.5980762113533165</v>
      </c>
      <c r="I120">
        <f t="shared" si="35"/>
        <v>3.4641016151377553</v>
      </c>
      <c r="J120">
        <f t="shared" si="35"/>
        <v>4.3301270189221945</v>
      </c>
      <c r="K120">
        <f t="shared" si="35"/>
        <v>5.1961524227066329</v>
      </c>
      <c r="M120">
        <v>9</v>
      </c>
      <c r="N120">
        <f>SUMIF(E120:K120,"&lt;=1",N31:T31)</f>
        <v>1672.4487610066581</v>
      </c>
      <c r="O120">
        <f t="shared" si="30"/>
        <v>775.09246310220851</v>
      </c>
      <c r="P120">
        <f t="shared" si="31"/>
        <v>671.53412425250599</v>
      </c>
      <c r="Q120">
        <f t="shared" si="32"/>
        <v>557.53107577557898</v>
      </c>
      <c r="R120">
        <f t="shared" si="33"/>
        <v>449.20051729326985</v>
      </c>
      <c r="S120">
        <f t="shared" si="34"/>
        <v>354.1859697585395</v>
      </c>
      <c r="U120">
        <v>9</v>
      </c>
      <c r="V120">
        <f t="shared" si="28"/>
        <v>3676.6064241369513</v>
      </c>
      <c r="W120">
        <f t="shared" si="29"/>
        <v>803.38648705180935</v>
      </c>
    </row>
    <row r="121" spans="3:30">
      <c r="D121">
        <v>10</v>
      </c>
      <c r="E121">
        <f t="shared" si="35"/>
        <v>0</v>
      </c>
      <c r="F121">
        <f t="shared" si="35"/>
        <v>1</v>
      </c>
      <c r="G121">
        <f t="shared" si="35"/>
        <v>2</v>
      </c>
      <c r="H121">
        <f t="shared" si="35"/>
        <v>3</v>
      </c>
      <c r="I121">
        <f t="shared" si="35"/>
        <v>4</v>
      </c>
      <c r="J121">
        <f t="shared" si="35"/>
        <v>5</v>
      </c>
      <c r="K121">
        <f t="shared" si="35"/>
        <v>6</v>
      </c>
      <c r="M121">
        <v>10</v>
      </c>
      <c r="N121">
        <f>SUMIF(E121:K121,"&lt;=1",N32:T32)</f>
        <v>1631.1558539692976</v>
      </c>
      <c r="O121">
        <f t="shared" si="30"/>
        <v>755.95536200203833</v>
      </c>
      <c r="P121">
        <f t="shared" si="31"/>
        <v>654.95388764873542</v>
      </c>
      <c r="Q121">
        <f t="shared" si="32"/>
        <v>543.76558446774152</v>
      </c>
      <c r="R121">
        <f t="shared" si="33"/>
        <v>438.10971700438051</v>
      </c>
      <c r="S121">
        <f t="shared" si="34"/>
        <v>345.44108700687082</v>
      </c>
      <c r="U121">
        <v>10</v>
      </c>
      <c r="V121">
        <f t="shared" si="28"/>
        <v>3585.8306880878126</v>
      </c>
      <c r="W121">
        <f t="shared" si="29"/>
        <v>783.55080401125133</v>
      </c>
    </row>
    <row r="122" spans="3:30">
      <c r="D122">
        <v>11</v>
      </c>
      <c r="E122">
        <f t="shared" si="35"/>
        <v>0</v>
      </c>
      <c r="F122">
        <f t="shared" si="35"/>
        <v>0.86602540378443915</v>
      </c>
      <c r="G122">
        <f t="shared" si="35"/>
        <v>1.7320508075688783</v>
      </c>
      <c r="H122">
        <f t="shared" si="35"/>
        <v>2.5980762113533173</v>
      </c>
      <c r="I122">
        <f t="shared" si="35"/>
        <v>3.4641016151377566</v>
      </c>
      <c r="J122">
        <f t="shared" si="35"/>
        <v>4.3301270189221954</v>
      </c>
      <c r="K122">
        <f t="shared" si="35"/>
        <v>5.1961524227066347</v>
      </c>
      <c r="M122">
        <v>11</v>
      </c>
      <c r="N122">
        <f>SUMIF(E122:K122,"&lt;=1",N33:T33)</f>
        <v>1590.8824724392957</v>
      </c>
      <c r="O122">
        <f t="shared" si="30"/>
        <v>737.29075761155445</v>
      </c>
      <c r="P122">
        <f t="shared" si="31"/>
        <v>638.78301854530264</v>
      </c>
      <c r="Q122">
        <f t="shared" si="32"/>
        <v>530.33996435126801</v>
      </c>
      <c r="R122">
        <f t="shared" si="33"/>
        <v>427.29274955030007</v>
      </c>
      <c r="S122">
        <f t="shared" si="34"/>
        <v>336.91211617964279</v>
      </c>
      <c r="U122">
        <v>11</v>
      </c>
      <c r="V122">
        <f t="shared" si="28"/>
        <v>3497.2962129474208</v>
      </c>
      <c r="W122">
        <f t="shared" si="29"/>
        <v>764.20486572994287</v>
      </c>
    </row>
    <row r="123" spans="3:30">
      <c r="D123">
        <v>12</v>
      </c>
      <c r="E123">
        <f t="shared" si="35"/>
        <v>0</v>
      </c>
      <c r="F123">
        <f t="shared" si="35"/>
        <v>0.49999999999999978</v>
      </c>
      <c r="G123">
        <f t="shared" si="35"/>
        <v>0.99999999999999956</v>
      </c>
      <c r="H123">
        <f t="shared" si="35"/>
        <v>1.4999999999999993</v>
      </c>
      <c r="I123">
        <f t="shared" si="35"/>
        <v>1.9999999999999991</v>
      </c>
      <c r="J123">
        <f t="shared" si="35"/>
        <v>2.4999999999999991</v>
      </c>
      <c r="K123">
        <f t="shared" si="35"/>
        <v>2.9999999999999987</v>
      </c>
      <c r="M123">
        <v>12</v>
      </c>
      <c r="N123">
        <f>SUMIF(E123:K123,"&lt;=1",N34:T34)</f>
        <v>2270.6904281876136</v>
      </c>
      <c r="O123">
        <f t="shared" si="30"/>
        <v>1140.2572335991563</v>
      </c>
      <c r="P123">
        <f t="shared" si="31"/>
        <v>745.33658036669453</v>
      </c>
      <c r="Q123">
        <f t="shared" si="32"/>
        <v>0</v>
      </c>
      <c r="R123">
        <f t="shared" si="33"/>
        <v>0</v>
      </c>
      <c r="S123">
        <f t="shared" si="34"/>
        <v>0</v>
      </c>
      <c r="U123">
        <v>12</v>
      </c>
      <c r="V123">
        <f t="shared" si="28"/>
        <v>4156.2842421534642</v>
      </c>
      <c r="W123">
        <f t="shared" si="29"/>
        <v>0</v>
      </c>
    </row>
    <row r="124" spans="3:30">
      <c r="C124">
        <v>3</v>
      </c>
      <c r="D124" s="1">
        <v>1</v>
      </c>
      <c r="E124">
        <f>MAX(SIN(RADIANS($D124*30+150))*(E$99-1),0)</f>
        <v>0</v>
      </c>
      <c r="F124">
        <f t="shared" si="35"/>
        <v>1.22514845490862E-16</v>
      </c>
      <c r="G124">
        <f t="shared" si="35"/>
        <v>2.45029690981724E-16</v>
      </c>
      <c r="H124">
        <f t="shared" si="35"/>
        <v>3.67544536472586E-16</v>
      </c>
      <c r="I124">
        <f t="shared" si="35"/>
        <v>4.90059381963448E-16</v>
      </c>
      <c r="J124">
        <f t="shared" si="35"/>
        <v>6.1257422745431001E-16</v>
      </c>
      <c r="K124">
        <f t="shared" si="35"/>
        <v>7.3508907294517201E-16</v>
      </c>
      <c r="M124" s="1">
        <v>1</v>
      </c>
      <c r="N124">
        <f>SUMIF(E124:K124,"&lt;=1",N35:T35)</f>
        <v>5475.9447393074161</v>
      </c>
      <c r="O124">
        <f>SUMIF(E124:K124,"&gt;1",N35:T35)-SUM(P124:S124)</f>
        <v>0</v>
      </c>
      <c r="P124">
        <f>SUMIF(E124:K124,"&gt;2",N35:T35)-SUM(Q124:S124)</f>
        <v>0</v>
      </c>
      <c r="Q124">
        <f>SUMIF(E124:K124,"&gt;3",N35:T35)-SUM(R124:S124)</f>
        <v>0</v>
      </c>
      <c r="R124">
        <f>SUMIF(E124:K124,"&gt;4",N35:T35)-S124</f>
        <v>0</v>
      </c>
      <c r="S124">
        <f>SUMIF(E124:K124,"&gt;5",N35:T35)</f>
        <v>0</v>
      </c>
      <c r="U124" s="1">
        <v>1</v>
      </c>
      <c r="V124">
        <f t="shared" si="28"/>
        <v>5475.9447393074161</v>
      </c>
      <c r="W124">
        <f t="shared" si="29"/>
        <v>0</v>
      </c>
      <c r="AD124" s="1"/>
    </row>
    <row r="125" spans="3:30">
      <c r="D125" s="1">
        <v>2</v>
      </c>
      <c r="E125">
        <f t="shared" ref="E125:K140" si="36">MAX(SIN(RADIANS($D125*30+150))*(E$99-1),0)</f>
        <v>0</v>
      </c>
      <c r="F125">
        <f t="shared" si="35"/>
        <v>0</v>
      </c>
      <c r="G125">
        <f t="shared" si="35"/>
        <v>0</v>
      </c>
      <c r="H125">
        <f t="shared" si="35"/>
        <v>0</v>
      </c>
      <c r="I125">
        <f t="shared" si="35"/>
        <v>0</v>
      </c>
      <c r="J125">
        <f t="shared" si="35"/>
        <v>0</v>
      </c>
      <c r="K125">
        <f t="shared" si="35"/>
        <v>0</v>
      </c>
      <c r="M125" s="1">
        <v>2</v>
      </c>
      <c r="N125">
        <f>SUMIF(E125:K125,"&lt;=1",N36:T36)</f>
        <v>5340.7431819659278</v>
      </c>
      <c r="O125">
        <f t="shared" ref="O125:O135" si="37">SUMIF(E125:K125,"&gt;1",N36:T36)-SUM(P125:S125)</f>
        <v>0</v>
      </c>
      <c r="P125">
        <f t="shared" ref="P125:P135" si="38">SUMIF(E125:K125,"&gt;2",N36:T36)-SUM(Q125:S125)</f>
        <v>0</v>
      </c>
      <c r="Q125">
        <f t="shared" ref="Q125:Q135" si="39">SUMIF(E125:K125,"&gt;3",N36:T36)-SUM(R125:S125)</f>
        <v>0</v>
      </c>
      <c r="R125">
        <f t="shared" ref="R125:R135" si="40">SUMIF(E125:K125,"&gt;4",N36:T36)-S125</f>
        <v>0</v>
      </c>
      <c r="S125">
        <f t="shared" ref="S125:S135" si="41">SUMIF(E125:K125,"&gt;5",N36:T36)</f>
        <v>0</v>
      </c>
      <c r="U125" s="1">
        <v>2</v>
      </c>
      <c r="V125">
        <f t="shared" si="28"/>
        <v>5340.7431819659278</v>
      </c>
      <c r="W125">
        <f t="shared" si="29"/>
        <v>0</v>
      </c>
      <c r="AD125" s="1"/>
    </row>
    <row r="126" spans="3:30">
      <c r="D126" s="1">
        <v>3</v>
      </c>
      <c r="E126">
        <f t="shared" si="36"/>
        <v>0</v>
      </c>
      <c r="F126">
        <f t="shared" si="35"/>
        <v>0</v>
      </c>
      <c r="G126">
        <f t="shared" si="35"/>
        <v>0</v>
      </c>
      <c r="H126">
        <f t="shared" si="35"/>
        <v>0</v>
      </c>
      <c r="I126">
        <f t="shared" si="35"/>
        <v>0</v>
      </c>
      <c r="J126">
        <f t="shared" si="35"/>
        <v>0</v>
      </c>
      <c r="K126">
        <f t="shared" si="35"/>
        <v>0</v>
      </c>
      <c r="M126" s="1">
        <v>3</v>
      </c>
      <c r="N126">
        <f>SUMIF(E126:K126,"&lt;=1",N37:T37)</f>
        <v>5208.8797629691071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>
        <f t="shared" si="41"/>
        <v>0</v>
      </c>
      <c r="U126" s="1">
        <v>3</v>
      </c>
      <c r="V126">
        <f t="shared" si="28"/>
        <v>5208.8797629691071</v>
      </c>
      <c r="W126">
        <f t="shared" si="29"/>
        <v>0</v>
      </c>
      <c r="AD126" s="1"/>
    </row>
    <row r="127" spans="3:30">
      <c r="D127" s="1">
        <v>4</v>
      </c>
      <c r="E127">
        <f t="shared" si="36"/>
        <v>0</v>
      </c>
      <c r="F127">
        <f t="shared" si="35"/>
        <v>0</v>
      </c>
      <c r="G127">
        <f t="shared" si="35"/>
        <v>0</v>
      </c>
      <c r="H127">
        <f t="shared" si="35"/>
        <v>0</v>
      </c>
      <c r="I127">
        <f t="shared" si="35"/>
        <v>0</v>
      </c>
      <c r="J127">
        <f t="shared" si="35"/>
        <v>0</v>
      </c>
      <c r="K127">
        <f t="shared" si="35"/>
        <v>0</v>
      </c>
      <c r="M127" s="1">
        <v>4</v>
      </c>
      <c r="N127">
        <f>SUMIF(E127:K127,"&lt;=1",N38:T38)</f>
        <v>5080.2720633875624</v>
      </c>
      <c r="O127">
        <f t="shared" si="37"/>
        <v>0</v>
      </c>
      <c r="P127">
        <f t="shared" si="38"/>
        <v>0</v>
      </c>
      <c r="Q127">
        <f t="shared" si="39"/>
        <v>0</v>
      </c>
      <c r="R127">
        <f t="shared" si="40"/>
        <v>0</v>
      </c>
      <c r="S127">
        <f t="shared" si="41"/>
        <v>0</v>
      </c>
      <c r="U127" s="1">
        <v>4</v>
      </c>
      <c r="V127">
        <f t="shared" si="28"/>
        <v>5080.2720633875624</v>
      </c>
      <c r="W127">
        <f t="shared" si="29"/>
        <v>0</v>
      </c>
      <c r="AD127" s="1"/>
    </row>
    <row r="128" spans="3:30">
      <c r="D128" s="1">
        <v>5</v>
      </c>
      <c r="E128">
        <f t="shared" si="36"/>
        <v>0</v>
      </c>
      <c r="F128">
        <f t="shared" si="35"/>
        <v>0</v>
      </c>
      <c r="G128">
        <f t="shared" si="35"/>
        <v>0</v>
      </c>
      <c r="H128">
        <f t="shared" si="35"/>
        <v>0</v>
      </c>
      <c r="I128">
        <f t="shared" si="35"/>
        <v>0</v>
      </c>
      <c r="J128">
        <f t="shared" si="35"/>
        <v>0</v>
      </c>
      <c r="K128">
        <f t="shared" si="35"/>
        <v>0</v>
      </c>
      <c r="M128" s="1">
        <v>5</v>
      </c>
      <c r="N128">
        <f>SUMIF(E128:K128,"&lt;=1",N39:T39)</f>
        <v>4954.8396992225189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S128">
        <f t="shared" si="41"/>
        <v>0</v>
      </c>
      <c r="U128" s="1">
        <v>5</v>
      </c>
      <c r="V128">
        <f t="shared" si="28"/>
        <v>4954.8396992225189</v>
      </c>
      <c r="W128">
        <f t="shared" si="29"/>
        <v>0</v>
      </c>
      <c r="AD128" s="1"/>
    </row>
    <row r="129" spans="3:30">
      <c r="D129" s="1">
        <v>6</v>
      </c>
      <c r="E129">
        <f t="shared" si="36"/>
        <v>0</v>
      </c>
      <c r="F129">
        <f t="shared" si="35"/>
        <v>0</v>
      </c>
      <c r="G129">
        <f t="shared" si="35"/>
        <v>0</v>
      </c>
      <c r="H129">
        <f t="shared" si="35"/>
        <v>0</v>
      </c>
      <c r="I129">
        <f t="shared" si="35"/>
        <v>0</v>
      </c>
      <c r="J129">
        <f t="shared" si="35"/>
        <v>0</v>
      </c>
      <c r="K129">
        <f t="shared" si="35"/>
        <v>0</v>
      </c>
      <c r="M129" s="1">
        <v>6</v>
      </c>
      <c r="N129">
        <f>SUMIF(E129:K129,"&lt;=1",N40:T40)</f>
        <v>4832.5042711632059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>
        <f t="shared" si="41"/>
        <v>0</v>
      </c>
      <c r="U129" s="1">
        <v>6</v>
      </c>
      <c r="V129">
        <f t="shared" si="28"/>
        <v>4832.5042711632059</v>
      </c>
      <c r="W129">
        <f t="shared" si="29"/>
        <v>0</v>
      </c>
      <c r="AD129" s="1"/>
    </row>
    <row r="130" spans="3:30">
      <c r="D130" s="1">
        <v>7</v>
      </c>
      <c r="E130">
        <f t="shared" si="36"/>
        <v>0</v>
      </c>
      <c r="F130">
        <f t="shared" si="35"/>
        <v>0</v>
      </c>
      <c r="G130">
        <f t="shared" si="35"/>
        <v>0</v>
      </c>
      <c r="H130">
        <f t="shared" si="35"/>
        <v>0</v>
      </c>
      <c r="I130">
        <f t="shared" si="35"/>
        <v>0</v>
      </c>
      <c r="J130">
        <f t="shared" si="35"/>
        <v>0</v>
      </c>
      <c r="K130">
        <f t="shared" si="35"/>
        <v>0</v>
      </c>
      <c r="M130" s="1">
        <v>7</v>
      </c>
      <c r="N130">
        <f>SUMIF(E130:K130,"&lt;=1",N41:T41)</f>
        <v>4713.1893155847283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>
        <f t="shared" si="41"/>
        <v>0</v>
      </c>
      <c r="U130" s="1">
        <v>7</v>
      </c>
      <c r="V130">
        <f t="shared" si="28"/>
        <v>4713.1893155847283</v>
      </c>
      <c r="W130">
        <f t="shared" si="29"/>
        <v>0</v>
      </c>
      <c r="AD130" s="1"/>
    </row>
    <row r="131" spans="3:30">
      <c r="D131" s="1">
        <v>8</v>
      </c>
      <c r="E131">
        <f t="shared" si="36"/>
        <v>0</v>
      </c>
      <c r="F131">
        <f t="shared" si="35"/>
        <v>0.5</v>
      </c>
      <c r="G131">
        <f t="shared" si="35"/>
        <v>1</v>
      </c>
      <c r="H131">
        <f t="shared" si="35"/>
        <v>1.5</v>
      </c>
      <c r="I131">
        <f t="shared" si="35"/>
        <v>2</v>
      </c>
      <c r="J131">
        <f t="shared" si="35"/>
        <v>2.5</v>
      </c>
      <c r="K131">
        <f t="shared" si="35"/>
        <v>3</v>
      </c>
      <c r="M131" s="1">
        <v>8</v>
      </c>
      <c r="N131">
        <f>SUMIF(E131:K131,"&lt;=1",N42:T42)</f>
        <v>2512.9168102574172</v>
      </c>
      <c r="O131">
        <f t="shared" si="37"/>
        <v>1260.1791336991785</v>
      </c>
      <c r="P131">
        <f t="shared" si="38"/>
        <v>823.72431279922398</v>
      </c>
      <c r="Q131">
        <f t="shared" si="39"/>
        <v>0</v>
      </c>
      <c r="R131">
        <f t="shared" si="40"/>
        <v>0</v>
      </c>
      <c r="S131">
        <f t="shared" si="41"/>
        <v>0</v>
      </c>
      <c r="U131" s="1">
        <v>8</v>
      </c>
      <c r="V131">
        <f t="shared" si="28"/>
        <v>4596.8202567558201</v>
      </c>
      <c r="W131">
        <f t="shared" si="29"/>
        <v>0</v>
      </c>
      <c r="AD131" s="1"/>
    </row>
    <row r="132" spans="3:30">
      <c r="D132" s="1">
        <v>9</v>
      </c>
      <c r="E132">
        <f t="shared" si="36"/>
        <v>0</v>
      </c>
      <c r="F132">
        <f t="shared" si="35"/>
        <v>0.86602540378443882</v>
      </c>
      <c r="G132">
        <f t="shared" si="35"/>
        <v>1.7320508075688776</v>
      </c>
      <c r="H132">
        <f t="shared" si="35"/>
        <v>2.5980762113533165</v>
      </c>
      <c r="I132">
        <f t="shared" si="35"/>
        <v>3.4641016151377553</v>
      </c>
      <c r="J132">
        <f t="shared" si="35"/>
        <v>4.3301270189221945</v>
      </c>
      <c r="K132">
        <f t="shared" si="35"/>
        <v>5.1961524227066329</v>
      </c>
      <c r="M132" s="1">
        <v>9</v>
      </c>
      <c r="N132">
        <f>SUMIF(E132:K132,"&lt;=1",N43:T43)</f>
        <v>1675.7802100444715</v>
      </c>
      <c r="O132">
        <f t="shared" si="37"/>
        <v>775.09246310220806</v>
      </c>
      <c r="P132">
        <f t="shared" si="38"/>
        <v>671.5341242525069</v>
      </c>
      <c r="Q132">
        <f t="shared" si="39"/>
        <v>557.53107577557921</v>
      </c>
      <c r="R132">
        <f t="shared" si="40"/>
        <v>449.2005172932702</v>
      </c>
      <c r="S132">
        <f t="shared" si="41"/>
        <v>354.18596975853984</v>
      </c>
      <c r="U132" s="1">
        <v>9</v>
      </c>
      <c r="V132">
        <f t="shared" si="28"/>
        <v>3679.9378731747656</v>
      </c>
      <c r="W132">
        <f t="shared" si="29"/>
        <v>803.38648705181004</v>
      </c>
      <c r="AD132" s="1"/>
    </row>
    <row r="133" spans="3:30">
      <c r="D133" s="1">
        <v>10</v>
      </c>
      <c r="E133">
        <f t="shared" si="36"/>
        <v>0</v>
      </c>
      <c r="F133">
        <f t="shared" si="36"/>
        <v>1</v>
      </c>
      <c r="G133">
        <f t="shared" si="36"/>
        <v>2</v>
      </c>
      <c r="H133">
        <f t="shared" si="36"/>
        <v>3</v>
      </c>
      <c r="I133">
        <f t="shared" si="36"/>
        <v>4</v>
      </c>
      <c r="J133">
        <f t="shared" si="36"/>
        <v>5</v>
      </c>
      <c r="K133">
        <f t="shared" si="36"/>
        <v>6</v>
      </c>
      <c r="M133" s="1">
        <v>10</v>
      </c>
      <c r="N133">
        <f>SUMIF(E133:K133,"&lt;=1",N44:T44)</f>
        <v>1634.4050492372944</v>
      </c>
      <c r="O133">
        <f t="shared" si="37"/>
        <v>755.95536200203901</v>
      </c>
      <c r="P133">
        <f t="shared" si="38"/>
        <v>654.95388764873587</v>
      </c>
      <c r="Q133">
        <f t="shared" si="39"/>
        <v>543.76558446774197</v>
      </c>
      <c r="R133">
        <f t="shared" si="40"/>
        <v>438.1097170043808</v>
      </c>
      <c r="S133">
        <f t="shared" si="41"/>
        <v>345.44108700687121</v>
      </c>
      <c r="U133" s="1">
        <v>10</v>
      </c>
      <c r="V133">
        <f t="shared" si="28"/>
        <v>3589.079883355811</v>
      </c>
      <c r="W133">
        <f t="shared" si="29"/>
        <v>783.55080401125201</v>
      </c>
      <c r="AD133" s="1"/>
    </row>
    <row r="134" spans="3:30">
      <c r="D134" s="1">
        <v>11</v>
      </c>
      <c r="E134">
        <f t="shared" si="36"/>
        <v>0</v>
      </c>
      <c r="F134">
        <f t="shared" si="36"/>
        <v>0.86602540378443915</v>
      </c>
      <c r="G134">
        <f t="shared" si="36"/>
        <v>1.7320508075688783</v>
      </c>
      <c r="H134">
        <f t="shared" si="36"/>
        <v>2.5980762113533173</v>
      </c>
      <c r="I134">
        <f t="shared" si="36"/>
        <v>3.4641016151377566</v>
      </c>
      <c r="J134">
        <f t="shared" si="36"/>
        <v>4.3301270189221954</v>
      </c>
      <c r="K134">
        <f t="shared" si="36"/>
        <v>5.1961524227066347</v>
      </c>
      <c r="M134" s="1">
        <v>11</v>
      </c>
      <c r="N134">
        <f>SUMIF(E134:K134,"&lt;=1",N45:T45)</f>
        <v>1594.0514447902883</v>
      </c>
      <c r="O134">
        <f t="shared" si="37"/>
        <v>737.29075761155559</v>
      </c>
      <c r="P134">
        <f t="shared" si="38"/>
        <v>638.78301854530309</v>
      </c>
      <c r="Q134">
        <f t="shared" si="39"/>
        <v>530.33996435126812</v>
      </c>
      <c r="R134">
        <f t="shared" si="40"/>
        <v>427.29274955030047</v>
      </c>
      <c r="S134">
        <f t="shared" si="41"/>
        <v>336.91211617964319</v>
      </c>
      <c r="U134" s="1">
        <v>11</v>
      </c>
      <c r="V134">
        <f t="shared" si="28"/>
        <v>3500.4651852984148</v>
      </c>
      <c r="W134">
        <f t="shared" si="29"/>
        <v>764.20486572994366</v>
      </c>
      <c r="AD134" s="1"/>
    </row>
    <row r="135" spans="3:30">
      <c r="D135" s="1">
        <v>12</v>
      </c>
      <c r="E135">
        <f t="shared" si="36"/>
        <v>0</v>
      </c>
      <c r="F135">
        <f t="shared" si="36"/>
        <v>0.49999999999999978</v>
      </c>
      <c r="G135">
        <f t="shared" si="36"/>
        <v>0.99999999999999956</v>
      </c>
      <c r="H135">
        <f t="shared" si="36"/>
        <v>1.4999999999999993</v>
      </c>
      <c r="I135">
        <f t="shared" si="36"/>
        <v>1.9999999999999991</v>
      </c>
      <c r="J135">
        <f t="shared" si="36"/>
        <v>2.4999999999999991</v>
      </c>
      <c r="K135">
        <f t="shared" si="36"/>
        <v>2.9999999999999987</v>
      </c>
      <c r="M135" s="1">
        <v>12</v>
      </c>
      <c r="N135">
        <f>SUMIF(E135:K135,"&lt;=1",N46:T46)</f>
        <v>2273.781158332481</v>
      </c>
      <c r="O135">
        <f t="shared" si="37"/>
        <v>1140.2572335991572</v>
      </c>
      <c r="P135">
        <f t="shared" si="38"/>
        <v>745.33658036669522</v>
      </c>
      <c r="Q135">
        <f t="shared" si="39"/>
        <v>0</v>
      </c>
      <c r="R135">
        <f t="shared" si="40"/>
        <v>0</v>
      </c>
      <c r="S135">
        <f t="shared" si="41"/>
        <v>0</v>
      </c>
      <c r="U135" s="1">
        <v>12</v>
      </c>
      <c r="V135">
        <f t="shared" si="28"/>
        <v>4159.3749722983339</v>
      </c>
      <c r="W135">
        <f t="shared" si="29"/>
        <v>0</v>
      </c>
      <c r="AD135" s="1"/>
    </row>
    <row r="136" spans="3:30">
      <c r="C136">
        <v>4</v>
      </c>
      <c r="D136" s="1">
        <v>1</v>
      </c>
      <c r="E136">
        <f>MAX(SIN(RADIANS($D136*30+150))*(E$99-1),0)</f>
        <v>0</v>
      </c>
      <c r="F136">
        <f t="shared" si="36"/>
        <v>1.22514845490862E-16</v>
      </c>
      <c r="G136">
        <f t="shared" si="36"/>
        <v>2.45029690981724E-16</v>
      </c>
      <c r="H136">
        <f t="shared" si="36"/>
        <v>3.67544536472586E-16</v>
      </c>
      <c r="I136">
        <f t="shared" si="36"/>
        <v>4.90059381963448E-16</v>
      </c>
      <c r="J136">
        <f t="shared" si="36"/>
        <v>6.1257422745431001E-16</v>
      </c>
      <c r="K136">
        <f t="shared" si="36"/>
        <v>7.3508907294517201E-16</v>
      </c>
      <c r="M136" s="1">
        <v>1</v>
      </c>
      <c r="N136">
        <f>SUMIF(E136:K136,"&lt;=1",N47:T47)</f>
        <v>5479.7334969318563</v>
      </c>
      <c r="O136">
        <f>SUMIF(E136:K136,"&gt;1",N47:T47)-SUM(P136:S136)</f>
        <v>0</v>
      </c>
      <c r="P136">
        <f>SUMIF(E136:K136,"&gt;2",N47:T47)-SUM(Q136:S136)</f>
        <v>0</v>
      </c>
      <c r="Q136">
        <f>SUMIF(E136:K136,"&gt;3",N47:T47)-SUM(R136:S136)</f>
        <v>0</v>
      </c>
      <c r="R136">
        <f>SUMIF(E136:K136,"&gt;4",N47:T47)-S136</f>
        <v>0</v>
      </c>
      <c r="S136">
        <f>SUMIF(E136:K136,"&gt;5",N47:T47)</f>
        <v>0</v>
      </c>
      <c r="U136" s="1">
        <v>1</v>
      </c>
      <c r="V136">
        <f t="shared" si="28"/>
        <v>5479.7334969318563</v>
      </c>
      <c r="W136">
        <f t="shared" si="29"/>
        <v>0</v>
      </c>
      <c r="AD136" s="1"/>
    </row>
    <row r="137" spans="3:30">
      <c r="D137" s="1">
        <v>2</v>
      </c>
      <c r="E137">
        <f t="shared" ref="E137:K152" si="42">MAX(SIN(RADIANS($D137*30+150))*(E$99-1),0)</f>
        <v>0</v>
      </c>
      <c r="F137">
        <f t="shared" si="36"/>
        <v>0</v>
      </c>
      <c r="G137">
        <f t="shared" si="36"/>
        <v>0</v>
      </c>
      <c r="H137">
        <f t="shared" si="36"/>
        <v>0</v>
      </c>
      <c r="I137">
        <f t="shared" si="36"/>
        <v>0</v>
      </c>
      <c r="J137">
        <f t="shared" si="36"/>
        <v>0</v>
      </c>
      <c r="K137">
        <f t="shared" si="36"/>
        <v>0</v>
      </c>
      <c r="M137" s="1">
        <v>2</v>
      </c>
      <c r="N137">
        <f>SUMIF(E137:K137,"&lt;=1",N48:T48)</f>
        <v>5344.4383948313171</v>
      </c>
      <c r="O137">
        <f t="shared" ref="O137:O147" si="43">SUMIF(E137:K137,"&gt;1",N48:T48)-SUM(P137:S137)</f>
        <v>0</v>
      </c>
      <c r="P137">
        <f t="shared" ref="P137:P147" si="44">SUMIF(E137:K137,"&gt;2",N48:T48)-SUM(Q137:S137)</f>
        <v>0</v>
      </c>
      <c r="Q137">
        <f t="shared" ref="Q137:Q147" si="45">SUMIF(E137:K137,"&gt;3",N48:T48)-SUM(R137:S137)</f>
        <v>0</v>
      </c>
      <c r="R137">
        <f t="shared" ref="R137:R147" si="46">SUMIF(E137:K137,"&gt;4",N48:T48)-S137</f>
        <v>0</v>
      </c>
      <c r="S137">
        <f t="shared" ref="S137:S147" si="47">SUMIF(E137:K137,"&gt;5",N48:T48)</f>
        <v>0</v>
      </c>
      <c r="U137" s="1">
        <v>2</v>
      </c>
      <c r="V137">
        <f t="shared" si="28"/>
        <v>5344.4383948313171</v>
      </c>
      <c r="W137">
        <f t="shared" si="29"/>
        <v>0</v>
      </c>
      <c r="AD137" s="1"/>
    </row>
    <row r="138" spans="3:30">
      <c r="D138" s="1">
        <v>3</v>
      </c>
      <c r="E138">
        <f t="shared" si="42"/>
        <v>0</v>
      </c>
      <c r="F138">
        <f t="shared" si="36"/>
        <v>0</v>
      </c>
      <c r="G138">
        <f t="shared" si="36"/>
        <v>0</v>
      </c>
      <c r="H138">
        <f t="shared" si="36"/>
        <v>0</v>
      </c>
      <c r="I138">
        <f t="shared" si="36"/>
        <v>0</v>
      </c>
      <c r="J138">
        <f t="shared" si="36"/>
        <v>0</v>
      </c>
      <c r="K138">
        <f t="shared" si="36"/>
        <v>0</v>
      </c>
      <c r="M138" s="1">
        <v>3</v>
      </c>
      <c r="N138">
        <f>SUMIF(E138:K138,"&lt;=1",N49:T49)</f>
        <v>5212.4837407037758</v>
      </c>
      <c r="O138">
        <f t="shared" si="43"/>
        <v>0</v>
      </c>
      <c r="P138">
        <f t="shared" si="44"/>
        <v>0</v>
      </c>
      <c r="Q138">
        <f t="shared" si="45"/>
        <v>0</v>
      </c>
      <c r="R138">
        <f t="shared" si="46"/>
        <v>0</v>
      </c>
      <c r="S138">
        <f t="shared" si="47"/>
        <v>0</v>
      </c>
      <c r="U138" s="1">
        <v>3</v>
      </c>
      <c r="V138">
        <f t="shared" si="28"/>
        <v>5212.4837407037758</v>
      </c>
      <c r="W138">
        <f t="shared" si="29"/>
        <v>0</v>
      </c>
      <c r="AD138" s="1"/>
    </row>
    <row r="139" spans="3:30">
      <c r="D139" s="1">
        <v>4</v>
      </c>
      <c r="E139">
        <f t="shared" si="42"/>
        <v>0</v>
      </c>
      <c r="F139">
        <f t="shared" si="36"/>
        <v>0</v>
      </c>
      <c r="G139">
        <f t="shared" si="36"/>
        <v>0</v>
      </c>
      <c r="H139">
        <f t="shared" si="36"/>
        <v>0</v>
      </c>
      <c r="I139">
        <f t="shared" si="36"/>
        <v>0</v>
      </c>
      <c r="J139">
        <f t="shared" si="36"/>
        <v>0</v>
      </c>
      <c r="K139">
        <f t="shared" si="36"/>
        <v>0</v>
      </c>
      <c r="M139" s="1">
        <v>4</v>
      </c>
      <c r="N139">
        <f>SUMIF(E139:K139,"&lt;=1",N50:T50)</f>
        <v>5083.787058594914</v>
      </c>
      <c r="O139">
        <f t="shared" si="43"/>
        <v>0</v>
      </c>
      <c r="P139">
        <f t="shared" si="44"/>
        <v>0</v>
      </c>
      <c r="Q139">
        <f t="shared" si="45"/>
        <v>0</v>
      </c>
      <c r="R139">
        <f t="shared" si="46"/>
        <v>0</v>
      </c>
      <c r="S139">
        <f t="shared" si="47"/>
        <v>0</v>
      </c>
      <c r="U139" s="1">
        <v>4</v>
      </c>
      <c r="V139">
        <f t="shared" si="28"/>
        <v>5083.787058594914</v>
      </c>
      <c r="W139">
        <f t="shared" si="29"/>
        <v>0</v>
      </c>
      <c r="AD139" s="1"/>
    </row>
    <row r="140" spans="3:30">
      <c r="D140" s="1">
        <v>5</v>
      </c>
      <c r="E140">
        <f t="shared" si="42"/>
        <v>0</v>
      </c>
      <c r="F140">
        <f t="shared" si="36"/>
        <v>0</v>
      </c>
      <c r="G140">
        <f t="shared" si="36"/>
        <v>0</v>
      </c>
      <c r="H140">
        <f t="shared" si="36"/>
        <v>0</v>
      </c>
      <c r="I140">
        <f t="shared" si="36"/>
        <v>0</v>
      </c>
      <c r="J140">
        <f t="shared" si="36"/>
        <v>0</v>
      </c>
      <c r="K140">
        <f t="shared" si="36"/>
        <v>0</v>
      </c>
      <c r="M140" s="1">
        <v>5</v>
      </c>
      <c r="N140">
        <f>SUMIF(E140:K140,"&lt;=1",N51:T51)</f>
        <v>4958.2679088889818</v>
      </c>
      <c r="O140">
        <f t="shared" si="43"/>
        <v>0</v>
      </c>
      <c r="P140">
        <f t="shared" si="44"/>
        <v>0</v>
      </c>
      <c r="Q140">
        <f t="shared" si="45"/>
        <v>0</v>
      </c>
      <c r="R140">
        <f t="shared" si="46"/>
        <v>0</v>
      </c>
      <c r="S140">
        <f t="shared" si="47"/>
        <v>0</v>
      </c>
      <c r="U140" s="1">
        <v>5</v>
      </c>
      <c r="V140">
        <f t="shared" si="28"/>
        <v>4958.2679088889818</v>
      </c>
      <c r="W140">
        <f t="shared" si="29"/>
        <v>0</v>
      </c>
      <c r="AD140" s="1"/>
    </row>
    <row r="141" spans="3:30">
      <c r="D141" s="1">
        <v>6</v>
      </c>
      <c r="E141">
        <f t="shared" si="42"/>
        <v>0</v>
      </c>
      <c r="F141">
        <f t="shared" si="42"/>
        <v>0</v>
      </c>
      <c r="G141">
        <f t="shared" si="42"/>
        <v>0</v>
      </c>
      <c r="H141">
        <f t="shared" si="42"/>
        <v>0</v>
      </c>
      <c r="I141">
        <f t="shared" si="42"/>
        <v>0</v>
      </c>
      <c r="J141">
        <f t="shared" si="42"/>
        <v>0</v>
      </c>
      <c r="K141">
        <f t="shared" si="42"/>
        <v>0</v>
      </c>
      <c r="M141" s="1">
        <v>6</v>
      </c>
      <c r="N141">
        <f>SUMIF(E141:K141,"&lt;=1",N52:T52)</f>
        <v>4835.8478380314173</v>
      </c>
      <c r="O141">
        <f t="shared" si="43"/>
        <v>0</v>
      </c>
      <c r="P141">
        <f t="shared" si="44"/>
        <v>0</v>
      </c>
      <c r="Q141">
        <f t="shared" si="45"/>
        <v>0</v>
      </c>
      <c r="R141">
        <f t="shared" si="46"/>
        <v>0</v>
      </c>
      <c r="S141">
        <f t="shared" si="47"/>
        <v>0</v>
      </c>
      <c r="U141" s="1">
        <v>6</v>
      </c>
      <c r="V141">
        <f t="shared" si="28"/>
        <v>4835.8478380314173</v>
      </c>
      <c r="W141">
        <f t="shared" si="29"/>
        <v>0</v>
      </c>
      <c r="AD141" s="1"/>
    </row>
    <row r="142" spans="3:30">
      <c r="D142" s="1">
        <v>7</v>
      </c>
      <c r="E142">
        <f t="shared" si="42"/>
        <v>0</v>
      </c>
      <c r="F142">
        <f t="shared" si="42"/>
        <v>0</v>
      </c>
      <c r="G142">
        <f t="shared" si="42"/>
        <v>0</v>
      </c>
      <c r="H142">
        <f t="shared" si="42"/>
        <v>0</v>
      </c>
      <c r="I142">
        <f t="shared" si="42"/>
        <v>0</v>
      </c>
      <c r="J142">
        <f t="shared" si="42"/>
        <v>0</v>
      </c>
      <c r="K142">
        <f t="shared" si="42"/>
        <v>0</v>
      </c>
      <c r="M142" s="1">
        <v>7</v>
      </c>
      <c r="N142">
        <f>SUMIF(E142:K142,"&lt;=1",N53:T53)</f>
        <v>4716.4503294928254</v>
      </c>
      <c r="O142">
        <f t="shared" si="43"/>
        <v>0</v>
      </c>
      <c r="P142">
        <f t="shared" si="44"/>
        <v>0</v>
      </c>
      <c r="Q142">
        <f t="shared" si="45"/>
        <v>0</v>
      </c>
      <c r="R142">
        <f t="shared" si="46"/>
        <v>0</v>
      </c>
      <c r="S142">
        <f t="shared" si="47"/>
        <v>0</v>
      </c>
      <c r="U142" s="1">
        <v>7</v>
      </c>
      <c r="V142">
        <f t="shared" si="28"/>
        <v>4716.4503294928254</v>
      </c>
      <c r="W142">
        <f t="shared" si="29"/>
        <v>0</v>
      </c>
      <c r="AD142" s="1"/>
    </row>
    <row r="143" spans="3:30">
      <c r="D143" s="1">
        <v>8</v>
      </c>
      <c r="E143">
        <f t="shared" si="42"/>
        <v>0</v>
      </c>
      <c r="F143">
        <f t="shared" si="42"/>
        <v>0.5</v>
      </c>
      <c r="G143">
        <f t="shared" si="42"/>
        <v>1</v>
      </c>
      <c r="H143">
        <f t="shared" si="42"/>
        <v>1.5</v>
      </c>
      <c r="I143">
        <f t="shared" si="42"/>
        <v>2</v>
      </c>
      <c r="J143">
        <f t="shared" si="42"/>
        <v>2.5</v>
      </c>
      <c r="K143">
        <f t="shared" si="42"/>
        <v>3</v>
      </c>
      <c r="M143" s="1">
        <v>8</v>
      </c>
      <c r="N143">
        <f>SUMIF(E143:K143,"&lt;=1",N54:T54)</f>
        <v>2516.0973094452447</v>
      </c>
      <c r="O143">
        <f t="shared" si="43"/>
        <v>1260.1791336991787</v>
      </c>
      <c r="P143">
        <f t="shared" si="44"/>
        <v>823.72431279922466</v>
      </c>
      <c r="Q143">
        <f t="shared" si="45"/>
        <v>0</v>
      </c>
      <c r="R143">
        <f t="shared" si="46"/>
        <v>0</v>
      </c>
      <c r="S143">
        <f t="shared" si="47"/>
        <v>0</v>
      </c>
      <c r="U143" s="1">
        <v>8</v>
      </c>
      <c r="V143">
        <f t="shared" si="28"/>
        <v>4600.0007559436481</v>
      </c>
      <c r="W143">
        <f t="shared" si="29"/>
        <v>0</v>
      </c>
      <c r="AD143" s="1"/>
    </row>
    <row r="144" spans="3:30">
      <c r="D144" s="1">
        <v>9</v>
      </c>
      <c r="E144">
        <f t="shared" si="42"/>
        <v>0</v>
      </c>
      <c r="F144">
        <f t="shared" si="42"/>
        <v>0.86602540378443882</v>
      </c>
      <c r="G144">
        <f t="shared" si="42"/>
        <v>1.7320508075688776</v>
      </c>
      <c r="H144">
        <f t="shared" si="42"/>
        <v>2.5980762113533165</v>
      </c>
      <c r="I144">
        <f t="shared" si="42"/>
        <v>3.4641016151377553</v>
      </c>
      <c r="J144">
        <f t="shared" si="42"/>
        <v>4.3301270189221945</v>
      </c>
      <c r="K144">
        <f t="shared" si="42"/>
        <v>5.1961524227066329</v>
      </c>
      <c r="M144" s="1">
        <v>9</v>
      </c>
      <c r="N144">
        <f>SUMIF(E144:K144,"&lt;=1",N55:T55)</f>
        <v>1675.813028136085</v>
      </c>
      <c r="O144">
        <f t="shared" si="43"/>
        <v>778.16161739368135</v>
      </c>
      <c r="P144">
        <f t="shared" si="44"/>
        <v>671.53412425250735</v>
      </c>
      <c r="Q144">
        <f t="shared" si="45"/>
        <v>557.53107577557944</v>
      </c>
      <c r="R144">
        <f t="shared" si="46"/>
        <v>449.20051729327054</v>
      </c>
      <c r="S144">
        <f t="shared" si="47"/>
        <v>354.18596975854018</v>
      </c>
      <c r="U144" s="1">
        <v>9</v>
      </c>
      <c r="V144">
        <f t="shared" si="28"/>
        <v>3683.0398455578534</v>
      </c>
      <c r="W144">
        <f t="shared" si="29"/>
        <v>803.38648705181072</v>
      </c>
      <c r="AD144" s="1"/>
    </row>
    <row r="145" spans="3:30">
      <c r="D145" s="1">
        <v>10</v>
      </c>
      <c r="E145">
        <f t="shared" si="42"/>
        <v>0</v>
      </c>
      <c r="F145">
        <f t="shared" si="42"/>
        <v>1</v>
      </c>
      <c r="G145">
        <f t="shared" si="42"/>
        <v>2</v>
      </c>
      <c r="H145">
        <f t="shared" si="42"/>
        <v>3</v>
      </c>
      <c r="I145">
        <f t="shared" si="42"/>
        <v>4</v>
      </c>
      <c r="J145">
        <f t="shared" si="42"/>
        <v>5</v>
      </c>
      <c r="K145">
        <f t="shared" si="42"/>
        <v>6</v>
      </c>
      <c r="M145" s="1">
        <v>10</v>
      </c>
      <c r="N145">
        <f>SUMIF(E145:K145,"&lt;=1",N56:T56)</f>
        <v>1634.4370570473388</v>
      </c>
      <c r="O145">
        <f t="shared" si="43"/>
        <v>758.94873860405687</v>
      </c>
      <c r="P145">
        <f t="shared" si="44"/>
        <v>654.95388764873633</v>
      </c>
      <c r="Q145">
        <f t="shared" si="45"/>
        <v>543.76558446774197</v>
      </c>
      <c r="R145">
        <f t="shared" si="46"/>
        <v>438.1097170043812</v>
      </c>
      <c r="S145">
        <f t="shared" si="47"/>
        <v>345.4410870068715</v>
      </c>
      <c r="U145" s="1">
        <v>10</v>
      </c>
      <c r="V145">
        <f t="shared" si="28"/>
        <v>3592.105267767874</v>
      </c>
      <c r="W145">
        <f t="shared" si="29"/>
        <v>783.55080401125269</v>
      </c>
      <c r="AD145" s="1"/>
    </row>
    <row r="146" spans="3:30">
      <c r="D146" s="1">
        <v>11</v>
      </c>
      <c r="E146">
        <f t="shared" si="42"/>
        <v>0</v>
      </c>
      <c r="F146">
        <f t="shared" si="42"/>
        <v>0.86602540378443915</v>
      </c>
      <c r="G146">
        <f t="shared" si="42"/>
        <v>1.7320508075688783</v>
      </c>
      <c r="H146">
        <f t="shared" si="42"/>
        <v>2.5980762113533173</v>
      </c>
      <c r="I146">
        <f t="shared" si="42"/>
        <v>3.4641016151377566</v>
      </c>
      <c r="J146">
        <f t="shared" si="42"/>
        <v>4.3301270189221954</v>
      </c>
      <c r="K146">
        <f t="shared" si="42"/>
        <v>5.1961524227066347</v>
      </c>
      <c r="M146" s="1">
        <v>11</v>
      </c>
      <c r="N146">
        <f>SUMIF(E146:K146,"&lt;=1",N57:T57)</f>
        <v>1594.0826623246871</v>
      </c>
      <c r="O146">
        <f t="shared" si="43"/>
        <v>740.21022748193627</v>
      </c>
      <c r="P146">
        <f t="shared" si="44"/>
        <v>638.78301854530355</v>
      </c>
      <c r="Q146">
        <f t="shared" si="45"/>
        <v>530.33996435126846</v>
      </c>
      <c r="R146">
        <f t="shared" si="46"/>
        <v>427.29274955030075</v>
      </c>
      <c r="S146">
        <f t="shared" si="47"/>
        <v>336.91211617964348</v>
      </c>
      <c r="U146" s="1">
        <v>11</v>
      </c>
      <c r="V146">
        <f t="shared" si="28"/>
        <v>3503.4158727031954</v>
      </c>
      <c r="W146">
        <f t="shared" si="29"/>
        <v>764.20486572994423</v>
      </c>
      <c r="AD146" s="1"/>
    </row>
    <row r="147" spans="3:30">
      <c r="D147" s="1">
        <v>12</v>
      </c>
      <c r="E147">
        <f t="shared" si="42"/>
        <v>0</v>
      </c>
      <c r="F147">
        <f t="shared" si="42"/>
        <v>0.49999999999999978</v>
      </c>
      <c r="G147">
        <f t="shared" si="42"/>
        <v>0.99999999999999956</v>
      </c>
      <c r="H147">
        <f t="shared" si="42"/>
        <v>1.4999999999999993</v>
      </c>
      <c r="I147">
        <f t="shared" si="42"/>
        <v>1.9999999999999991</v>
      </c>
      <c r="J147">
        <f t="shared" si="42"/>
        <v>2.4999999999999991</v>
      </c>
      <c r="K147">
        <f t="shared" si="42"/>
        <v>2.9999999999999987</v>
      </c>
      <c r="M147" s="1">
        <v>12</v>
      </c>
      <c r="N147">
        <f>SUMIF(E147:K147,"&lt;=1",N58:T58)</f>
        <v>2276.6589930056607</v>
      </c>
      <c r="O147">
        <f t="shared" si="43"/>
        <v>1140.2572335991576</v>
      </c>
      <c r="P147">
        <f t="shared" si="44"/>
        <v>745.33658036669567</v>
      </c>
      <c r="Q147">
        <f t="shared" si="45"/>
        <v>0</v>
      </c>
      <c r="R147">
        <f t="shared" si="46"/>
        <v>0</v>
      </c>
      <c r="S147">
        <f t="shared" si="47"/>
        <v>0</v>
      </c>
      <c r="U147" s="1">
        <v>12</v>
      </c>
      <c r="V147">
        <f t="shared" si="28"/>
        <v>4162.2528069715136</v>
      </c>
      <c r="W147">
        <f t="shared" si="29"/>
        <v>0</v>
      </c>
      <c r="AD147" s="1"/>
    </row>
    <row r="148" spans="3:30">
      <c r="C148">
        <v>5</v>
      </c>
      <c r="D148" s="1">
        <v>1</v>
      </c>
      <c r="E148">
        <f>MAX(SIN(RADIANS($D148*30+150))*(E$99-1),0)</f>
        <v>0</v>
      </c>
      <c r="F148">
        <f t="shared" si="42"/>
        <v>1.22514845490862E-16</v>
      </c>
      <c r="G148">
        <f t="shared" si="42"/>
        <v>2.45029690981724E-16</v>
      </c>
      <c r="H148">
        <f t="shared" si="42"/>
        <v>3.67544536472586E-16</v>
      </c>
      <c r="I148">
        <f t="shared" si="42"/>
        <v>4.90059381963448E-16</v>
      </c>
      <c r="J148">
        <f t="shared" si="42"/>
        <v>6.1257422745431001E-16</v>
      </c>
      <c r="K148">
        <f t="shared" si="42"/>
        <v>7.3508907294517201E-16</v>
      </c>
      <c r="M148" s="1">
        <v>1</v>
      </c>
      <c r="N148">
        <f>SUMIF(E148:K148,"&lt;=1",N59:T59)</f>
        <v>5483.1004819442551</v>
      </c>
      <c r="O148">
        <f>SUMIF(E148:K148,"&gt;1",N59:T59)-SUM(P148:S148)</f>
        <v>0</v>
      </c>
      <c r="P148">
        <f>SUMIF(E148:K148,"&gt;2",N59:T59)-SUM(Q148:S148)</f>
        <v>0</v>
      </c>
      <c r="Q148">
        <f>SUMIF(E148:K148,"&gt;3",N59:T59)-SUM(R148:S148)</f>
        <v>0</v>
      </c>
      <c r="R148">
        <f>SUMIF(E148:K148,"&gt;4",N59:T59)-S148</f>
        <v>0</v>
      </c>
      <c r="S148">
        <f>SUMIF(E148:K148,"&gt;5",N59:T59)</f>
        <v>0</v>
      </c>
      <c r="U148" s="1">
        <v>1</v>
      </c>
      <c r="V148">
        <f t="shared" si="28"/>
        <v>5483.1004819442551</v>
      </c>
      <c r="W148">
        <f t="shared" si="29"/>
        <v>0</v>
      </c>
      <c r="AD148" s="1"/>
    </row>
    <row r="149" spans="3:30">
      <c r="D149" s="1">
        <v>2</v>
      </c>
      <c r="E149">
        <f t="shared" ref="E149:K164" si="48">MAX(SIN(RADIANS($D149*30+150))*(E$99-1),0)</f>
        <v>0</v>
      </c>
      <c r="F149">
        <f t="shared" si="42"/>
        <v>0</v>
      </c>
      <c r="G149">
        <f t="shared" si="42"/>
        <v>0</v>
      </c>
      <c r="H149">
        <f t="shared" si="42"/>
        <v>0</v>
      </c>
      <c r="I149">
        <f t="shared" si="42"/>
        <v>0</v>
      </c>
      <c r="J149">
        <f t="shared" si="42"/>
        <v>0</v>
      </c>
      <c r="K149">
        <f t="shared" si="42"/>
        <v>0</v>
      </c>
      <c r="M149" s="1">
        <v>2</v>
      </c>
      <c r="N149">
        <f>SUMIF(E149:K149,"&lt;=1",N60:T60)</f>
        <v>5347.7222486875598</v>
      </c>
      <c r="O149">
        <f t="shared" ref="O149:O159" si="49">SUMIF(E149:K149,"&gt;1",N60:T60)-SUM(P149:S149)</f>
        <v>0</v>
      </c>
      <c r="P149">
        <f t="shared" ref="P149:P159" si="50">SUMIF(E149:K149,"&gt;2",N60:T60)-SUM(Q149:S149)</f>
        <v>0</v>
      </c>
      <c r="Q149">
        <f t="shared" ref="Q149:Q159" si="51">SUMIF(E149:K149,"&gt;3",N60:T60)-SUM(R149:S149)</f>
        <v>0</v>
      </c>
      <c r="R149">
        <f t="shared" ref="R149:R159" si="52">SUMIF(E149:K149,"&gt;4",N60:T60)-S149</f>
        <v>0</v>
      </c>
      <c r="S149">
        <f t="shared" ref="S149:S159" si="53">SUMIF(E149:K149,"&gt;5",N60:T60)</f>
        <v>0</v>
      </c>
      <c r="U149" s="1">
        <v>2</v>
      </c>
      <c r="V149">
        <f t="shared" si="28"/>
        <v>5347.7222486875598</v>
      </c>
      <c r="W149">
        <f t="shared" si="29"/>
        <v>0</v>
      </c>
      <c r="AD149" s="1"/>
    </row>
    <row r="150" spans="3:30">
      <c r="D150" s="1">
        <v>3</v>
      </c>
      <c r="E150">
        <f t="shared" si="48"/>
        <v>0</v>
      </c>
      <c r="F150">
        <f t="shared" si="42"/>
        <v>0</v>
      </c>
      <c r="G150">
        <f t="shared" si="42"/>
        <v>0</v>
      </c>
      <c r="H150">
        <f t="shared" si="42"/>
        <v>0</v>
      </c>
      <c r="I150">
        <f t="shared" si="42"/>
        <v>0</v>
      </c>
      <c r="J150">
        <f t="shared" si="42"/>
        <v>0</v>
      </c>
      <c r="K150">
        <f t="shared" si="42"/>
        <v>0</v>
      </c>
      <c r="M150" s="1">
        <v>3</v>
      </c>
      <c r="N150">
        <f>SUMIF(E150:K150,"&lt;=1",N61:T61)</f>
        <v>5215.6865159194213</v>
      </c>
      <c r="O150">
        <f t="shared" si="49"/>
        <v>0</v>
      </c>
      <c r="P150">
        <f t="shared" si="50"/>
        <v>0</v>
      </c>
      <c r="Q150">
        <f t="shared" si="51"/>
        <v>0</v>
      </c>
      <c r="R150">
        <f t="shared" si="52"/>
        <v>0</v>
      </c>
      <c r="S150">
        <f t="shared" si="53"/>
        <v>0</v>
      </c>
      <c r="U150" s="1">
        <v>3</v>
      </c>
      <c r="V150">
        <f t="shared" si="28"/>
        <v>5215.6865159194213</v>
      </c>
      <c r="W150">
        <f t="shared" si="29"/>
        <v>0</v>
      </c>
      <c r="AD150" s="1"/>
    </row>
    <row r="151" spans="3:30">
      <c r="D151" s="1">
        <v>4</v>
      </c>
      <c r="E151">
        <f t="shared" si="48"/>
        <v>0</v>
      </c>
      <c r="F151">
        <f t="shared" si="42"/>
        <v>0</v>
      </c>
      <c r="G151">
        <f t="shared" si="42"/>
        <v>0</v>
      </c>
      <c r="H151">
        <f t="shared" si="42"/>
        <v>0</v>
      </c>
      <c r="I151">
        <f t="shared" si="42"/>
        <v>0</v>
      </c>
      <c r="J151">
        <f t="shared" si="42"/>
        <v>0</v>
      </c>
      <c r="K151">
        <f t="shared" si="42"/>
        <v>0</v>
      </c>
      <c r="M151" s="1">
        <v>4</v>
      </c>
      <c r="N151">
        <f>SUMIF(E151:K151,"&lt;=1",N62:T62)</f>
        <v>5086.9107570087326</v>
      </c>
      <c r="O151">
        <f t="shared" si="49"/>
        <v>0</v>
      </c>
      <c r="P151">
        <f t="shared" si="50"/>
        <v>0</v>
      </c>
      <c r="Q151">
        <f t="shared" si="51"/>
        <v>0</v>
      </c>
      <c r="R151">
        <f t="shared" si="52"/>
        <v>0</v>
      </c>
      <c r="S151">
        <f t="shared" si="53"/>
        <v>0</v>
      </c>
      <c r="U151" s="1">
        <v>4</v>
      </c>
      <c r="V151">
        <f t="shared" si="28"/>
        <v>5086.9107570087326</v>
      </c>
      <c r="W151">
        <f t="shared" si="29"/>
        <v>0</v>
      </c>
      <c r="AD151" s="1"/>
    </row>
    <row r="152" spans="3:30">
      <c r="D152" s="1">
        <v>5</v>
      </c>
      <c r="E152">
        <f t="shared" si="48"/>
        <v>0</v>
      </c>
      <c r="F152">
        <f t="shared" si="42"/>
        <v>0</v>
      </c>
      <c r="G152">
        <f t="shared" si="42"/>
        <v>0</v>
      </c>
      <c r="H152">
        <f t="shared" si="42"/>
        <v>0</v>
      </c>
      <c r="I152">
        <f t="shared" si="42"/>
        <v>0</v>
      </c>
      <c r="J152">
        <f t="shared" si="42"/>
        <v>0</v>
      </c>
      <c r="K152">
        <f t="shared" si="42"/>
        <v>0</v>
      </c>
      <c r="M152" s="1">
        <v>5</v>
      </c>
      <c r="N152">
        <f>SUMIF(E152:K152,"&lt;=1",N63:T63)</f>
        <v>4961.3144829141656</v>
      </c>
      <c r="O152">
        <f t="shared" si="49"/>
        <v>0</v>
      </c>
      <c r="P152">
        <f t="shared" si="50"/>
        <v>0</v>
      </c>
      <c r="Q152">
        <f t="shared" si="51"/>
        <v>0</v>
      </c>
      <c r="R152">
        <f t="shared" si="52"/>
        <v>0</v>
      </c>
      <c r="S152">
        <f t="shared" si="53"/>
        <v>0</v>
      </c>
      <c r="U152" s="1">
        <v>5</v>
      </c>
      <c r="V152">
        <f t="shared" si="28"/>
        <v>4961.3144829141656</v>
      </c>
      <c r="W152">
        <f t="shared" si="29"/>
        <v>0</v>
      </c>
      <c r="AD152" s="1"/>
    </row>
    <row r="153" spans="3:30">
      <c r="D153" s="1">
        <v>6</v>
      </c>
      <c r="E153">
        <f t="shared" si="48"/>
        <v>0</v>
      </c>
      <c r="F153">
        <f t="shared" si="48"/>
        <v>0</v>
      </c>
      <c r="G153">
        <f t="shared" si="48"/>
        <v>0</v>
      </c>
      <c r="H153">
        <f t="shared" si="48"/>
        <v>0</v>
      </c>
      <c r="I153">
        <f t="shared" si="48"/>
        <v>0</v>
      </c>
      <c r="J153">
        <f t="shared" si="48"/>
        <v>0</v>
      </c>
      <c r="K153">
        <f t="shared" si="48"/>
        <v>0</v>
      </c>
      <c r="M153" s="1">
        <v>6</v>
      </c>
      <c r="N153">
        <f>SUMIF(E153:K153,"&lt;=1",N64:T64)</f>
        <v>4838.8191918759085</v>
      </c>
      <c r="O153">
        <f t="shared" si="49"/>
        <v>0</v>
      </c>
      <c r="P153">
        <f t="shared" si="50"/>
        <v>0</v>
      </c>
      <c r="Q153">
        <f t="shared" si="51"/>
        <v>0</v>
      </c>
      <c r="R153">
        <f t="shared" si="52"/>
        <v>0</v>
      </c>
      <c r="S153">
        <f t="shared" si="53"/>
        <v>0</v>
      </c>
      <c r="U153" s="1">
        <v>6</v>
      </c>
      <c r="V153">
        <f t="shared" si="28"/>
        <v>4838.8191918759085</v>
      </c>
      <c r="W153">
        <f t="shared" si="29"/>
        <v>0</v>
      </c>
      <c r="AD153" s="1"/>
    </row>
    <row r="154" spans="3:30">
      <c r="D154" s="1">
        <v>7</v>
      </c>
      <c r="E154">
        <f t="shared" si="48"/>
        <v>0</v>
      </c>
      <c r="F154">
        <f t="shared" si="48"/>
        <v>0</v>
      </c>
      <c r="G154">
        <f t="shared" si="48"/>
        <v>0</v>
      </c>
      <c r="H154">
        <f t="shared" si="48"/>
        <v>0</v>
      </c>
      <c r="I154">
        <f t="shared" si="48"/>
        <v>0</v>
      </c>
      <c r="J154">
        <f t="shared" si="48"/>
        <v>0</v>
      </c>
      <c r="K154">
        <f t="shared" si="48"/>
        <v>0</v>
      </c>
      <c r="M154" s="1">
        <v>7</v>
      </c>
      <c r="N154">
        <f>SUMIF(E154:K154,"&lt;=1",N65:T65)</f>
        <v>4719.3483203495007</v>
      </c>
      <c r="O154">
        <f t="shared" si="49"/>
        <v>0</v>
      </c>
      <c r="P154">
        <f t="shared" si="50"/>
        <v>0</v>
      </c>
      <c r="Q154">
        <f t="shared" si="51"/>
        <v>0</v>
      </c>
      <c r="R154">
        <f t="shared" si="52"/>
        <v>0</v>
      </c>
      <c r="S154">
        <f t="shared" si="53"/>
        <v>0</v>
      </c>
      <c r="U154" s="1">
        <v>7</v>
      </c>
      <c r="V154">
        <f t="shared" si="28"/>
        <v>4719.3483203495007</v>
      </c>
      <c r="W154">
        <f t="shared" si="29"/>
        <v>0</v>
      </c>
      <c r="AD154" s="1"/>
    </row>
    <row r="155" spans="3:30">
      <c r="D155" s="1">
        <v>8</v>
      </c>
      <c r="E155">
        <f t="shared" si="48"/>
        <v>0</v>
      </c>
      <c r="F155">
        <f t="shared" si="48"/>
        <v>0.5</v>
      </c>
      <c r="G155">
        <f t="shared" si="48"/>
        <v>1</v>
      </c>
      <c r="H155">
        <f t="shared" si="48"/>
        <v>1.5</v>
      </c>
      <c r="I155">
        <f t="shared" si="48"/>
        <v>2</v>
      </c>
      <c r="J155">
        <f t="shared" si="48"/>
        <v>2.5</v>
      </c>
      <c r="K155">
        <f t="shared" si="48"/>
        <v>3</v>
      </c>
      <c r="M155" s="1">
        <v>8</v>
      </c>
      <c r="N155">
        <f>SUMIF(E155:K155,"&lt;=1",N66:T66)</f>
        <v>2516.1973418529101</v>
      </c>
      <c r="O155">
        <f t="shared" si="49"/>
        <v>1262.9055404989958</v>
      </c>
      <c r="P155">
        <f t="shared" si="50"/>
        <v>823.72431279922512</v>
      </c>
      <c r="Q155">
        <f t="shared" si="51"/>
        <v>0</v>
      </c>
      <c r="R155">
        <f t="shared" si="52"/>
        <v>0</v>
      </c>
      <c r="S155">
        <f t="shared" si="53"/>
        <v>0</v>
      </c>
      <c r="U155" s="1">
        <v>8</v>
      </c>
      <c r="V155">
        <f t="shared" si="28"/>
        <v>4602.8271951511306</v>
      </c>
      <c r="W155">
        <f t="shared" si="29"/>
        <v>0</v>
      </c>
      <c r="AD155" s="1"/>
    </row>
    <row r="156" spans="3:30">
      <c r="D156" s="1">
        <v>9</v>
      </c>
      <c r="E156">
        <f t="shared" si="48"/>
        <v>0</v>
      </c>
      <c r="F156">
        <f t="shared" si="48"/>
        <v>0.86602540378443882</v>
      </c>
      <c r="G156">
        <f t="shared" si="48"/>
        <v>1.7320508075688776</v>
      </c>
      <c r="H156">
        <f t="shared" si="48"/>
        <v>2.5980762113533165</v>
      </c>
      <c r="I156">
        <f t="shared" si="48"/>
        <v>3.4641016151377553</v>
      </c>
      <c r="J156">
        <f t="shared" si="48"/>
        <v>4.3301270189221945</v>
      </c>
      <c r="K156">
        <f t="shared" si="48"/>
        <v>5.1961524227066329</v>
      </c>
      <c r="M156" s="1">
        <v>9</v>
      </c>
      <c r="N156">
        <f>SUMIF(E156:K156,"&lt;=1",N67:T67)</f>
        <v>1675.9076169297186</v>
      </c>
      <c r="O156">
        <f t="shared" si="49"/>
        <v>778.16459119876799</v>
      </c>
      <c r="P156">
        <f t="shared" si="50"/>
        <v>674.1932158285897</v>
      </c>
      <c r="Q156">
        <f t="shared" si="51"/>
        <v>557.53107577557989</v>
      </c>
      <c r="R156">
        <f t="shared" si="52"/>
        <v>449.20051729327059</v>
      </c>
      <c r="S156">
        <f t="shared" si="53"/>
        <v>354.18596975854035</v>
      </c>
      <c r="U156" s="1">
        <v>9</v>
      </c>
      <c r="V156">
        <f t="shared" si="28"/>
        <v>3685.7964997326562</v>
      </c>
      <c r="W156">
        <f t="shared" si="29"/>
        <v>803.38648705181095</v>
      </c>
      <c r="AD156" s="1"/>
    </row>
    <row r="157" spans="3:30">
      <c r="D157" s="1">
        <v>10</v>
      </c>
      <c r="E157">
        <f t="shared" si="48"/>
        <v>0</v>
      </c>
      <c r="F157">
        <f t="shared" si="48"/>
        <v>1</v>
      </c>
      <c r="G157">
        <f t="shared" si="48"/>
        <v>2</v>
      </c>
      <c r="H157">
        <f t="shared" si="48"/>
        <v>3</v>
      </c>
      <c r="I157">
        <f t="shared" si="48"/>
        <v>4</v>
      </c>
      <c r="J157">
        <f t="shared" si="48"/>
        <v>5</v>
      </c>
      <c r="K157">
        <f t="shared" si="48"/>
        <v>6</v>
      </c>
      <c r="M157" s="1">
        <v>10</v>
      </c>
      <c r="N157">
        <f>SUMIF(E157:K157,"&lt;=1",N68:T68)</f>
        <v>1634.5293104353368</v>
      </c>
      <c r="O157">
        <f t="shared" si="49"/>
        <v>758.95163898563351</v>
      </c>
      <c r="P157">
        <f t="shared" si="50"/>
        <v>657.54732601988053</v>
      </c>
      <c r="Q157">
        <f t="shared" si="51"/>
        <v>543.76558446774243</v>
      </c>
      <c r="R157">
        <f t="shared" si="52"/>
        <v>438.10971700438142</v>
      </c>
      <c r="S157">
        <f t="shared" si="53"/>
        <v>345.44108700687173</v>
      </c>
      <c r="U157" s="1">
        <v>10</v>
      </c>
      <c r="V157">
        <f t="shared" si="28"/>
        <v>3594.7938599085933</v>
      </c>
      <c r="W157">
        <f t="shared" si="29"/>
        <v>783.55080401125315</v>
      </c>
      <c r="AD157" s="1"/>
    </row>
    <row r="158" spans="3:30">
      <c r="D158" s="1">
        <v>11</v>
      </c>
      <c r="E158">
        <f t="shared" si="48"/>
        <v>0</v>
      </c>
      <c r="F158">
        <f t="shared" si="48"/>
        <v>0.86602540378443915</v>
      </c>
      <c r="G158">
        <f t="shared" si="48"/>
        <v>1.7320508075688783</v>
      </c>
      <c r="H158">
        <f t="shared" si="48"/>
        <v>2.5980762113533173</v>
      </c>
      <c r="I158">
        <f t="shared" si="48"/>
        <v>3.4641016151377566</v>
      </c>
      <c r="J158">
        <f t="shared" si="48"/>
        <v>4.3301270189221954</v>
      </c>
      <c r="K158">
        <f t="shared" si="48"/>
        <v>5.1961524227066347</v>
      </c>
      <c r="M158" s="1">
        <v>11</v>
      </c>
      <c r="N158">
        <f>SUMIF(E158:K158,"&lt;=1",N69:T69)</f>
        <v>1594.1726379684196</v>
      </c>
      <c r="O158">
        <f t="shared" si="49"/>
        <v>740.2130562528373</v>
      </c>
      <c r="P158">
        <f t="shared" si="50"/>
        <v>641.31242469491553</v>
      </c>
      <c r="Q158">
        <f t="shared" si="51"/>
        <v>530.33996435126846</v>
      </c>
      <c r="R158">
        <f t="shared" si="52"/>
        <v>427.29274955030098</v>
      </c>
      <c r="S158">
        <f t="shared" si="53"/>
        <v>336.9121161796437</v>
      </c>
      <c r="U158" s="1">
        <v>11</v>
      </c>
      <c r="V158">
        <f t="shared" si="28"/>
        <v>3506.0380832674409</v>
      </c>
      <c r="W158">
        <f t="shared" si="29"/>
        <v>764.20486572994469</v>
      </c>
      <c r="AD158" s="1"/>
    </row>
    <row r="159" spans="3:30">
      <c r="D159" s="1">
        <v>12</v>
      </c>
      <c r="E159">
        <f t="shared" si="48"/>
        <v>0</v>
      </c>
      <c r="F159">
        <f t="shared" si="48"/>
        <v>0.49999999999999978</v>
      </c>
      <c r="G159">
        <f t="shared" si="48"/>
        <v>0.99999999999999956</v>
      </c>
      <c r="H159">
        <f t="shared" si="48"/>
        <v>1.4999999999999993</v>
      </c>
      <c r="I159">
        <f t="shared" si="48"/>
        <v>1.9999999999999991</v>
      </c>
      <c r="J159">
        <f t="shared" si="48"/>
        <v>2.4999999999999991</v>
      </c>
      <c r="K159">
        <f t="shared" si="48"/>
        <v>2.9999999999999987</v>
      </c>
      <c r="M159" s="1">
        <v>12</v>
      </c>
      <c r="N159">
        <f>SUMIF(E159:K159,"&lt;=1",N70:T70)</f>
        <v>2276.7495060711326</v>
      </c>
      <c r="O159">
        <f t="shared" si="49"/>
        <v>1142.7241884884195</v>
      </c>
      <c r="P159">
        <f t="shared" si="50"/>
        <v>745.33658036669613</v>
      </c>
      <c r="Q159">
        <f t="shared" si="51"/>
        <v>0</v>
      </c>
      <c r="R159">
        <f t="shared" si="52"/>
        <v>0</v>
      </c>
      <c r="S159">
        <f t="shared" si="53"/>
        <v>0</v>
      </c>
      <c r="U159" s="1">
        <v>12</v>
      </c>
      <c r="V159">
        <f t="shared" si="28"/>
        <v>4164.8102749262489</v>
      </c>
      <c r="W159">
        <f t="shared" si="29"/>
        <v>0</v>
      </c>
      <c r="AD159" s="1"/>
    </row>
    <row r="160" spans="3:30">
      <c r="C160">
        <v>6</v>
      </c>
      <c r="D160">
        <v>1</v>
      </c>
      <c r="E160">
        <f>MAX(SIN(RADIANS($D160*30+150))*(E$99-1),0)</f>
        <v>0</v>
      </c>
      <c r="F160">
        <f t="shared" si="48"/>
        <v>1.22514845490862E-16</v>
      </c>
      <c r="G160">
        <f t="shared" si="48"/>
        <v>2.45029690981724E-16</v>
      </c>
      <c r="H160">
        <f t="shared" si="48"/>
        <v>3.67544536472586E-16</v>
      </c>
      <c r="I160">
        <f t="shared" si="48"/>
        <v>4.90059381963448E-16</v>
      </c>
      <c r="J160">
        <f t="shared" si="48"/>
        <v>6.1257422745431001E-16</v>
      </c>
      <c r="K160">
        <f t="shared" si="48"/>
        <v>7.3508907294517201E-16</v>
      </c>
      <c r="M160">
        <v>1</v>
      </c>
      <c r="N160">
        <f>SUMIF(E160:K160,"&lt;=1",N71:T71)</f>
        <v>5486.0005534248412</v>
      </c>
      <c r="O160">
        <f>SUMIF(E160:K160,"&gt;1",N71:T71)-SUM(P160:S160)</f>
        <v>0</v>
      </c>
      <c r="P160">
        <f>SUMIF(E160:K160,"&gt;2",N71:T71)-SUM(Q160:S160)</f>
        <v>0</v>
      </c>
      <c r="Q160">
        <f>SUMIF(E160:K160,"&gt;3",N71:T71)-SUM(R160:S160)</f>
        <v>0</v>
      </c>
      <c r="R160">
        <f>SUMIF(E160:K160,"&gt;4",N71:T71)-S160</f>
        <v>0</v>
      </c>
      <c r="S160">
        <f>SUMIF(E160:K160,"&gt;5",N71:T71)</f>
        <v>0</v>
      </c>
      <c r="U160">
        <v>1</v>
      </c>
      <c r="V160">
        <f t="shared" si="28"/>
        <v>5486.0005534248412</v>
      </c>
      <c r="W160">
        <f t="shared" si="29"/>
        <v>0</v>
      </c>
    </row>
    <row r="161" spans="3:23">
      <c r="D161">
        <v>2</v>
      </c>
      <c r="E161">
        <f t="shared" ref="E161:K176" si="54">MAX(SIN(RADIANS($D161*30+150))*(E$99-1),0)</f>
        <v>0</v>
      </c>
      <c r="F161">
        <f t="shared" si="48"/>
        <v>0</v>
      </c>
      <c r="G161">
        <f t="shared" si="48"/>
        <v>0</v>
      </c>
      <c r="H161">
        <f t="shared" si="48"/>
        <v>0</v>
      </c>
      <c r="I161">
        <f t="shared" si="48"/>
        <v>0</v>
      </c>
      <c r="J161">
        <f t="shared" si="48"/>
        <v>0</v>
      </c>
      <c r="K161">
        <f t="shared" si="48"/>
        <v>0</v>
      </c>
      <c r="M161">
        <v>2</v>
      </c>
      <c r="N161">
        <f>SUMIF(E161:K161,"&lt;=1",N72:T72)</f>
        <v>5350.5507171481677</v>
      </c>
      <c r="O161">
        <f t="shared" ref="O161:O171" si="55">SUMIF(E161:K161,"&gt;1",N72:T72)-SUM(P161:S161)</f>
        <v>0</v>
      </c>
      <c r="P161">
        <f t="shared" ref="P161:P171" si="56">SUMIF(E161:K161,"&gt;2",N72:T72)-SUM(Q161:S161)</f>
        <v>0</v>
      </c>
      <c r="Q161">
        <f t="shared" ref="Q161:Q171" si="57">SUMIF(E161:K161,"&gt;3",N72:T72)-SUM(R161:S161)</f>
        <v>0</v>
      </c>
      <c r="R161">
        <f t="shared" ref="R161:R171" si="58">SUMIF(E161:K161,"&gt;4",N72:T72)-S161</f>
        <v>0</v>
      </c>
      <c r="S161">
        <f t="shared" ref="S161:S171" si="59">SUMIF(E161:K161,"&gt;5",N72:T72)</f>
        <v>0</v>
      </c>
      <c r="U161">
        <v>2</v>
      </c>
      <c r="V161">
        <f t="shared" si="28"/>
        <v>5350.5507171481677</v>
      </c>
      <c r="W161">
        <f t="shared" si="29"/>
        <v>0</v>
      </c>
    </row>
    <row r="162" spans="3:23">
      <c r="D162">
        <v>3</v>
      </c>
      <c r="E162">
        <f t="shared" si="54"/>
        <v>0</v>
      </c>
      <c r="F162">
        <f t="shared" si="48"/>
        <v>0</v>
      </c>
      <c r="G162">
        <f t="shared" si="48"/>
        <v>0</v>
      </c>
      <c r="H162">
        <f t="shared" si="48"/>
        <v>0</v>
      </c>
      <c r="I162">
        <f t="shared" si="48"/>
        <v>0</v>
      </c>
      <c r="J162">
        <f t="shared" si="48"/>
        <v>0</v>
      </c>
      <c r="K162">
        <f t="shared" si="48"/>
        <v>0</v>
      </c>
      <c r="M162">
        <v>3</v>
      </c>
      <c r="N162">
        <f>SUMIF(E162:K162,"&lt;=1",N73:T73)</f>
        <v>5218.4451492449107</v>
      </c>
      <c r="O162">
        <f t="shared" si="55"/>
        <v>0</v>
      </c>
      <c r="P162">
        <f t="shared" si="56"/>
        <v>0</v>
      </c>
      <c r="Q162">
        <f t="shared" si="57"/>
        <v>0</v>
      </c>
      <c r="R162">
        <f t="shared" si="58"/>
        <v>0</v>
      </c>
      <c r="S162">
        <f t="shared" si="59"/>
        <v>0</v>
      </c>
      <c r="U162">
        <v>3</v>
      </c>
      <c r="V162">
        <f t="shared" si="28"/>
        <v>5218.4451492449107</v>
      </c>
      <c r="W162">
        <f t="shared" si="29"/>
        <v>0</v>
      </c>
    </row>
    <row r="163" spans="3:23">
      <c r="D163">
        <v>4</v>
      </c>
      <c r="E163">
        <f t="shared" si="54"/>
        <v>0</v>
      </c>
      <c r="F163">
        <f t="shared" si="48"/>
        <v>0</v>
      </c>
      <c r="G163">
        <f t="shared" si="48"/>
        <v>0</v>
      </c>
      <c r="H163">
        <f t="shared" si="48"/>
        <v>0</v>
      </c>
      <c r="I163">
        <f t="shared" si="48"/>
        <v>0</v>
      </c>
      <c r="J163">
        <f t="shared" si="48"/>
        <v>0</v>
      </c>
      <c r="K163">
        <f t="shared" si="48"/>
        <v>0</v>
      </c>
      <c r="M163">
        <v>4</v>
      </c>
      <c r="N163">
        <f>SUMIF(E163:K163,"&lt;=1",N74:T74)</f>
        <v>5089.6012794347344</v>
      </c>
      <c r="O163">
        <f t="shared" si="55"/>
        <v>0</v>
      </c>
      <c r="P163">
        <f t="shared" si="56"/>
        <v>0</v>
      </c>
      <c r="Q163">
        <f t="shared" si="57"/>
        <v>0</v>
      </c>
      <c r="R163">
        <f t="shared" si="58"/>
        <v>0</v>
      </c>
      <c r="S163">
        <f t="shared" si="59"/>
        <v>0</v>
      </c>
      <c r="U163">
        <v>4</v>
      </c>
      <c r="V163">
        <f t="shared" si="28"/>
        <v>5089.6012794347344</v>
      </c>
      <c r="W163">
        <f t="shared" si="29"/>
        <v>0</v>
      </c>
    </row>
    <row r="164" spans="3:23">
      <c r="D164">
        <v>5</v>
      </c>
      <c r="E164">
        <f t="shared" si="54"/>
        <v>0</v>
      </c>
      <c r="F164">
        <f t="shared" si="48"/>
        <v>0</v>
      </c>
      <c r="G164">
        <f t="shared" si="48"/>
        <v>0</v>
      </c>
      <c r="H164">
        <f t="shared" si="48"/>
        <v>0</v>
      </c>
      <c r="I164">
        <f t="shared" si="48"/>
        <v>0</v>
      </c>
      <c r="J164">
        <f t="shared" si="48"/>
        <v>0</v>
      </c>
      <c r="K164">
        <f t="shared" si="48"/>
        <v>0</v>
      </c>
      <c r="M164">
        <v>5</v>
      </c>
      <c r="N164">
        <f>SUMIF(E164:K164,"&lt;=1",N75:T75)</f>
        <v>4963.9385761047797</v>
      </c>
      <c r="O164">
        <f t="shared" si="55"/>
        <v>0</v>
      </c>
      <c r="P164">
        <f t="shared" si="56"/>
        <v>0</v>
      </c>
      <c r="Q164">
        <f t="shared" si="57"/>
        <v>0</v>
      </c>
      <c r="R164">
        <f t="shared" si="58"/>
        <v>0</v>
      </c>
      <c r="S164">
        <f t="shared" si="59"/>
        <v>0</v>
      </c>
      <c r="U164">
        <v>5</v>
      </c>
      <c r="V164">
        <f t="shared" si="28"/>
        <v>4963.9385761047797</v>
      </c>
      <c r="W164">
        <f t="shared" si="29"/>
        <v>0</v>
      </c>
    </row>
    <row r="165" spans="3:23">
      <c r="D165">
        <v>6</v>
      </c>
      <c r="E165">
        <f t="shared" si="54"/>
        <v>0</v>
      </c>
      <c r="F165">
        <f t="shared" si="54"/>
        <v>0</v>
      </c>
      <c r="G165">
        <f t="shared" si="54"/>
        <v>0</v>
      </c>
      <c r="H165">
        <f t="shared" si="54"/>
        <v>0</v>
      </c>
      <c r="I165">
        <f t="shared" si="54"/>
        <v>0</v>
      </c>
      <c r="J165">
        <f t="shared" si="54"/>
        <v>0</v>
      </c>
      <c r="K165">
        <f t="shared" si="54"/>
        <v>0</v>
      </c>
      <c r="M165">
        <v>6</v>
      </c>
      <c r="N165">
        <f>SUMIF(E165:K165,"&lt;=1",N76:T76)</f>
        <v>4841.3784959748009</v>
      </c>
      <c r="O165">
        <f t="shared" si="55"/>
        <v>0</v>
      </c>
      <c r="P165">
        <f t="shared" si="56"/>
        <v>0</v>
      </c>
      <c r="Q165">
        <f t="shared" si="57"/>
        <v>0</v>
      </c>
      <c r="R165">
        <f t="shared" si="58"/>
        <v>0</v>
      </c>
      <c r="S165">
        <f t="shared" si="59"/>
        <v>0</v>
      </c>
      <c r="U165">
        <v>6</v>
      </c>
      <c r="V165">
        <f t="shared" ref="V165:V183" si="60">SUM(N165:Q165)</f>
        <v>4841.3784959748009</v>
      </c>
      <c r="W165">
        <f t="shared" ref="W165:W183" si="61">SUM(R165:S165)</f>
        <v>0</v>
      </c>
    </row>
    <row r="166" spans="3:23">
      <c r="D166">
        <v>7</v>
      </c>
      <c r="E166">
        <f t="shared" si="54"/>
        <v>0</v>
      </c>
      <c r="F166">
        <f t="shared" si="54"/>
        <v>0</v>
      </c>
      <c r="G166">
        <f t="shared" si="54"/>
        <v>0</v>
      </c>
      <c r="H166">
        <f t="shared" si="54"/>
        <v>0</v>
      </c>
      <c r="I166">
        <f t="shared" si="54"/>
        <v>0</v>
      </c>
      <c r="J166">
        <f t="shared" si="54"/>
        <v>0</v>
      </c>
      <c r="K166">
        <f t="shared" si="54"/>
        <v>0</v>
      </c>
      <c r="M166">
        <v>7</v>
      </c>
      <c r="N166">
        <f>SUMIF(E166:K166,"&lt;=1",N77:T77)</f>
        <v>4721.8444350050449</v>
      </c>
      <c r="O166">
        <f t="shared" si="55"/>
        <v>0</v>
      </c>
      <c r="P166">
        <f t="shared" si="56"/>
        <v>0</v>
      </c>
      <c r="Q166">
        <f t="shared" si="57"/>
        <v>0</v>
      </c>
      <c r="R166">
        <f t="shared" si="58"/>
        <v>0</v>
      </c>
      <c r="S166">
        <f t="shared" si="59"/>
        <v>0</v>
      </c>
      <c r="U166">
        <v>7</v>
      </c>
      <c r="V166">
        <f t="shared" si="60"/>
        <v>4721.8444350050449</v>
      </c>
      <c r="W166">
        <f t="shared" si="61"/>
        <v>0</v>
      </c>
    </row>
    <row r="167" spans="3:23">
      <c r="D167">
        <v>8</v>
      </c>
      <c r="E167">
        <f t="shared" si="54"/>
        <v>0</v>
      </c>
      <c r="F167">
        <f t="shared" si="54"/>
        <v>0.5</v>
      </c>
      <c r="G167">
        <f t="shared" si="54"/>
        <v>1</v>
      </c>
      <c r="H167">
        <f t="shared" si="54"/>
        <v>1.5</v>
      </c>
      <c r="I167">
        <f t="shared" si="54"/>
        <v>2</v>
      </c>
      <c r="J167">
        <f t="shared" si="54"/>
        <v>2.5</v>
      </c>
      <c r="K167">
        <f t="shared" si="54"/>
        <v>3</v>
      </c>
      <c r="M167">
        <v>8</v>
      </c>
      <c r="N167">
        <f>SUMIF(E167:K167,"&lt;=1",N78:T78)</f>
        <v>2516.3656273978318</v>
      </c>
      <c r="O167">
        <f t="shared" si="55"/>
        <v>1265.1717403191851</v>
      </c>
      <c r="P167">
        <f t="shared" si="56"/>
        <v>823.72431279922546</v>
      </c>
      <c r="Q167">
        <f t="shared" si="57"/>
        <v>0</v>
      </c>
      <c r="R167">
        <f t="shared" si="58"/>
        <v>0</v>
      </c>
      <c r="S167">
        <f t="shared" si="59"/>
        <v>0</v>
      </c>
      <c r="U167">
        <v>8</v>
      </c>
      <c r="V167">
        <f t="shared" si="60"/>
        <v>4605.2616805162424</v>
      </c>
      <c r="W167">
        <f t="shared" si="61"/>
        <v>0</v>
      </c>
    </row>
    <row r="168" spans="3:23">
      <c r="D168">
        <v>9</v>
      </c>
      <c r="E168">
        <f t="shared" si="54"/>
        <v>0</v>
      </c>
      <c r="F168">
        <f t="shared" si="54"/>
        <v>0.86602540378443882</v>
      </c>
      <c r="G168">
        <f t="shared" si="54"/>
        <v>1.7320508075688776</v>
      </c>
      <c r="H168">
        <f t="shared" si="54"/>
        <v>2.5980762113533165</v>
      </c>
      <c r="I168">
        <f t="shared" si="54"/>
        <v>3.4641016151377553</v>
      </c>
      <c r="J168">
        <f t="shared" si="54"/>
        <v>4.3301270189221945</v>
      </c>
      <c r="K168">
        <f t="shared" si="54"/>
        <v>5.1961524227066329</v>
      </c>
      <c r="M168">
        <v>9</v>
      </c>
      <c r="N168">
        <f>SUMIF(E168:K168,"&lt;=1",N79:T79)</f>
        <v>1676.0440665249971</v>
      </c>
      <c r="O168">
        <f t="shared" si="55"/>
        <v>778.19227216350237</v>
      </c>
      <c r="P168">
        <f t="shared" si="56"/>
        <v>674.1957923103505</v>
      </c>
      <c r="Q168">
        <f t="shared" si="57"/>
        <v>559.73874644108673</v>
      </c>
      <c r="R168">
        <f t="shared" si="58"/>
        <v>449.20051729327088</v>
      </c>
      <c r="S168">
        <f t="shared" si="59"/>
        <v>354.18596975854052</v>
      </c>
      <c r="U168">
        <v>9</v>
      </c>
      <c r="V168">
        <f t="shared" si="60"/>
        <v>3688.1708774399367</v>
      </c>
      <c r="W168">
        <f t="shared" si="61"/>
        <v>803.3864870518114</v>
      </c>
    </row>
    <row r="169" spans="3:23">
      <c r="D169">
        <v>10</v>
      </c>
      <c r="E169">
        <f t="shared" si="54"/>
        <v>0</v>
      </c>
      <c r="F169">
        <f t="shared" si="54"/>
        <v>1</v>
      </c>
      <c r="G169">
        <f t="shared" si="54"/>
        <v>2</v>
      </c>
      <c r="H169">
        <f t="shared" si="54"/>
        <v>3</v>
      </c>
      <c r="I169">
        <f t="shared" si="54"/>
        <v>4</v>
      </c>
      <c r="J169">
        <f t="shared" si="54"/>
        <v>5</v>
      </c>
      <c r="K169">
        <f t="shared" si="54"/>
        <v>6</v>
      </c>
      <c r="M169">
        <v>10</v>
      </c>
      <c r="N169">
        <f>SUMIF(E169:K169,"&lt;=1",N80:T80)</f>
        <v>1634.6623910781041</v>
      </c>
      <c r="O169">
        <f t="shared" si="55"/>
        <v>758.97863650491399</v>
      </c>
      <c r="P169">
        <f t="shared" si="56"/>
        <v>657.5498388880801</v>
      </c>
      <c r="Q169">
        <f t="shared" si="57"/>
        <v>545.9187475503054</v>
      </c>
      <c r="R169">
        <f t="shared" si="58"/>
        <v>438.10971700438171</v>
      </c>
      <c r="S169">
        <f t="shared" si="59"/>
        <v>345.4410870068719</v>
      </c>
      <c r="U169">
        <v>10</v>
      </c>
      <c r="V169">
        <f t="shared" si="60"/>
        <v>3597.1096140214036</v>
      </c>
      <c r="W169">
        <f t="shared" si="61"/>
        <v>783.5508040112536</v>
      </c>
    </row>
    <row r="170" spans="3:23">
      <c r="D170">
        <v>11</v>
      </c>
      <c r="E170">
        <f t="shared" si="54"/>
        <v>0</v>
      </c>
      <c r="F170">
        <f t="shared" si="54"/>
        <v>0.86602540378443915</v>
      </c>
      <c r="G170">
        <f t="shared" si="54"/>
        <v>1.7320508075688783</v>
      </c>
      <c r="H170">
        <f t="shared" si="54"/>
        <v>2.5980762113533173</v>
      </c>
      <c r="I170">
        <f t="shared" si="54"/>
        <v>3.4641016151377566</v>
      </c>
      <c r="J170">
        <f t="shared" si="54"/>
        <v>4.3301270189221954</v>
      </c>
      <c r="K170">
        <f t="shared" si="54"/>
        <v>5.1961524227066347</v>
      </c>
      <c r="M170">
        <v>11</v>
      </c>
      <c r="N170">
        <f>SUMIF(E170:K170,"&lt;=1",N81:T81)</f>
        <v>1594.3024328384099</v>
      </c>
      <c r="O170">
        <f t="shared" si="55"/>
        <v>740.23938720099159</v>
      </c>
      <c r="P170">
        <f t="shared" si="56"/>
        <v>641.31487552017779</v>
      </c>
      <c r="Q170">
        <f t="shared" si="57"/>
        <v>532.43996564790598</v>
      </c>
      <c r="R170">
        <f t="shared" si="58"/>
        <v>427.29274955030121</v>
      </c>
      <c r="S170">
        <f t="shared" si="59"/>
        <v>336.91211617964382</v>
      </c>
      <c r="U170">
        <v>11</v>
      </c>
      <c r="V170">
        <f t="shared" si="60"/>
        <v>3508.2966612074852</v>
      </c>
      <c r="W170">
        <f t="shared" si="61"/>
        <v>764.20486572994503</v>
      </c>
    </row>
    <row r="171" spans="3:23">
      <c r="D171">
        <v>12</v>
      </c>
      <c r="E171">
        <f t="shared" si="54"/>
        <v>0</v>
      </c>
      <c r="F171">
        <f t="shared" si="54"/>
        <v>0.49999999999999978</v>
      </c>
      <c r="G171">
        <f t="shared" si="54"/>
        <v>0.99999999999999956</v>
      </c>
      <c r="H171">
        <f t="shared" si="54"/>
        <v>1.4999999999999993</v>
      </c>
      <c r="I171">
        <f t="shared" si="54"/>
        <v>1.9999999999999991</v>
      </c>
      <c r="J171">
        <f t="shared" si="54"/>
        <v>2.4999999999999991</v>
      </c>
      <c r="K171">
        <f t="shared" si="54"/>
        <v>2.9999999999999987</v>
      </c>
      <c r="M171">
        <v>12</v>
      </c>
      <c r="N171">
        <f>SUMIF(E171:K171,"&lt;=1",N82:T82)</f>
        <v>2276.9017771290924</v>
      </c>
      <c r="O171">
        <f t="shared" si="55"/>
        <v>1144.7747308824732</v>
      </c>
      <c r="P171">
        <f t="shared" si="56"/>
        <v>745.33658036669647</v>
      </c>
      <c r="Q171">
        <f t="shared" si="57"/>
        <v>0</v>
      </c>
      <c r="R171">
        <f t="shared" si="58"/>
        <v>0</v>
      </c>
      <c r="S171">
        <f t="shared" si="59"/>
        <v>0</v>
      </c>
      <c r="U171">
        <v>12</v>
      </c>
      <c r="V171">
        <f t="shared" si="60"/>
        <v>4167.0130883782622</v>
      </c>
      <c r="W171">
        <f t="shared" si="61"/>
        <v>0</v>
      </c>
    </row>
    <row r="172" spans="3:23">
      <c r="C172">
        <v>7</v>
      </c>
      <c r="D172">
        <v>1</v>
      </c>
      <c r="E172">
        <f>MAX(SIN(RADIANS($D172*30+150))*(E$99-1),0)</f>
        <v>0</v>
      </c>
      <c r="F172">
        <f t="shared" si="54"/>
        <v>1.22514845490862E-16</v>
      </c>
      <c r="G172">
        <f t="shared" si="54"/>
        <v>2.45029690981724E-16</v>
      </c>
      <c r="H172">
        <f t="shared" si="54"/>
        <v>3.67544536472586E-16</v>
      </c>
      <c r="I172">
        <f t="shared" si="54"/>
        <v>4.90059381963448E-16</v>
      </c>
      <c r="J172">
        <f t="shared" si="54"/>
        <v>6.1257422745431001E-16</v>
      </c>
      <c r="K172">
        <f t="shared" si="54"/>
        <v>7.3508907294517201E-16</v>
      </c>
      <c r="M172">
        <v>1</v>
      </c>
      <c r="N172">
        <f>SUMIF(E172:K172,"&lt;=1",N83:T83)</f>
        <v>5488.448856263718</v>
      </c>
      <c r="O172">
        <f>SUMIF(E172:K172,"&gt;1",N83:T83)-SUM(P172:S172)</f>
        <v>0</v>
      </c>
      <c r="P172">
        <f>SUMIF(E172:K172,"&gt;2",N83:T83)-SUM(Q172:S172)</f>
        <v>0</v>
      </c>
      <c r="Q172">
        <f>SUMIF(E172:K172,"&gt;3",N83:T83)-SUM(R172:S172)</f>
        <v>0</v>
      </c>
      <c r="R172">
        <f>SUMIF(E172:K172,"&gt;4",N83:T83)-S172</f>
        <v>0</v>
      </c>
      <c r="S172">
        <f>SUMIF(E172:K172,"&gt;5",N83:T83)</f>
        <v>0</v>
      </c>
      <c r="U172">
        <v>1</v>
      </c>
      <c r="V172">
        <f t="shared" si="60"/>
        <v>5488.448856263718</v>
      </c>
      <c r="W172">
        <f t="shared" si="61"/>
        <v>0</v>
      </c>
    </row>
    <row r="173" spans="3:23">
      <c r="D173">
        <v>2</v>
      </c>
      <c r="E173">
        <f t="shared" ref="E173:K183" si="62">MAX(SIN(RADIANS($D173*30+150))*(E$99-1),0)</f>
        <v>0</v>
      </c>
      <c r="F173">
        <f t="shared" si="54"/>
        <v>0</v>
      </c>
      <c r="G173">
        <f t="shared" si="54"/>
        <v>0</v>
      </c>
      <c r="H173">
        <f t="shared" si="54"/>
        <v>0</v>
      </c>
      <c r="I173">
        <f t="shared" si="54"/>
        <v>0</v>
      </c>
      <c r="J173">
        <f t="shared" si="54"/>
        <v>0</v>
      </c>
      <c r="K173">
        <f t="shared" si="54"/>
        <v>0</v>
      </c>
      <c r="M173">
        <v>2</v>
      </c>
      <c r="N173">
        <f>SUMIF(E173:K173,"&lt;=1",N84:T84)</f>
        <v>5352.9385711745699</v>
      </c>
      <c r="O173">
        <f t="shared" ref="O173:O183" si="63">SUMIF(E173:K173,"&gt;1",N84:T84)-SUM(P173:S173)</f>
        <v>0</v>
      </c>
      <c r="P173">
        <f t="shared" ref="P173:P183" si="64">SUMIF(E173:K173,"&gt;2",N84:T84)-SUM(Q173:S173)</f>
        <v>0</v>
      </c>
      <c r="Q173">
        <f t="shared" ref="Q173:Q183" si="65">SUMIF(E173:K173,"&gt;3",N84:T84)-SUM(R173:S173)</f>
        <v>0</v>
      </c>
      <c r="R173">
        <f t="shared" ref="R173:R183" si="66">SUMIF(E173:K173,"&gt;4",N84:T84)-S173</f>
        <v>0</v>
      </c>
      <c r="S173">
        <f t="shared" ref="S173:S183" si="67">SUMIF(E173:K173,"&gt;5",N84:T84)</f>
        <v>0</v>
      </c>
      <c r="U173">
        <v>2</v>
      </c>
      <c r="V173">
        <f t="shared" si="60"/>
        <v>5352.9385711745699</v>
      </c>
      <c r="W173">
        <f t="shared" si="61"/>
        <v>0</v>
      </c>
    </row>
    <row r="174" spans="3:23">
      <c r="D174">
        <v>3</v>
      </c>
      <c r="E174">
        <f t="shared" si="62"/>
        <v>0</v>
      </c>
      <c r="F174">
        <f t="shared" si="54"/>
        <v>0</v>
      </c>
      <c r="G174">
        <f t="shared" si="54"/>
        <v>0</v>
      </c>
      <c r="H174">
        <f t="shared" si="54"/>
        <v>0</v>
      </c>
      <c r="I174">
        <f t="shared" si="54"/>
        <v>0</v>
      </c>
      <c r="J174">
        <f t="shared" si="54"/>
        <v>0</v>
      </c>
      <c r="K174">
        <f t="shared" si="54"/>
        <v>0</v>
      </c>
      <c r="M174">
        <v>3</v>
      </c>
      <c r="N174">
        <f>SUMIF(E174:K174,"&lt;=1",N85:T85)</f>
        <v>5220.7740469453402</v>
      </c>
      <c r="O174">
        <f t="shared" si="63"/>
        <v>0</v>
      </c>
      <c r="P174">
        <f t="shared" si="64"/>
        <v>0</v>
      </c>
      <c r="Q174">
        <f t="shared" si="65"/>
        <v>0</v>
      </c>
      <c r="R174">
        <f t="shared" si="66"/>
        <v>0</v>
      </c>
      <c r="S174">
        <f t="shared" si="67"/>
        <v>0</v>
      </c>
      <c r="U174">
        <v>3</v>
      </c>
      <c r="V174">
        <f t="shared" si="60"/>
        <v>5220.7740469453402</v>
      </c>
      <c r="W174">
        <f t="shared" si="61"/>
        <v>0</v>
      </c>
    </row>
    <row r="175" spans="3:23">
      <c r="D175">
        <v>4</v>
      </c>
      <c r="E175">
        <f t="shared" si="62"/>
        <v>0</v>
      </c>
      <c r="F175">
        <f t="shared" si="54"/>
        <v>0</v>
      </c>
      <c r="G175">
        <f t="shared" si="54"/>
        <v>0</v>
      </c>
      <c r="H175">
        <f t="shared" si="54"/>
        <v>0</v>
      </c>
      <c r="I175">
        <f t="shared" si="54"/>
        <v>0</v>
      </c>
      <c r="J175">
        <f t="shared" si="54"/>
        <v>0</v>
      </c>
      <c r="K175">
        <f t="shared" si="54"/>
        <v>0</v>
      </c>
      <c r="M175">
        <v>4</v>
      </c>
      <c r="N175">
        <f>SUMIF(E175:K175,"&lt;=1",N86:T86)</f>
        <v>5091.8726764460616</v>
      </c>
      <c r="O175">
        <f t="shared" si="63"/>
        <v>0</v>
      </c>
      <c r="P175">
        <f t="shared" si="64"/>
        <v>0</v>
      </c>
      <c r="Q175">
        <f t="shared" si="65"/>
        <v>0</v>
      </c>
      <c r="R175">
        <f t="shared" si="66"/>
        <v>0</v>
      </c>
      <c r="S175">
        <f t="shared" si="67"/>
        <v>0</v>
      </c>
      <c r="U175">
        <v>4</v>
      </c>
      <c r="V175">
        <f t="shared" si="60"/>
        <v>5091.8726764460616</v>
      </c>
      <c r="W175">
        <f t="shared" si="61"/>
        <v>0</v>
      </c>
    </row>
    <row r="176" spans="3:23">
      <c r="D176">
        <v>5</v>
      </c>
      <c r="E176">
        <f t="shared" si="62"/>
        <v>0</v>
      </c>
      <c r="F176">
        <f t="shared" si="54"/>
        <v>0</v>
      </c>
      <c r="G176">
        <f t="shared" si="54"/>
        <v>0</v>
      </c>
      <c r="H176">
        <f t="shared" si="54"/>
        <v>0</v>
      </c>
      <c r="I176">
        <f t="shared" si="54"/>
        <v>0</v>
      </c>
      <c r="J176">
        <f t="shared" si="54"/>
        <v>0</v>
      </c>
      <c r="K176">
        <f t="shared" si="54"/>
        <v>0</v>
      </c>
      <c r="M176">
        <v>5</v>
      </c>
      <c r="N176">
        <f>SUMIF(E176:K176,"&lt;=1",N87:T87)</f>
        <v>4966.153892124079</v>
      </c>
      <c r="O176">
        <f t="shared" si="63"/>
        <v>0</v>
      </c>
      <c r="P176">
        <f t="shared" si="64"/>
        <v>0</v>
      </c>
      <c r="Q176">
        <f t="shared" si="65"/>
        <v>0</v>
      </c>
      <c r="R176">
        <f t="shared" si="66"/>
        <v>0</v>
      </c>
      <c r="S176">
        <f t="shared" si="67"/>
        <v>0</v>
      </c>
      <c r="U176">
        <v>5</v>
      </c>
      <c r="V176">
        <f t="shared" si="60"/>
        <v>4966.153892124079</v>
      </c>
      <c r="W176">
        <f t="shared" si="61"/>
        <v>0</v>
      </c>
    </row>
    <row r="177" spans="4:23">
      <c r="D177">
        <v>6</v>
      </c>
      <c r="E177">
        <f t="shared" si="62"/>
        <v>0</v>
      </c>
      <c r="F177">
        <f t="shared" si="62"/>
        <v>0</v>
      </c>
      <c r="G177">
        <f t="shared" si="62"/>
        <v>0</v>
      </c>
      <c r="H177">
        <f t="shared" si="62"/>
        <v>0</v>
      </c>
      <c r="I177">
        <f t="shared" si="62"/>
        <v>0</v>
      </c>
      <c r="J177">
        <f t="shared" si="62"/>
        <v>0</v>
      </c>
      <c r="K177">
        <f t="shared" si="62"/>
        <v>0</v>
      </c>
      <c r="M177">
        <v>6</v>
      </c>
      <c r="N177">
        <f>SUMIF(E177:K177,"&lt;=1",N88:T88)</f>
        <v>4843.5391156466985</v>
      </c>
      <c r="O177">
        <f t="shared" si="63"/>
        <v>0</v>
      </c>
      <c r="P177">
        <f t="shared" si="64"/>
        <v>0</v>
      </c>
      <c r="Q177">
        <f t="shared" si="65"/>
        <v>0</v>
      </c>
      <c r="R177">
        <f t="shared" si="66"/>
        <v>0</v>
      </c>
      <c r="S177">
        <f t="shared" si="67"/>
        <v>0</v>
      </c>
      <c r="U177">
        <v>6</v>
      </c>
      <c r="V177">
        <f t="shared" si="60"/>
        <v>4843.5391156466985</v>
      </c>
      <c r="W177">
        <f t="shared" si="61"/>
        <v>0</v>
      </c>
    </row>
    <row r="178" spans="4:23">
      <c r="D178">
        <v>7</v>
      </c>
      <c r="E178">
        <f t="shared" si="62"/>
        <v>0</v>
      </c>
      <c r="F178">
        <f t="shared" si="62"/>
        <v>0</v>
      </c>
      <c r="G178">
        <f t="shared" si="62"/>
        <v>0</v>
      </c>
      <c r="H178">
        <f t="shared" si="62"/>
        <v>0</v>
      </c>
      <c r="I178">
        <f t="shared" si="62"/>
        <v>0</v>
      </c>
      <c r="J178">
        <f t="shared" si="62"/>
        <v>0</v>
      </c>
      <c r="K178">
        <f t="shared" si="62"/>
        <v>0</v>
      </c>
      <c r="M178">
        <v>7</v>
      </c>
      <c r="N178">
        <f>SUMIF(E178:K178,"&lt;=1",N89:T89)</f>
        <v>4723.95170878717</v>
      </c>
      <c r="O178">
        <f t="shared" si="63"/>
        <v>0</v>
      </c>
      <c r="P178">
        <f t="shared" si="64"/>
        <v>0</v>
      </c>
      <c r="Q178">
        <f t="shared" si="65"/>
        <v>0</v>
      </c>
      <c r="R178">
        <f t="shared" si="66"/>
        <v>0</v>
      </c>
      <c r="S178">
        <f t="shared" si="67"/>
        <v>0</v>
      </c>
      <c r="U178">
        <v>7</v>
      </c>
      <c r="V178">
        <f t="shared" si="60"/>
        <v>4723.95170878717</v>
      </c>
      <c r="W178">
        <f t="shared" si="61"/>
        <v>0</v>
      </c>
    </row>
    <row r="179" spans="4:23">
      <c r="D179">
        <v>8</v>
      </c>
      <c r="E179">
        <f t="shared" si="62"/>
        <v>0</v>
      </c>
      <c r="F179">
        <f t="shared" si="62"/>
        <v>0.5</v>
      </c>
      <c r="G179">
        <f t="shared" si="62"/>
        <v>1</v>
      </c>
      <c r="H179">
        <f t="shared" si="62"/>
        <v>1.5</v>
      </c>
      <c r="I179">
        <f t="shared" si="62"/>
        <v>2</v>
      </c>
      <c r="J179">
        <f t="shared" si="62"/>
        <v>2.5</v>
      </c>
      <c r="K179">
        <f t="shared" si="62"/>
        <v>3</v>
      </c>
      <c r="M179">
        <v>8</v>
      </c>
      <c r="N179">
        <f>SUMIF(E179:K179,"&lt;=1",N90:T90)</f>
        <v>2516.570349917909</v>
      </c>
      <c r="O179">
        <f t="shared" si="63"/>
        <v>1265.1985232513243</v>
      </c>
      <c r="P179">
        <f t="shared" si="64"/>
        <v>825.54805235407366</v>
      </c>
      <c r="Q179">
        <f t="shared" si="65"/>
        <v>0</v>
      </c>
      <c r="R179">
        <f t="shared" si="66"/>
        <v>0</v>
      </c>
      <c r="S179">
        <f t="shared" si="67"/>
        <v>0</v>
      </c>
      <c r="U179">
        <v>8</v>
      </c>
      <c r="V179">
        <f t="shared" si="60"/>
        <v>4607.316925523307</v>
      </c>
      <c r="W179">
        <f t="shared" si="61"/>
        <v>0</v>
      </c>
    </row>
    <row r="180" spans="4:23">
      <c r="D180">
        <v>9</v>
      </c>
      <c r="E180">
        <f t="shared" si="62"/>
        <v>0</v>
      </c>
      <c r="F180">
        <f t="shared" si="62"/>
        <v>0.86602540378443882</v>
      </c>
      <c r="G180">
        <f t="shared" si="62"/>
        <v>1.7320508075688776</v>
      </c>
      <c r="H180">
        <f t="shared" si="62"/>
        <v>2.5980762113533165</v>
      </c>
      <c r="I180">
        <f t="shared" si="62"/>
        <v>3.4641016151377553</v>
      </c>
      <c r="J180">
        <f t="shared" si="62"/>
        <v>4.3301270189221945</v>
      </c>
      <c r="K180">
        <f t="shared" si="62"/>
        <v>5.1961524227066329</v>
      </c>
      <c r="M180">
        <v>9</v>
      </c>
      <c r="N180">
        <f>SUMIF(E180:K180,"&lt;=1",N91:T91)</f>
        <v>1676.183336026003</v>
      </c>
      <c r="O180">
        <f t="shared" si="63"/>
        <v>778.25267056554389</v>
      </c>
      <c r="P180">
        <f t="shared" si="64"/>
        <v>674.21977488442622</v>
      </c>
      <c r="Q180">
        <f t="shared" si="65"/>
        <v>559.74088552619912</v>
      </c>
      <c r="R180">
        <f t="shared" si="66"/>
        <v>450.97922855807235</v>
      </c>
      <c r="S180">
        <f t="shared" si="67"/>
        <v>354.18596975854075</v>
      </c>
      <c r="U180">
        <v>9</v>
      </c>
      <c r="V180">
        <f t="shared" si="60"/>
        <v>3688.3966670021728</v>
      </c>
      <c r="W180">
        <f t="shared" si="61"/>
        <v>805.1651983166131</v>
      </c>
    </row>
    <row r="181" spans="4:23">
      <c r="D181">
        <v>10</v>
      </c>
      <c r="E181">
        <f t="shared" si="62"/>
        <v>0</v>
      </c>
      <c r="F181">
        <f t="shared" si="62"/>
        <v>1</v>
      </c>
      <c r="G181">
        <f t="shared" si="62"/>
        <v>2</v>
      </c>
      <c r="H181">
        <f t="shared" si="62"/>
        <v>3</v>
      </c>
      <c r="I181">
        <f t="shared" si="62"/>
        <v>4</v>
      </c>
      <c r="J181">
        <f t="shared" si="62"/>
        <v>5</v>
      </c>
      <c r="K181">
        <f t="shared" si="62"/>
        <v>6</v>
      </c>
      <c r="M181">
        <v>10</v>
      </c>
      <c r="N181">
        <f>SUMIF(E181:K181,"&lt;=1",N92:T92)</f>
        <v>1634.7982220028782</v>
      </c>
      <c r="O181">
        <f t="shared" si="63"/>
        <v>759.0375436650952</v>
      </c>
      <c r="P181">
        <f t="shared" si="64"/>
        <v>657.57322933029195</v>
      </c>
      <c r="Q181">
        <f t="shared" si="65"/>
        <v>545.92083382121859</v>
      </c>
      <c r="R181">
        <f t="shared" si="66"/>
        <v>439.84451173157885</v>
      </c>
      <c r="S181">
        <f t="shared" si="67"/>
        <v>345.44108700687212</v>
      </c>
      <c r="U181">
        <v>10</v>
      </c>
      <c r="V181">
        <f t="shared" si="60"/>
        <v>3597.3298288194837</v>
      </c>
      <c r="W181">
        <f t="shared" si="61"/>
        <v>785.28559873845097</v>
      </c>
    </row>
    <row r="182" spans="4:23">
      <c r="D182">
        <v>11</v>
      </c>
      <c r="E182">
        <f t="shared" si="62"/>
        <v>0</v>
      </c>
      <c r="F182">
        <f t="shared" si="62"/>
        <v>0.86602540378443915</v>
      </c>
      <c r="G182">
        <f t="shared" si="62"/>
        <v>1.7320508075688783</v>
      </c>
      <c r="H182">
        <f t="shared" si="62"/>
        <v>2.5980762113533173</v>
      </c>
      <c r="I182">
        <f t="shared" si="62"/>
        <v>3.4641016151377566</v>
      </c>
      <c r="J182">
        <f t="shared" si="62"/>
        <v>4.3301270189221954</v>
      </c>
      <c r="K182">
        <f t="shared" si="62"/>
        <v>5.1961524227066347</v>
      </c>
      <c r="M182">
        <v>11</v>
      </c>
      <c r="N182">
        <f>SUMIF(E182:K182,"&lt;=1",N93:T93)</f>
        <v>1594.4349100857016</v>
      </c>
      <c r="O182">
        <f t="shared" si="63"/>
        <v>740.29683993820595</v>
      </c>
      <c r="P182">
        <f t="shared" si="64"/>
        <v>641.33768845031364</v>
      </c>
      <c r="Q182">
        <f t="shared" si="65"/>
        <v>532.44200040860665</v>
      </c>
      <c r="R182">
        <f t="shared" si="66"/>
        <v>428.98471204307111</v>
      </c>
      <c r="S182">
        <f t="shared" si="67"/>
        <v>336.91211617964404</v>
      </c>
      <c r="U182">
        <v>11</v>
      </c>
      <c r="V182">
        <f t="shared" si="60"/>
        <v>3508.5114388828279</v>
      </c>
      <c r="W182">
        <f t="shared" si="61"/>
        <v>765.89682822271516</v>
      </c>
    </row>
    <row r="183" spans="4:23">
      <c r="D183">
        <v>12</v>
      </c>
      <c r="E183">
        <f t="shared" si="62"/>
        <v>0</v>
      </c>
      <c r="F183">
        <f t="shared" si="62"/>
        <v>0.49999999999999978</v>
      </c>
      <c r="G183">
        <f t="shared" si="62"/>
        <v>0.99999999999999956</v>
      </c>
      <c r="H183">
        <f t="shared" si="62"/>
        <v>1.4999999999999993</v>
      </c>
      <c r="I183">
        <f t="shared" si="62"/>
        <v>1.9999999999999991</v>
      </c>
      <c r="J183">
        <f t="shared" si="62"/>
        <v>2.4999999999999991</v>
      </c>
      <c r="K183">
        <f t="shared" si="62"/>
        <v>2.9999999999999987</v>
      </c>
      <c r="M183">
        <v>12</v>
      </c>
      <c r="N183">
        <f>SUMIF(E183:K183,"&lt;=1",N94:T94)</f>
        <v>2277.0870177255729</v>
      </c>
      <c r="O183">
        <f t="shared" si="63"/>
        <v>1144.7989650816373</v>
      </c>
      <c r="P183">
        <f t="shared" si="64"/>
        <v>746.98676815667545</v>
      </c>
      <c r="Q183">
        <f t="shared" si="65"/>
        <v>0</v>
      </c>
      <c r="R183">
        <f t="shared" si="66"/>
        <v>0</v>
      </c>
      <c r="S183">
        <f t="shared" si="67"/>
        <v>0</v>
      </c>
      <c r="U183">
        <v>12</v>
      </c>
      <c r="V183">
        <f t="shared" si="60"/>
        <v>4168.8727509638857</v>
      </c>
      <c r="W183">
        <f t="shared" si="6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2014-11-28T18:47:15Z</dcterms:created>
  <dcterms:modified xsi:type="dcterms:W3CDTF">2014-11-29T01:25:25Z</dcterms:modified>
</cp:coreProperties>
</file>