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lton\Dropbox\ECHO_Aim1\ROS\"/>
    </mc:Choice>
  </mc:AlternateContent>
  <bookViews>
    <workbookView xWindow="480" yWindow="120" windowWidth="27795" windowHeight="12585" activeTab="4"/>
  </bookViews>
  <sheets>
    <sheet name="Row 1" sheetId="1" r:id="rId1"/>
    <sheet name="Row 2" sheetId="2" r:id="rId2"/>
    <sheet name="Row 3" sheetId="3" r:id="rId3"/>
    <sheet name="Row 4" sheetId="4" r:id="rId4"/>
    <sheet name="All Data" sheetId="5" r:id="rId5"/>
  </sheets>
  <calcPr calcId="162913"/>
</workbook>
</file>

<file path=xl/calcChain.xml><?xml version="1.0" encoding="utf-8"?>
<calcChain xmlns="http://schemas.openxmlformats.org/spreadsheetml/2006/main">
  <c r="B54" i="5" l="1"/>
  <c r="B52" i="5"/>
  <c r="B51" i="5"/>
  <c r="B50" i="5"/>
  <c r="B49" i="5"/>
  <c r="D46" i="5"/>
  <c r="F46" i="5"/>
  <c r="H46" i="5"/>
  <c r="L46" i="5"/>
  <c r="N46" i="5"/>
  <c r="B46" i="5"/>
  <c r="D44" i="5"/>
  <c r="F44" i="5"/>
  <c r="H44" i="5"/>
  <c r="L44" i="5"/>
  <c r="N44" i="5"/>
  <c r="P44" i="5"/>
  <c r="B44" i="5"/>
  <c r="D38" i="5" a="1"/>
  <c r="D38" i="5" s="1"/>
  <c r="E38" i="5"/>
  <c r="D39" i="5"/>
  <c r="E39" i="5"/>
  <c r="E40" i="5"/>
  <c r="D41" i="5"/>
  <c r="E41" i="5"/>
  <c r="E42" i="5"/>
  <c r="F38" i="5" a="1"/>
  <c r="F38" i="5" s="1"/>
  <c r="H38" i="5" a="1"/>
  <c r="I38" i="5" s="1"/>
  <c r="H38" i="5"/>
  <c r="H40" i="5"/>
  <c r="H42" i="5"/>
  <c r="J38" i="5" a="1"/>
  <c r="K38" i="5" s="1"/>
  <c r="L38" i="5" a="1"/>
  <c r="L38" i="5" s="1"/>
  <c r="M38" i="5"/>
  <c r="L39" i="5"/>
  <c r="M39" i="5"/>
  <c r="M40" i="5"/>
  <c r="L41" i="5"/>
  <c r="M41" i="5"/>
  <c r="M42" i="5"/>
  <c r="N38" i="5" a="1"/>
  <c r="N38" i="5" s="1"/>
  <c r="P38" i="5" a="1"/>
  <c r="Q38" i="5" s="1"/>
  <c r="P38" i="5"/>
  <c r="P40" i="5"/>
  <c r="P42" i="5"/>
  <c r="R38" i="5" a="1"/>
  <c r="R38" i="5"/>
  <c r="S38" i="5"/>
  <c r="R39" i="5"/>
  <c r="S39" i="5"/>
  <c r="R40" i="5"/>
  <c r="S40" i="5"/>
  <c r="R41" i="5"/>
  <c r="S41" i="5"/>
  <c r="R42" i="5"/>
  <c r="S42" i="5"/>
  <c r="T38" i="5" a="1"/>
  <c r="T38" i="5" s="1"/>
  <c r="U38" i="5"/>
  <c r="T39" i="5"/>
  <c r="U39" i="5"/>
  <c r="U40" i="5"/>
  <c r="T41" i="5"/>
  <c r="U41" i="5"/>
  <c r="U42" i="5"/>
  <c r="V38" i="5" a="1"/>
  <c r="V38" i="5" s="1"/>
  <c r="N6" i="5"/>
  <c r="N7" i="5"/>
  <c r="N8" i="5"/>
  <c r="N9" i="5"/>
  <c r="N10" i="5"/>
  <c r="N11" i="5"/>
  <c r="N12" i="5"/>
  <c r="N13" i="5"/>
  <c r="N5" i="5"/>
  <c r="R6" i="5"/>
  <c r="R7" i="5"/>
  <c r="R8" i="5"/>
  <c r="R9" i="5"/>
  <c r="R10" i="5"/>
  <c r="R11" i="5"/>
  <c r="R12" i="5"/>
  <c r="R13" i="5"/>
  <c r="R36" i="5"/>
  <c r="R35" i="5"/>
  <c r="R34" i="5"/>
  <c r="V36" i="5"/>
  <c r="T36" i="5"/>
  <c r="V35" i="5"/>
  <c r="T35" i="5"/>
  <c r="V34" i="5"/>
  <c r="T34" i="5"/>
  <c r="I19" i="5"/>
  <c r="D7" i="5"/>
  <c r="D5" i="5"/>
  <c r="P36" i="5"/>
  <c r="P35" i="5"/>
  <c r="P34" i="5"/>
  <c r="N36" i="5"/>
  <c r="N35" i="5"/>
  <c r="N34" i="5"/>
  <c r="L36" i="5"/>
  <c r="L35" i="5"/>
  <c r="L34" i="5"/>
  <c r="J36" i="5"/>
  <c r="J35" i="5"/>
  <c r="J34" i="5"/>
  <c r="H36" i="5"/>
  <c r="H35" i="5"/>
  <c r="H34" i="5"/>
  <c r="F36" i="5"/>
  <c r="F35" i="5"/>
  <c r="F34" i="5"/>
  <c r="D36" i="5"/>
  <c r="D35" i="5"/>
  <c r="D34" i="5"/>
  <c r="B36" i="5"/>
  <c r="B35" i="5"/>
  <c r="B34" i="5"/>
  <c r="B38" i="5" s="1" a="1"/>
  <c r="B38" i="5" s="1"/>
  <c r="S16" i="3"/>
  <c r="S15" i="3"/>
  <c r="S14" i="3"/>
  <c r="S13" i="3"/>
  <c r="S9" i="3"/>
  <c r="S11" i="3"/>
  <c r="S10" i="3"/>
  <c r="S8" i="3"/>
  <c r="S7" i="3"/>
  <c r="S12" i="3"/>
  <c r="S6" i="3"/>
  <c r="S5" i="3"/>
  <c r="R17" i="3"/>
  <c r="R6" i="3"/>
  <c r="R7" i="3"/>
  <c r="R8" i="3"/>
  <c r="R9" i="3"/>
  <c r="R10" i="3"/>
  <c r="R11" i="3"/>
  <c r="R12" i="3"/>
  <c r="R13" i="3"/>
  <c r="R14" i="3"/>
  <c r="R15" i="3"/>
  <c r="R16" i="3"/>
  <c r="R5" i="3"/>
  <c r="S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5" i="1"/>
  <c r="R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20" i="5"/>
  <c r="I21" i="5"/>
  <c r="I22" i="5"/>
  <c r="I23" i="5"/>
  <c r="I24" i="5"/>
  <c r="I25" i="5"/>
  <c r="I26" i="5"/>
  <c r="I27" i="5"/>
  <c r="I28" i="5"/>
  <c r="I5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6" i="5"/>
  <c r="J42" i="5" l="1"/>
  <c r="J38" i="5"/>
  <c r="J44" i="5" s="1"/>
  <c r="B53" i="5" s="1"/>
  <c r="K39" i="5"/>
  <c r="J41" i="5"/>
  <c r="J39" i="5"/>
  <c r="J46" i="5" s="1"/>
  <c r="J40" i="5"/>
  <c r="K41" i="5"/>
  <c r="K42" i="5"/>
  <c r="K40" i="5"/>
  <c r="O41" i="5"/>
  <c r="O39" i="5"/>
  <c r="V41" i="5"/>
  <c r="V39" i="5"/>
  <c r="Q41" i="5"/>
  <c r="Q39" i="5"/>
  <c r="F41" i="5"/>
  <c r="F39" i="5"/>
  <c r="W42" i="5"/>
  <c r="W40" i="5"/>
  <c r="W38" i="5"/>
  <c r="T42" i="5"/>
  <c r="T40" i="5"/>
  <c r="P41" i="5"/>
  <c r="P39" i="5"/>
  <c r="O42" i="5"/>
  <c r="O40" i="5"/>
  <c r="O38" i="5"/>
  <c r="L42" i="5"/>
  <c r="L40" i="5"/>
  <c r="H41" i="5"/>
  <c r="H39" i="5"/>
  <c r="G42" i="5"/>
  <c r="G40" i="5"/>
  <c r="G38" i="5"/>
  <c r="D42" i="5"/>
  <c r="D40" i="5"/>
  <c r="W41" i="5"/>
  <c r="W39" i="5"/>
  <c r="G41" i="5"/>
  <c r="G39" i="5"/>
  <c r="N41" i="5"/>
  <c r="N39" i="5"/>
  <c r="I41" i="5"/>
  <c r="I39" i="5"/>
  <c r="V42" i="5"/>
  <c r="V40" i="5"/>
  <c r="Q42" i="5"/>
  <c r="Q40" i="5"/>
  <c r="N42" i="5"/>
  <c r="N40" i="5"/>
  <c r="I42" i="5"/>
  <c r="I40" i="5"/>
  <c r="F42" i="5"/>
  <c r="F40" i="5"/>
  <c r="C41" i="5"/>
  <c r="C39" i="5"/>
  <c r="B41" i="5"/>
  <c r="B39" i="5"/>
  <c r="C38" i="5"/>
  <c r="C42" i="5"/>
  <c r="C40" i="5"/>
  <c r="B42" i="5"/>
  <c r="B40" i="5"/>
</calcChain>
</file>

<file path=xl/sharedStrings.xml><?xml version="1.0" encoding="utf-8"?>
<sst xmlns="http://schemas.openxmlformats.org/spreadsheetml/2006/main" count="738" uniqueCount="71">
  <si>
    <t>Inj.</t>
  </si>
  <si>
    <t>Injection Name</t>
  </si>
  <si>
    <t xml:space="preserve">Type </t>
  </si>
  <si>
    <t>Ret.Time</t>
  </si>
  <si>
    <t>Amount</t>
  </si>
  <si>
    <t xml:space="preserve">Rel.Area </t>
  </si>
  <si>
    <t>Area</t>
  </si>
  <si>
    <t>Height</t>
  </si>
  <si>
    <t>Type</t>
  </si>
  <si>
    <t>Width (50%)</t>
  </si>
  <si>
    <t>Asym.</t>
  </si>
  <si>
    <t>Resol.</t>
  </si>
  <si>
    <t>Plates</t>
  </si>
  <si>
    <t xml:space="preserve">Position </t>
  </si>
  <si>
    <t>No.</t>
  </si>
  <si>
    <t>Selected Peak:</t>
  </si>
  <si>
    <t>min</t>
  </si>
  <si>
    <t>%</t>
  </si>
  <si>
    <t>mAU*min</t>
  </si>
  <si>
    <t>mAU</t>
  </si>
  <si>
    <t>EP</t>
  </si>
  <si>
    <t>Component 1</t>
  </si>
  <si>
    <t>UV_VIS_1</t>
  </si>
  <si>
    <t>WATER</t>
  </si>
  <si>
    <t>Unknown</t>
  </si>
  <si>
    <t>n.a.</t>
  </si>
  <si>
    <t>BMB</t>
  </si>
  <si>
    <t>BE1</t>
  </si>
  <si>
    <t>BA1</t>
  </si>
  <si>
    <t>BA2</t>
  </si>
  <si>
    <t>BA3</t>
  </si>
  <si>
    <t>BA4</t>
  </si>
  <si>
    <t>BA5</t>
  </si>
  <si>
    <t>BA6</t>
  </si>
  <si>
    <t>filter blank</t>
  </si>
  <si>
    <t>BA7</t>
  </si>
  <si>
    <t>solution blank</t>
  </si>
  <si>
    <t>BA8</t>
  </si>
  <si>
    <t>Maximum</t>
  </si>
  <si>
    <t>Average</t>
  </si>
  <si>
    <t>Minimum</t>
  </si>
  <si>
    <t>Standard Deviation</t>
  </si>
  <si>
    <t>Relative Standard Deviation</t>
  </si>
  <si>
    <t xml:space="preserve">BM 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</si>
  <si>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</si>
  <si>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</si>
  <si>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</si>
  <si>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</si>
  <si>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</si>
  <si>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</si>
  <si>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</si>
  <si>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</si>
  <si>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</si>
  <si>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</si>
  <si>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</si>
  <si>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BD1</t>
  </si>
  <si>
    <t>BD2</t>
  </si>
  <si>
    <t>BD3</t>
  </si>
  <si>
    <t>DTT Concentration</t>
  </si>
  <si>
    <t>Slope/Intercept</t>
  </si>
  <si>
    <t>slope error/intercept error</t>
  </si>
  <si>
    <t>r2/s(y)</t>
  </si>
  <si>
    <t>F/degrees of freedom</t>
  </si>
  <si>
    <t>regression ss/residual ss</t>
  </si>
  <si>
    <t>Lost Rate of Sample</t>
  </si>
  <si>
    <t>Error</t>
  </si>
  <si>
    <t>Filter ID</t>
  </si>
  <si>
    <r>
      <t>Loss Rate of Sample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M/min-1)</t>
    </r>
  </si>
  <si>
    <t>PM 2.5 Weight (µg)</t>
  </si>
  <si>
    <t>no data</t>
  </si>
  <si>
    <t>BC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</si>
</sst>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8" xfId="0" applyFont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B1" workbookViewId="0">
      <selection activeCell="S5" sqref="S5"/>
    </sheetView>
  </sheetViews>
  <sheetFormatPr defaultRowHeight="15" x14ac:dyDescent="0.25"/>
  <cols>
    <col min="15" max="15" width="9.140625" customWidth="1"/>
    <col min="18" max="18" width="22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t="s">
        <v>19</v>
      </c>
      <c r="J2" t="s">
        <v>16</v>
      </c>
      <c r="K2" t="s">
        <v>20</v>
      </c>
      <c r="L2" t="s">
        <v>20</v>
      </c>
      <c r="M2" t="s">
        <v>20</v>
      </c>
    </row>
    <row r="3" spans="1:19" x14ac:dyDescent="0.25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9" x14ac:dyDescent="0.25"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9" x14ac:dyDescent="0.25">
      <c r="A5">
        <v>1</v>
      </c>
      <c r="B5" t="s">
        <v>23</v>
      </c>
      <c r="C5" t="s">
        <v>24</v>
      </c>
      <c r="D5">
        <v>7.9000000000000001E-2</v>
      </c>
      <c r="E5" t="s">
        <v>25</v>
      </c>
      <c r="F5">
        <v>100</v>
      </c>
      <c r="G5">
        <v>86.239400000000003</v>
      </c>
      <c r="H5">
        <v>1056.3</v>
      </c>
      <c r="I5" t="s">
        <v>26</v>
      </c>
      <c r="J5">
        <v>7.4999999999999997E-2</v>
      </c>
      <c r="K5">
        <v>2.41</v>
      </c>
      <c r="L5" t="s">
        <v>25</v>
      </c>
      <c r="M5">
        <v>6</v>
      </c>
      <c r="N5" t="s">
        <v>27</v>
      </c>
      <c r="P5" s="2">
        <v>0.48165509259259259</v>
      </c>
      <c r="Q5" s="2">
        <v>0.50672453703703701</v>
      </c>
      <c r="R5" s="2">
        <f>(Q5-P5)</f>
        <v>2.5069444444444422E-2</v>
      </c>
      <c r="S5">
        <f>36+(11/60)</f>
        <v>36.18333333333333</v>
      </c>
    </row>
    <row r="6" spans="1:19" x14ac:dyDescent="0.25">
      <c r="A6">
        <v>2</v>
      </c>
      <c r="B6" t="s">
        <v>23</v>
      </c>
      <c r="C6" t="s">
        <v>24</v>
      </c>
      <c r="D6">
        <v>5.3999999999999999E-2</v>
      </c>
      <c r="E6" t="s">
        <v>25</v>
      </c>
      <c r="F6">
        <v>98.29</v>
      </c>
      <c r="G6">
        <v>0.1507</v>
      </c>
      <c r="H6">
        <v>6.74</v>
      </c>
      <c r="I6" t="s">
        <v>26</v>
      </c>
      <c r="J6">
        <v>1.9E-2</v>
      </c>
      <c r="K6">
        <v>0.91</v>
      </c>
      <c r="L6">
        <v>4.4000000000000004</v>
      </c>
      <c r="M6">
        <v>43</v>
      </c>
      <c r="N6" t="s">
        <v>27</v>
      </c>
      <c r="P6" s="2">
        <v>0.48241898148148149</v>
      </c>
      <c r="Q6" s="2">
        <v>0.50749999999999995</v>
      </c>
      <c r="R6" s="2">
        <f t="shared" ref="R6:R31" si="0">(Q6-P6)</f>
        <v>2.5081018518518461E-2</v>
      </c>
    </row>
    <row r="7" spans="1:19" x14ac:dyDescent="0.25">
      <c r="A7">
        <v>3</v>
      </c>
      <c r="B7" t="s">
        <v>23</v>
      </c>
      <c r="C7" t="s">
        <v>24</v>
      </c>
      <c r="D7">
        <v>5.3999999999999999E-2</v>
      </c>
      <c r="E7" t="s">
        <v>25</v>
      </c>
      <c r="F7">
        <v>98.32</v>
      </c>
      <c r="G7">
        <v>0.12959999999999999</v>
      </c>
      <c r="H7">
        <v>5.99</v>
      </c>
      <c r="I7" t="s">
        <v>26</v>
      </c>
      <c r="J7">
        <v>2.3E-2</v>
      </c>
      <c r="K7">
        <v>0.99</v>
      </c>
      <c r="L7">
        <v>3.13</v>
      </c>
      <c r="M7">
        <v>32</v>
      </c>
      <c r="N7" t="s">
        <v>27</v>
      </c>
      <c r="P7" s="2">
        <v>0.48319444444444443</v>
      </c>
      <c r="Q7" s="2">
        <v>0.50826388888888896</v>
      </c>
      <c r="R7" s="2">
        <f t="shared" si="0"/>
        <v>2.5069444444444533E-2</v>
      </c>
    </row>
    <row r="8" spans="1:19" x14ac:dyDescent="0.25">
      <c r="A8">
        <v>4</v>
      </c>
      <c r="B8">
        <v>140201</v>
      </c>
      <c r="C8" t="s">
        <v>24</v>
      </c>
      <c r="D8">
        <v>5.3999999999999999E-2</v>
      </c>
      <c r="E8" t="s">
        <v>25</v>
      </c>
      <c r="F8">
        <v>100</v>
      </c>
      <c r="G8">
        <v>22.95</v>
      </c>
      <c r="H8">
        <v>897.65</v>
      </c>
      <c r="I8" t="s">
        <v>26</v>
      </c>
      <c r="J8">
        <v>2.3E-2</v>
      </c>
      <c r="K8">
        <v>1.68</v>
      </c>
      <c r="L8" t="s">
        <v>25</v>
      </c>
      <c r="M8">
        <v>32</v>
      </c>
      <c r="N8" t="s">
        <v>28</v>
      </c>
      <c r="P8" s="2">
        <v>0.48395833333333332</v>
      </c>
      <c r="Q8" s="2">
        <v>0.50902777777777775</v>
      </c>
      <c r="R8" s="2">
        <f t="shared" si="0"/>
        <v>2.5069444444444422E-2</v>
      </c>
    </row>
    <row r="9" spans="1:19" x14ac:dyDescent="0.25">
      <c r="A9">
        <v>5</v>
      </c>
      <c r="B9">
        <v>140301</v>
      </c>
      <c r="C9" t="s">
        <v>24</v>
      </c>
      <c r="D9">
        <v>5.3999999999999999E-2</v>
      </c>
      <c r="E9" t="s">
        <v>25</v>
      </c>
      <c r="F9">
        <v>100</v>
      </c>
      <c r="G9">
        <v>21.958100000000002</v>
      </c>
      <c r="H9">
        <v>859.29</v>
      </c>
      <c r="I9" t="s">
        <v>26</v>
      </c>
      <c r="J9">
        <v>2.3E-2</v>
      </c>
      <c r="K9">
        <v>1.7</v>
      </c>
      <c r="L9" t="s">
        <v>25</v>
      </c>
      <c r="M9">
        <v>32</v>
      </c>
      <c r="N9" t="s">
        <v>29</v>
      </c>
      <c r="P9" s="2">
        <v>0.48472222222222222</v>
      </c>
      <c r="Q9" s="2">
        <v>0.50980324074074079</v>
      </c>
      <c r="R9" s="2">
        <f t="shared" si="0"/>
        <v>2.5081018518518572E-2</v>
      </c>
    </row>
    <row r="10" spans="1:19" x14ac:dyDescent="0.25">
      <c r="A10">
        <v>6</v>
      </c>
      <c r="B10">
        <v>140401</v>
      </c>
      <c r="C10" t="s">
        <v>24</v>
      </c>
      <c r="D10">
        <v>5.3999999999999999E-2</v>
      </c>
      <c r="E10" t="s">
        <v>25</v>
      </c>
      <c r="F10">
        <v>99.99</v>
      </c>
      <c r="G10">
        <v>28.5702</v>
      </c>
      <c r="H10">
        <v>1888.33</v>
      </c>
      <c r="I10" t="s">
        <v>26</v>
      </c>
      <c r="J10">
        <v>1.2999999999999999E-2</v>
      </c>
      <c r="K10">
        <v>1.33</v>
      </c>
      <c r="L10">
        <v>4.6500000000000004</v>
      </c>
      <c r="M10">
        <v>99</v>
      </c>
      <c r="N10" t="s">
        <v>30</v>
      </c>
      <c r="P10" s="2">
        <v>0.48549768518518516</v>
      </c>
      <c r="Q10" s="2">
        <v>0.51056712962962958</v>
      </c>
      <c r="R10" s="2">
        <f t="shared" si="0"/>
        <v>2.5069444444444422E-2</v>
      </c>
    </row>
    <row r="11" spans="1:19" x14ac:dyDescent="0.25">
      <c r="A11">
        <v>7</v>
      </c>
      <c r="B11">
        <v>140501</v>
      </c>
      <c r="C11" t="s">
        <v>24</v>
      </c>
      <c r="D11">
        <v>5.3999999999999999E-2</v>
      </c>
      <c r="E11" t="s">
        <v>25</v>
      </c>
      <c r="F11">
        <v>100</v>
      </c>
      <c r="G11">
        <v>24.2913</v>
      </c>
      <c r="H11">
        <v>953.17</v>
      </c>
      <c r="I11" t="s">
        <v>26</v>
      </c>
      <c r="J11">
        <v>2.1999999999999999E-2</v>
      </c>
      <c r="K11">
        <v>1.68</v>
      </c>
      <c r="L11" t="s">
        <v>25</v>
      </c>
      <c r="M11">
        <v>32</v>
      </c>
      <c r="N11" t="s">
        <v>31</v>
      </c>
      <c r="P11" s="2">
        <v>0.48626157407407411</v>
      </c>
      <c r="Q11" s="2">
        <v>0.51134259259259263</v>
      </c>
      <c r="R11" s="2">
        <f t="shared" si="0"/>
        <v>2.5081018518518516E-2</v>
      </c>
    </row>
    <row r="12" spans="1:19" x14ac:dyDescent="0.25">
      <c r="A12">
        <v>8</v>
      </c>
      <c r="B12">
        <v>150201</v>
      </c>
      <c r="C12" t="s">
        <v>24</v>
      </c>
      <c r="D12">
        <v>5.3999999999999999E-2</v>
      </c>
      <c r="E12" t="s">
        <v>25</v>
      </c>
      <c r="F12">
        <v>100</v>
      </c>
      <c r="G12">
        <v>25.026299999999999</v>
      </c>
      <c r="H12">
        <v>994.69</v>
      </c>
      <c r="I12" t="s">
        <v>26</v>
      </c>
      <c r="J12">
        <v>2.1999999999999999E-2</v>
      </c>
      <c r="K12">
        <v>1.7</v>
      </c>
      <c r="L12" t="s">
        <v>25</v>
      </c>
      <c r="M12">
        <v>33</v>
      </c>
      <c r="N12" t="s">
        <v>32</v>
      </c>
      <c r="P12" s="2">
        <v>0.48702546296296295</v>
      </c>
      <c r="Q12" s="2">
        <v>0.51210648148148141</v>
      </c>
      <c r="R12" s="2">
        <f t="shared" si="0"/>
        <v>2.5081018518518461E-2</v>
      </c>
    </row>
    <row r="13" spans="1:19" x14ac:dyDescent="0.25">
      <c r="A13">
        <v>9</v>
      </c>
      <c r="B13">
        <v>150501</v>
      </c>
      <c r="C13" t="s">
        <v>24</v>
      </c>
      <c r="D13">
        <v>5.3999999999999999E-2</v>
      </c>
      <c r="E13" t="s">
        <v>25</v>
      </c>
      <c r="F13">
        <v>100</v>
      </c>
      <c r="G13">
        <v>23.3642</v>
      </c>
      <c r="H13">
        <v>936.88</v>
      </c>
      <c r="I13" t="s">
        <v>26</v>
      </c>
      <c r="J13">
        <v>2.1999999999999999E-2</v>
      </c>
      <c r="K13">
        <v>1.69</v>
      </c>
      <c r="L13" t="s">
        <v>25</v>
      </c>
      <c r="M13">
        <v>34</v>
      </c>
      <c r="N13" t="s">
        <v>33</v>
      </c>
      <c r="P13" s="2">
        <v>0.48774305555555553</v>
      </c>
      <c r="Q13" s="2">
        <v>0.51287037037037042</v>
      </c>
      <c r="R13" s="2">
        <f t="shared" si="0"/>
        <v>2.5127314814814894E-2</v>
      </c>
    </row>
    <row r="14" spans="1:19" x14ac:dyDescent="0.25">
      <c r="A14">
        <v>10</v>
      </c>
      <c r="B14" t="s">
        <v>34</v>
      </c>
      <c r="C14" t="s">
        <v>24</v>
      </c>
      <c r="D14">
        <v>5.3999999999999999E-2</v>
      </c>
      <c r="E14" t="s">
        <v>25</v>
      </c>
      <c r="F14">
        <v>100</v>
      </c>
      <c r="G14">
        <v>25.0303</v>
      </c>
      <c r="H14">
        <v>998.89</v>
      </c>
      <c r="I14" t="s">
        <v>26</v>
      </c>
      <c r="J14">
        <v>2.1999999999999999E-2</v>
      </c>
      <c r="K14">
        <v>1.71</v>
      </c>
      <c r="L14" t="s">
        <v>25</v>
      </c>
      <c r="M14">
        <v>33</v>
      </c>
      <c r="N14" t="s">
        <v>35</v>
      </c>
      <c r="P14" s="2">
        <v>0.48850694444444448</v>
      </c>
      <c r="Q14" s="2">
        <v>0.51364583333333336</v>
      </c>
      <c r="R14" s="2">
        <f t="shared" si="0"/>
        <v>2.5138888888888877E-2</v>
      </c>
    </row>
    <row r="15" spans="1:19" x14ac:dyDescent="0.25">
      <c r="A15">
        <v>11</v>
      </c>
      <c r="B15" t="s">
        <v>36</v>
      </c>
      <c r="C15" t="s">
        <v>24</v>
      </c>
      <c r="D15">
        <v>5.3999999999999999E-2</v>
      </c>
      <c r="E15" t="s">
        <v>25</v>
      </c>
      <c r="F15">
        <v>100</v>
      </c>
      <c r="G15">
        <v>24.574999999999999</v>
      </c>
      <c r="H15">
        <v>984.77</v>
      </c>
      <c r="I15" t="s">
        <v>26</v>
      </c>
      <c r="J15">
        <v>2.1999999999999999E-2</v>
      </c>
      <c r="K15">
        <v>1.63</v>
      </c>
      <c r="L15" t="s">
        <v>25</v>
      </c>
      <c r="M15">
        <v>34</v>
      </c>
      <c r="N15" t="s">
        <v>37</v>
      </c>
      <c r="P15" s="2">
        <v>0.48928240740740742</v>
      </c>
      <c r="Q15" s="2">
        <v>0.51440972222222225</v>
      </c>
      <c r="R15" s="2">
        <f t="shared" si="0"/>
        <v>2.5127314814814838E-2</v>
      </c>
    </row>
    <row r="16" spans="1:19" x14ac:dyDescent="0.25">
      <c r="A16">
        <v>12</v>
      </c>
      <c r="B16">
        <v>140201</v>
      </c>
      <c r="C16" t="s">
        <v>24</v>
      </c>
      <c r="D16">
        <v>5.3999999999999999E-2</v>
      </c>
      <c r="E16" t="s">
        <v>25</v>
      </c>
      <c r="F16">
        <v>100</v>
      </c>
      <c r="G16">
        <v>22.801600000000001</v>
      </c>
      <c r="H16">
        <v>908.83</v>
      </c>
      <c r="I16" t="s">
        <v>26</v>
      </c>
      <c r="J16">
        <v>2.1999999999999999E-2</v>
      </c>
      <c r="K16">
        <v>1.68</v>
      </c>
      <c r="L16" t="s">
        <v>25</v>
      </c>
      <c r="M16">
        <v>33</v>
      </c>
      <c r="N16" t="s">
        <v>28</v>
      </c>
      <c r="P16" s="2">
        <v>0.49004629629629631</v>
      </c>
      <c r="Q16" s="2">
        <v>0.51517361111111104</v>
      </c>
      <c r="R16" s="2">
        <f t="shared" si="0"/>
        <v>2.5127314814814727E-2</v>
      </c>
    </row>
    <row r="17" spans="1:18" x14ac:dyDescent="0.25">
      <c r="A17">
        <v>13</v>
      </c>
      <c r="B17">
        <v>140301</v>
      </c>
      <c r="C17" t="s">
        <v>24</v>
      </c>
      <c r="D17">
        <v>5.3999999999999999E-2</v>
      </c>
      <c r="E17" t="s">
        <v>25</v>
      </c>
      <c r="F17">
        <v>100</v>
      </c>
      <c r="G17">
        <v>21.717500000000001</v>
      </c>
      <c r="H17">
        <v>866.92</v>
      </c>
      <c r="I17" t="s">
        <v>26</v>
      </c>
      <c r="J17">
        <v>2.1999999999999999E-2</v>
      </c>
      <c r="K17">
        <v>1.68</v>
      </c>
      <c r="L17" t="s">
        <v>25</v>
      </c>
      <c r="M17">
        <v>33</v>
      </c>
      <c r="N17" t="s">
        <v>29</v>
      </c>
      <c r="P17" s="2">
        <v>0.49081018518518515</v>
      </c>
      <c r="Q17" s="2">
        <v>0.51594907407407409</v>
      </c>
      <c r="R17" s="2">
        <f t="shared" si="0"/>
        <v>2.5138888888888933E-2</v>
      </c>
    </row>
    <row r="18" spans="1:18" x14ac:dyDescent="0.25">
      <c r="A18">
        <v>14</v>
      </c>
      <c r="B18">
        <v>140401</v>
      </c>
      <c r="C18" t="s">
        <v>24</v>
      </c>
      <c r="D18">
        <v>5.3999999999999999E-2</v>
      </c>
      <c r="E18" t="s">
        <v>25</v>
      </c>
      <c r="F18">
        <v>100</v>
      </c>
      <c r="G18">
        <v>24.197600000000001</v>
      </c>
      <c r="H18">
        <v>966</v>
      </c>
      <c r="I18" t="s">
        <v>26</v>
      </c>
      <c r="J18">
        <v>2.1999999999999999E-2</v>
      </c>
      <c r="K18">
        <v>1.64</v>
      </c>
      <c r="L18" t="s">
        <v>25</v>
      </c>
      <c r="M18">
        <v>33</v>
      </c>
      <c r="N18" t="s">
        <v>30</v>
      </c>
      <c r="P18" s="2">
        <v>0.49158564814814815</v>
      </c>
      <c r="Q18" s="2">
        <v>0.51671296296296299</v>
      </c>
      <c r="R18" s="2">
        <f t="shared" si="0"/>
        <v>2.5127314814814838E-2</v>
      </c>
    </row>
    <row r="19" spans="1:18" x14ac:dyDescent="0.25">
      <c r="A19">
        <v>15</v>
      </c>
      <c r="B19">
        <v>140501</v>
      </c>
      <c r="C19" t="s">
        <v>24</v>
      </c>
      <c r="D19">
        <v>5.3999999999999999E-2</v>
      </c>
      <c r="E19" t="s">
        <v>25</v>
      </c>
      <c r="F19">
        <v>100</v>
      </c>
      <c r="G19">
        <v>24.0852</v>
      </c>
      <c r="H19">
        <v>961.22</v>
      </c>
      <c r="I19" t="s">
        <v>26</v>
      </c>
      <c r="J19">
        <v>2.1999999999999999E-2</v>
      </c>
      <c r="K19">
        <v>1.67</v>
      </c>
      <c r="L19" t="s">
        <v>25</v>
      </c>
      <c r="M19">
        <v>33</v>
      </c>
      <c r="N19" t="s">
        <v>31</v>
      </c>
      <c r="P19" s="2">
        <v>0.49234953703703704</v>
      </c>
      <c r="Q19" s="2">
        <v>0.51748842592592592</v>
      </c>
      <c r="R19" s="2">
        <f t="shared" si="0"/>
        <v>2.5138888888888877E-2</v>
      </c>
    </row>
    <row r="20" spans="1:18" x14ac:dyDescent="0.25">
      <c r="A20">
        <v>16</v>
      </c>
      <c r="B20">
        <v>150201</v>
      </c>
      <c r="C20" t="s">
        <v>24</v>
      </c>
      <c r="D20">
        <v>5.3999999999999999E-2</v>
      </c>
      <c r="E20" t="s">
        <v>25</v>
      </c>
      <c r="F20">
        <v>100</v>
      </c>
      <c r="G20">
        <v>24.733799999999999</v>
      </c>
      <c r="H20">
        <v>986.55</v>
      </c>
      <c r="I20" t="s">
        <v>26</v>
      </c>
      <c r="J20">
        <v>2.1999999999999999E-2</v>
      </c>
      <c r="K20">
        <v>1.64</v>
      </c>
      <c r="L20" t="s">
        <v>25</v>
      </c>
      <c r="M20">
        <v>33</v>
      </c>
      <c r="N20" t="s">
        <v>32</v>
      </c>
      <c r="P20" s="2">
        <v>0.49312500000000004</v>
      </c>
      <c r="Q20" s="2">
        <v>0.51825231481481482</v>
      </c>
      <c r="R20" s="2">
        <f t="shared" si="0"/>
        <v>2.5127314814814783E-2</v>
      </c>
    </row>
    <row r="21" spans="1:18" x14ac:dyDescent="0.25">
      <c r="A21">
        <v>17</v>
      </c>
      <c r="B21">
        <v>150501</v>
      </c>
      <c r="C21" t="s">
        <v>24</v>
      </c>
      <c r="D21">
        <v>5.3999999999999999E-2</v>
      </c>
      <c r="E21" t="s">
        <v>25</v>
      </c>
      <c r="F21">
        <v>100</v>
      </c>
      <c r="G21">
        <v>23.309100000000001</v>
      </c>
      <c r="H21">
        <v>929.53</v>
      </c>
      <c r="I21" t="s">
        <v>26</v>
      </c>
      <c r="J21">
        <v>2.1999999999999999E-2</v>
      </c>
      <c r="K21">
        <v>1.64</v>
      </c>
      <c r="L21" t="s">
        <v>25</v>
      </c>
      <c r="M21">
        <v>33</v>
      </c>
      <c r="N21" t="s">
        <v>33</v>
      </c>
      <c r="P21" s="2">
        <v>0.49388888888888888</v>
      </c>
      <c r="Q21" s="2">
        <v>0.51901620370370372</v>
      </c>
      <c r="R21" s="2">
        <f t="shared" si="0"/>
        <v>2.5127314814814838E-2</v>
      </c>
    </row>
    <row r="22" spans="1:18" x14ac:dyDescent="0.25">
      <c r="A22">
        <v>18</v>
      </c>
      <c r="B22" t="s">
        <v>34</v>
      </c>
      <c r="C22" t="s">
        <v>24</v>
      </c>
      <c r="D22">
        <v>5.3999999999999999E-2</v>
      </c>
      <c r="E22" t="s">
        <v>25</v>
      </c>
      <c r="F22">
        <v>100</v>
      </c>
      <c r="G22">
        <v>24.8018</v>
      </c>
      <c r="H22">
        <v>987.08</v>
      </c>
      <c r="I22" t="s">
        <v>26</v>
      </c>
      <c r="J22">
        <v>2.1999999999999999E-2</v>
      </c>
      <c r="K22">
        <v>1.68</v>
      </c>
      <c r="L22" t="s">
        <v>25</v>
      </c>
      <c r="M22">
        <v>33</v>
      </c>
      <c r="N22" t="s">
        <v>35</v>
      </c>
      <c r="P22" s="2">
        <v>0.49465277777777777</v>
      </c>
      <c r="Q22" s="2">
        <v>0.51973379629629635</v>
      </c>
      <c r="R22" s="2">
        <f t="shared" si="0"/>
        <v>2.5081018518518572E-2</v>
      </c>
    </row>
    <row r="23" spans="1:18" x14ac:dyDescent="0.25">
      <c r="A23">
        <v>19</v>
      </c>
      <c r="B23" t="s">
        <v>36</v>
      </c>
      <c r="C23" t="s">
        <v>24</v>
      </c>
      <c r="D23">
        <v>5.3999999999999999E-2</v>
      </c>
      <c r="E23" t="s">
        <v>25</v>
      </c>
      <c r="F23">
        <v>100</v>
      </c>
      <c r="G23">
        <v>24.365500000000001</v>
      </c>
      <c r="H23">
        <v>973.63</v>
      </c>
      <c r="I23" t="s">
        <v>26</v>
      </c>
      <c r="J23">
        <v>2.1999999999999999E-2</v>
      </c>
      <c r="K23">
        <v>1.68</v>
      </c>
      <c r="L23" t="s">
        <v>25</v>
      </c>
      <c r="M23">
        <v>33</v>
      </c>
      <c r="N23" t="s">
        <v>37</v>
      </c>
      <c r="P23" s="2">
        <v>0.49537037037037041</v>
      </c>
      <c r="Q23" s="2">
        <v>0.52049768518518513</v>
      </c>
      <c r="R23" s="2">
        <f t="shared" si="0"/>
        <v>2.5127314814814727E-2</v>
      </c>
    </row>
    <row r="24" spans="1:18" x14ac:dyDescent="0.25">
      <c r="A24">
        <v>20</v>
      </c>
      <c r="B24">
        <v>140201</v>
      </c>
      <c r="C24" t="s">
        <v>24</v>
      </c>
      <c r="D24">
        <v>5.3999999999999999E-2</v>
      </c>
      <c r="E24" t="s">
        <v>25</v>
      </c>
      <c r="F24">
        <v>100</v>
      </c>
      <c r="G24">
        <v>22.571999999999999</v>
      </c>
      <c r="H24">
        <v>898.48</v>
      </c>
      <c r="I24" t="s">
        <v>26</v>
      </c>
      <c r="J24">
        <v>2.1999999999999999E-2</v>
      </c>
      <c r="K24">
        <v>1.65</v>
      </c>
      <c r="L24" t="s">
        <v>25</v>
      </c>
      <c r="M24">
        <v>33</v>
      </c>
      <c r="N24" t="s">
        <v>28</v>
      </c>
      <c r="P24" s="2">
        <v>0.49613425925925925</v>
      </c>
      <c r="Q24" s="2">
        <v>0.52127314814814818</v>
      </c>
      <c r="R24" s="2">
        <f t="shared" si="0"/>
        <v>2.5138888888888933E-2</v>
      </c>
    </row>
    <row r="25" spans="1:18" x14ac:dyDescent="0.25">
      <c r="A25">
        <v>21</v>
      </c>
      <c r="B25">
        <v>140301</v>
      </c>
      <c r="C25" t="s">
        <v>24</v>
      </c>
      <c r="D25">
        <v>5.3999999999999999E-2</v>
      </c>
      <c r="E25" t="s">
        <v>25</v>
      </c>
      <c r="F25">
        <v>100</v>
      </c>
      <c r="G25">
        <v>21.292200000000001</v>
      </c>
      <c r="H25">
        <v>854.14</v>
      </c>
      <c r="I25" t="s">
        <v>26</v>
      </c>
      <c r="J25">
        <v>2.1999999999999999E-2</v>
      </c>
      <c r="K25">
        <v>1.65</v>
      </c>
      <c r="L25" t="s">
        <v>25</v>
      </c>
      <c r="M25">
        <v>34</v>
      </c>
      <c r="N25" t="s">
        <v>29</v>
      </c>
      <c r="P25" s="2">
        <v>0.49690972222222224</v>
      </c>
      <c r="Q25" s="2">
        <v>0.52203703703703697</v>
      </c>
      <c r="R25" s="2">
        <f t="shared" si="0"/>
        <v>2.5127314814814727E-2</v>
      </c>
    </row>
    <row r="26" spans="1:18" x14ac:dyDescent="0.25">
      <c r="A26">
        <v>22</v>
      </c>
      <c r="B26">
        <v>140401</v>
      </c>
      <c r="C26" t="s">
        <v>24</v>
      </c>
      <c r="D26">
        <v>5.3999999999999999E-2</v>
      </c>
      <c r="E26" t="s">
        <v>25</v>
      </c>
      <c r="F26">
        <v>100</v>
      </c>
      <c r="G26">
        <v>24.023599999999998</v>
      </c>
      <c r="H26">
        <v>966.34</v>
      </c>
      <c r="I26" t="s">
        <v>26</v>
      </c>
      <c r="J26">
        <v>2.1999999999999999E-2</v>
      </c>
      <c r="K26">
        <v>1.67</v>
      </c>
      <c r="L26" t="s">
        <v>25</v>
      </c>
      <c r="M26">
        <v>34</v>
      </c>
      <c r="N26" t="s">
        <v>30</v>
      </c>
      <c r="P26" s="2">
        <v>0.49767361111111108</v>
      </c>
      <c r="Q26" s="2">
        <v>0.52280092592592597</v>
      </c>
      <c r="R26" s="2">
        <f t="shared" si="0"/>
        <v>2.5127314814814894E-2</v>
      </c>
    </row>
    <row r="27" spans="1:18" x14ac:dyDescent="0.25">
      <c r="A27">
        <v>23</v>
      </c>
      <c r="B27">
        <v>140501</v>
      </c>
      <c r="C27" t="s">
        <v>24</v>
      </c>
      <c r="D27">
        <v>5.3999999999999999E-2</v>
      </c>
      <c r="E27" t="s">
        <v>25</v>
      </c>
      <c r="F27">
        <v>100</v>
      </c>
      <c r="G27">
        <v>23.8977</v>
      </c>
      <c r="H27">
        <v>950.16</v>
      </c>
      <c r="I27" t="s">
        <v>26</v>
      </c>
      <c r="J27">
        <v>2.1999999999999999E-2</v>
      </c>
      <c r="K27">
        <v>1.69</v>
      </c>
      <c r="L27" t="s">
        <v>25</v>
      </c>
      <c r="M27">
        <v>33</v>
      </c>
      <c r="N27" t="s">
        <v>31</v>
      </c>
      <c r="P27" s="2">
        <v>0.49843750000000003</v>
      </c>
      <c r="Q27" s="2">
        <v>0.52357638888888891</v>
      </c>
      <c r="R27" s="2">
        <f t="shared" si="0"/>
        <v>2.5138888888888877E-2</v>
      </c>
    </row>
    <row r="28" spans="1:18" x14ac:dyDescent="0.25">
      <c r="A28">
        <v>24</v>
      </c>
      <c r="B28">
        <v>150201</v>
      </c>
      <c r="C28" t="s">
        <v>24</v>
      </c>
      <c r="D28">
        <v>5.3999999999999999E-2</v>
      </c>
      <c r="E28" t="s">
        <v>25</v>
      </c>
      <c r="F28">
        <v>100</v>
      </c>
      <c r="G28">
        <v>24.267299999999999</v>
      </c>
      <c r="H28">
        <v>972.3</v>
      </c>
      <c r="I28" t="s">
        <v>26</v>
      </c>
      <c r="J28">
        <v>2.1999999999999999E-2</v>
      </c>
      <c r="K28">
        <v>1.68</v>
      </c>
      <c r="L28" t="s">
        <v>25</v>
      </c>
      <c r="M28">
        <v>34</v>
      </c>
      <c r="N28" t="s">
        <v>32</v>
      </c>
      <c r="P28" s="2">
        <v>0.49921296296296297</v>
      </c>
      <c r="Q28" s="2">
        <v>0.52434027777777781</v>
      </c>
      <c r="R28" s="2">
        <f t="shared" si="0"/>
        <v>2.5127314814814838E-2</v>
      </c>
    </row>
    <row r="29" spans="1:18" x14ac:dyDescent="0.25">
      <c r="A29">
        <v>25</v>
      </c>
      <c r="B29">
        <v>150501</v>
      </c>
      <c r="C29" t="s">
        <v>24</v>
      </c>
      <c r="D29">
        <v>5.3999999999999999E-2</v>
      </c>
      <c r="E29" t="s">
        <v>25</v>
      </c>
      <c r="F29">
        <v>100</v>
      </c>
      <c r="G29">
        <v>23.097300000000001</v>
      </c>
      <c r="H29">
        <v>925.54</v>
      </c>
      <c r="I29" t="s">
        <v>26</v>
      </c>
      <c r="J29">
        <v>2.1999999999999999E-2</v>
      </c>
      <c r="K29">
        <v>1.67</v>
      </c>
      <c r="L29" t="s">
        <v>25</v>
      </c>
      <c r="M29">
        <v>33</v>
      </c>
      <c r="N29" t="s">
        <v>33</v>
      </c>
      <c r="P29" s="2">
        <v>0.49997685185185187</v>
      </c>
      <c r="Q29" s="2">
        <v>0.52510416666666659</v>
      </c>
      <c r="R29" s="2">
        <f t="shared" si="0"/>
        <v>2.5127314814814727E-2</v>
      </c>
    </row>
    <row r="30" spans="1:18" x14ac:dyDescent="0.25">
      <c r="A30">
        <v>26</v>
      </c>
      <c r="B30" t="s">
        <v>34</v>
      </c>
      <c r="C30" t="s">
        <v>24</v>
      </c>
      <c r="D30">
        <v>5.3999999999999999E-2</v>
      </c>
      <c r="E30" t="s">
        <v>25</v>
      </c>
      <c r="F30">
        <v>100</v>
      </c>
      <c r="G30">
        <v>24.465800000000002</v>
      </c>
      <c r="H30">
        <v>979.48</v>
      </c>
      <c r="I30" t="s">
        <v>26</v>
      </c>
      <c r="J30">
        <v>2.1999999999999999E-2</v>
      </c>
      <c r="K30">
        <v>1.63</v>
      </c>
      <c r="L30" t="s">
        <v>25</v>
      </c>
      <c r="M30">
        <v>34</v>
      </c>
      <c r="N30" t="s">
        <v>35</v>
      </c>
      <c r="P30" s="2">
        <v>0.50075231481481486</v>
      </c>
      <c r="Q30" s="2">
        <v>0.52587962962962964</v>
      </c>
      <c r="R30" s="2">
        <f t="shared" si="0"/>
        <v>2.5127314814814783E-2</v>
      </c>
    </row>
    <row r="31" spans="1:18" x14ac:dyDescent="0.25">
      <c r="A31">
        <v>27</v>
      </c>
      <c r="B31" t="s">
        <v>36</v>
      </c>
      <c r="C31" t="s">
        <v>24</v>
      </c>
      <c r="D31">
        <v>5.3999999999999999E-2</v>
      </c>
      <c r="E31" t="s">
        <v>25</v>
      </c>
      <c r="F31">
        <v>100</v>
      </c>
      <c r="G31">
        <v>24.168299999999999</v>
      </c>
      <c r="H31">
        <v>967.66</v>
      </c>
      <c r="I31" t="s">
        <v>26</v>
      </c>
      <c r="J31">
        <v>2.1999999999999999E-2</v>
      </c>
      <c r="K31">
        <v>1.69</v>
      </c>
      <c r="L31" t="s">
        <v>25</v>
      </c>
      <c r="M31">
        <v>33</v>
      </c>
      <c r="N31" t="s">
        <v>37</v>
      </c>
      <c r="P31" s="2">
        <v>0.50151620370370364</v>
      </c>
      <c r="Q31" s="2">
        <v>0.52664351851851854</v>
      </c>
      <c r="R31" s="2">
        <f t="shared" si="0"/>
        <v>2.5127314814814894E-2</v>
      </c>
    </row>
    <row r="32" spans="1:18" x14ac:dyDescent="0.25">
      <c r="A32" t="s">
        <v>38</v>
      </c>
      <c r="D32">
        <v>7.9000000000000001E-2</v>
      </c>
      <c r="E32">
        <v>0</v>
      </c>
      <c r="F32">
        <v>100</v>
      </c>
      <c r="G32">
        <v>86.239400000000003</v>
      </c>
      <c r="H32">
        <v>1888.33</v>
      </c>
      <c r="J32">
        <v>7.4999999999999997E-2</v>
      </c>
      <c r="K32">
        <v>2.41</v>
      </c>
      <c r="L32">
        <v>4.6500000000000004</v>
      </c>
      <c r="M32">
        <v>99</v>
      </c>
    </row>
    <row r="33" spans="1:13" x14ac:dyDescent="0.25">
      <c r="A33" t="s">
        <v>39</v>
      </c>
      <c r="D33">
        <v>5.5E-2</v>
      </c>
      <c r="E33" t="s">
        <v>25</v>
      </c>
      <c r="F33">
        <v>99.87</v>
      </c>
      <c r="G33">
        <v>24.447500000000002</v>
      </c>
      <c r="H33">
        <v>913.95</v>
      </c>
      <c r="J33">
        <v>2.4E-2</v>
      </c>
      <c r="K33">
        <v>1.63</v>
      </c>
      <c r="L33">
        <v>4.0599999999999996</v>
      </c>
      <c r="M33">
        <v>35</v>
      </c>
    </row>
    <row r="34" spans="1:13" x14ac:dyDescent="0.25">
      <c r="A34" t="s">
        <v>40</v>
      </c>
      <c r="D34">
        <v>5.3999999999999999E-2</v>
      </c>
      <c r="E34">
        <v>0</v>
      </c>
      <c r="F34">
        <v>98.29</v>
      </c>
      <c r="G34">
        <v>0.12959999999999999</v>
      </c>
      <c r="H34">
        <v>5.99</v>
      </c>
      <c r="J34">
        <v>1.2999999999999999E-2</v>
      </c>
      <c r="K34">
        <v>0.91</v>
      </c>
      <c r="L34">
        <v>3.13</v>
      </c>
      <c r="M34">
        <v>6</v>
      </c>
    </row>
    <row r="35" spans="1:13" x14ac:dyDescent="0.25">
      <c r="A35" t="s">
        <v>41</v>
      </c>
      <c r="D35">
        <v>5.0000000000000001E-3</v>
      </c>
      <c r="E35" t="s">
        <v>25</v>
      </c>
      <c r="F35">
        <v>0.45</v>
      </c>
      <c r="G35">
        <v>13.9436</v>
      </c>
      <c r="H35">
        <v>321.14</v>
      </c>
      <c r="J35">
        <v>1.0999999999999999E-2</v>
      </c>
      <c r="K35">
        <v>0.25</v>
      </c>
      <c r="L35">
        <v>0.81</v>
      </c>
      <c r="M35">
        <v>14</v>
      </c>
    </row>
    <row r="36" spans="1:13" x14ac:dyDescent="0.25">
      <c r="A36" t="s">
        <v>42</v>
      </c>
      <c r="D36" s="1">
        <v>8.7599999999999997E-2</v>
      </c>
      <c r="E36" t="s">
        <v>25</v>
      </c>
      <c r="F36" s="1">
        <v>4.4999999999999997E-3</v>
      </c>
      <c r="G36" s="1">
        <v>0.57030000000000003</v>
      </c>
      <c r="H36" s="1">
        <v>0.35139999999999999</v>
      </c>
      <c r="J36" s="1">
        <v>0.44469999999999998</v>
      </c>
      <c r="K36" s="1">
        <v>0.1552</v>
      </c>
      <c r="L36" s="1">
        <v>0.20050000000000001</v>
      </c>
      <c r="M36" s="1">
        <v>0.40139999999999998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B1" workbookViewId="0">
      <selection activeCell="U19" sqref="U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t="s">
        <v>19</v>
      </c>
      <c r="J2" t="s">
        <v>16</v>
      </c>
      <c r="K2" t="s">
        <v>20</v>
      </c>
      <c r="L2" t="s">
        <v>20</v>
      </c>
      <c r="M2" t="s">
        <v>20</v>
      </c>
    </row>
    <row r="3" spans="1:17" x14ac:dyDescent="0.25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7" x14ac:dyDescent="0.25"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7" x14ac:dyDescent="0.25">
      <c r="A5">
        <v>1</v>
      </c>
      <c r="B5" t="s">
        <v>23</v>
      </c>
      <c r="C5" t="s">
        <v>24</v>
      </c>
      <c r="D5">
        <v>7.4999999999999997E-2</v>
      </c>
      <c r="E5" t="s">
        <v>25</v>
      </c>
      <c r="F5">
        <v>100</v>
      </c>
      <c r="G5">
        <v>89.821700000000007</v>
      </c>
      <c r="H5">
        <v>1100.1600000000001</v>
      </c>
      <c r="I5" t="s">
        <v>26</v>
      </c>
      <c r="J5">
        <v>7.5999999999999998E-2</v>
      </c>
      <c r="K5">
        <v>2.97</v>
      </c>
      <c r="L5" t="s">
        <v>25</v>
      </c>
      <c r="M5">
        <v>5</v>
      </c>
      <c r="N5" t="s">
        <v>27</v>
      </c>
      <c r="Q5" s="2">
        <v>0.50672453703703701</v>
      </c>
    </row>
    <row r="6" spans="1:17" x14ac:dyDescent="0.25">
      <c r="A6">
        <v>2</v>
      </c>
      <c r="B6" t="s">
        <v>23</v>
      </c>
      <c r="C6" t="s">
        <v>24</v>
      </c>
      <c r="D6">
        <v>5.3999999999999999E-2</v>
      </c>
      <c r="E6" t="s">
        <v>25</v>
      </c>
      <c r="F6">
        <v>82.68</v>
      </c>
      <c r="G6">
        <v>0.1963</v>
      </c>
      <c r="H6">
        <v>10.09</v>
      </c>
      <c r="I6" t="s">
        <v>43</v>
      </c>
      <c r="J6">
        <v>1.7000000000000001E-2</v>
      </c>
      <c r="K6">
        <v>1.36</v>
      </c>
      <c r="L6">
        <v>1.18</v>
      </c>
      <c r="M6">
        <v>58</v>
      </c>
      <c r="N6" t="s">
        <v>27</v>
      </c>
      <c r="Q6" s="2">
        <v>0.50749999999999995</v>
      </c>
    </row>
    <row r="7" spans="1:17" x14ac:dyDescent="0.25">
      <c r="A7">
        <v>3</v>
      </c>
      <c r="B7" t="s">
        <v>23</v>
      </c>
      <c r="C7" t="s">
        <v>24</v>
      </c>
      <c r="D7">
        <v>5.3999999999999999E-2</v>
      </c>
      <c r="E7" t="s">
        <v>25</v>
      </c>
      <c r="F7">
        <v>85.35</v>
      </c>
      <c r="G7">
        <v>0.20730000000000001</v>
      </c>
      <c r="H7">
        <v>9.99</v>
      </c>
      <c r="I7" t="s">
        <v>43</v>
      </c>
      <c r="J7">
        <v>1.7999999999999999E-2</v>
      </c>
      <c r="K7">
        <v>1.39</v>
      </c>
      <c r="L7">
        <v>1.1299999999999999</v>
      </c>
      <c r="M7">
        <v>48</v>
      </c>
      <c r="N7" t="s">
        <v>27</v>
      </c>
      <c r="Q7" s="2">
        <v>0.50826388888888896</v>
      </c>
    </row>
    <row r="8" spans="1:17" x14ac:dyDescent="0.25">
      <c r="A8">
        <v>4</v>
      </c>
      <c r="B8">
        <v>140201</v>
      </c>
      <c r="C8" t="s">
        <v>24</v>
      </c>
      <c r="D8">
        <v>5.3999999999999999E-2</v>
      </c>
      <c r="E8" t="s">
        <v>25</v>
      </c>
      <c r="F8">
        <v>100</v>
      </c>
      <c r="G8">
        <v>21.3658</v>
      </c>
      <c r="H8">
        <v>854.09</v>
      </c>
      <c r="I8" t="s">
        <v>26</v>
      </c>
      <c r="J8">
        <v>2.1999999999999999E-2</v>
      </c>
      <c r="K8">
        <v>1.64</v>
      </c>
      <c r="L8" t="s">
        <v>25</v>
      </c>
      <c r="M8">
        <v>33</v>
      </c>
      <c r="N8" t="s">
        <v>44</v>
      </c>
      <c r="Q8" s="2">
        <v>0.50902777777777775</v>
      </c>
    </row>
    <row r="9" spans="1:17" x14ac:dyDescent="0.25">
      <c r="A9">
        <v>5</v>
      </c>
      <c r="B9">
        <v>140301</v>
      </c>
      <c r="C9" t="s">
        <v>24</v>
      </c>
      <c r="D9">
        <v>5.3999999999999999E-2</v>
      </c>
      <c r="E9" t="s">
        <v>25</v>
      </c>
      <c r="F9">
        <v>100</v>
      </c>
      <c r="G9">
        <v>22.727799999999998</v>
      </c>
      <c r="H9">
        <v>911.93</v>
      </c>
      <c r="I9" t="s">
        <v>26</v>
      </c>
      <c r="J9">
        <v>2.1999999999999999E-2</v>
      </c>
      <c r="K9">
        <v>1.66</v>
      </c>
      <c r="L9" t="s">
        <v>25</v>
      </c>
      <c r="M9">
        <v>34</v>
      </c>
      <c r="N9" t="s">
        <v>45</v>
      </c>
      <c r="Q9" s="2">
        <v>0.50980324074074079</v>
      </c>
    </row>
    <row r="10" spans="1:17" x14ac:dyDescent="0.25">
      <c r="A10">
        <v>6</v>
      </c>
      <c r="B10">
        <v>140401</v>
      </c>
      <c r="C10" t="s">
        <v>24</v>
      </c>
      <c r="D10">
        <v>5.3999999999999999E-2</v>
      </c>
      <c r="E10" t="s">
        <v>25</v>
      </c>
      <c r="F10">
        <v>100</v>
      </c>
      <c r="G10">
        <v>23.665900000000001</v>
      </c>
      <c r="H10">
        <v>946.36</v>
      </c>
      <c r="I10" t="s">
        <v>26</v>
      </c>
      <c r="J10">
        <v>2.1999999999999999E-2</v>
      </c>
      <c r="K10">
        <v>1.69</v>
      </c>
      <c r="L10" t="s">
        <v>25</v>
      </c>
      <c r="M10">
        <v>33</v>
      </c>
      <c r="N10" t="s">
        <v>46</v>
      </c>
      <c r="Q10" s="2">
        <v>0.51056712962962958</v>
      </c>
    </row>
    <row r="11" spans="1:17" x14ac:dyDescent="0.25">
      <c r="A11">
        <v>7</v>
      </c>
      <c r="B11">
        <v>140501</v>
      </c>
      <c r="C11" t="s">
        <v>24</v>
      </c>
      <c r="D11">
        <v>5.3999999999999999E-2</v>
      </c>
      <c r="E11" t="s">
        <v>25</v>
      </c>
      <c r="F11">
        <v>100</v>
      </c>
      <c r="G11">
        <v>23.937100000000001</v>
      </c>
      <c r="H11">
        <v>956.29</v>
      </c>
      <c r="I11" t="s">
        <v>26</v>
      </c>
      <c r="J11">
        <v>2.1999999999999999E-2</v>
      </c>
      <c r="K11">
        <v>1.65</v>
      </c>
      <c r="L11" t="s">
        <v>25</v>
      </c>
      <c r="M11">
        <v>33</v>
      </c>
      <c r="N11" t="s">
        <v>47</v>
      </c>
      <c r="Q11" s="2">
        <v>0.51134259259259263</v>
      </c>
    </row>
    <row r="12" spans="1:17" x14ac:dyDescent="0.25">
      <c r="A12">
        <v>8</v>
      </c>
      <c r="B12">
        <v>150201</v>
      </c>
      <c r="C12" t="s">
        <v>24</v>
      </c>
      <c r="D12">
        <v>5.3999999999999999E-2</v>
      </c>
      <c r="E12" t="s">
        <v>25</v>
      </c>
      <c r="F12">
        <v>100</v>
      </c>
      <c r="G12">
        <v>23.941700000000001</v>
      </c>
      <c r="H12">
        <v>957.25</v>
      </c>
      <c r="I12" t="s">
        <v>26</v>
      </c>
      <c r="J12">
        <v>2.1999999999999999E-2</v>
      </c>
      <c r="K12">
        <v>1.64</v>
      </c>
      <c r="L12" t="s">
        <v>25</v>
      </c>
      <c r="M12">
        <v>33</v>
      </c>
      <c r="N12" t="s">
        <v>48</v>
      </c>
      <c r="Q12" s="2">
        <v>0.51210648148148141</v>
      </c>
    </row>
    <row r="13" spans="1:17" x14ac:dyDescent="0.25">
      <c r="A13">
        <v>9</v>
      </c>
      <c r="B13">
        <v>150501</v>
      </c>
      <c r="C13" t="s">
        <v>24</v>
      </c>
      <c r="D13">
        <v>5.3999999999999999E-2</v>
      </c>
      <c r="E13" t="s">
        <v>25</v>
      </c>
      <c r="F13">
        <v>100</v>
      </c>
      <c r="G13">
        <v>24.145600000000002</v>
      </c>
      <c r="H13">
        <v>966.57</v>
      </c>
      <c r="I13" t="s">
        <v>26</v>
      </c>
      <c r="J13">
        <v>2.1999999999999999E-2</v>
      </c>
      <c r="K13">
        <v>1.69</v>
      </c>
      <c r="L13" t="s">
        <v>25</v>
      </c>
      <c r="M13">
        <v>33</v>
      </c>
      <c r="N13" t="s">
        <v>49</v>
      </c>
      <c r="Q13" s="2">
        <v>0.51287037037037042</v>
      </c>
    </row>
    <row r="14" spans="1:17" x14ac:dyDescent="0.25">
      <c r="A14">
        <v>10</v>
      </c>
      <c r="B14" t="s">
        <v>34</v>
      </c>
      <c r="C14" t="s">
        <v>24</v>
      </c>
      <c r="D14">
        <v>5.3999999999999999E-2</v>
      </c>
      <c r="E14" t="s">
        <v>25</v>
      </c>
      <c r="F14">
        <v>100</v>
      </c>
      <c r="G14">
        <v>24.371099999999998</v>
      </c>
      <c r="H14">
        <v>1011.23</v>
      </c>
      <c r="I14" t="s">
        <v>26</v>
      </c>
      <c r="J14">
        <v>2.1000000000000001E-2</v>
      </c>
      <c r="K14">
        <v>1.6</v>
      </c>
      <c r="L14" t="s">
        <v>25</v>
      </c>
      <c r="M14">
        <v>36</v>
      </c>
      <c r="N14" t="s">
        <v>50</v>
      </c>
      <c r="Q14" s="2">
        <v>0.51364583333333336</v>
      </c>
    </row>
    <row r="15" spans="1:17" x14ac:dyDescent="0.25">
      <c r="A15">
        <v>11</v>
      </c>
      <c r="B15" t="s">
        <v>36</v>
      </c>
      <c r="C15" t="s">
        <v>24</v>
      </c>
      <c r="D15">
        <v>5.3999999999999999E-2</v>
      </c>
      <c r="E15" t="s">
        <v>25</v>
      </c>
      <c r="F15">
        <v>100</v>
      </c>
      <c r="G15">
        <v>24.647099999999998</v>
      </c>
      <c r="H15">
        <v>980.92</v>
      </c>
      <c r="I15" t="s">
        <v>26</v>
      </c>
      <c r="J15">
        <v>2.1999999999999999E-2</v>
      </c>
      <c r="K15">
        <v>1.67</v>
      </c>
      <c r="L15" t="s">
        <v>25</v>
      </c>
      <c r="M15">
        <v>33</v>
      </c>
      <c r="N15" t="s">
        <v>51</v>
      </c>
      <c r="Q15" s="2">
        <v>0.51440972222222225</v>
      </c>
    </row>
    <row r="16" spans="1:17" x14ac:dyDescent="0.25">
      <c r="A16">
        <v>12</v>
      </c>
      <c r="B16">
        <v>140201</v>
      </c>
      <c r="C16" t="s">
        <v>24</v>
      </c>
      <c r="D16">
        <v>5.3999999999999999E-2</v>
      </c>
      <c r="E16" t="s">
        <v>25</v>
      </c>
      <c r="F16">
        <v>100</v>
      </c>
      <c r="G16">
        <v>21.0639</v>
      </c>
      <c r="H16">
        <v>840.09</v>
      </c>
      <c r="I16" t="s">
        <v>26</v>
      </c>
      <c r="J16">
        <v>2.1999999999999999E-2</v>
      </c>
      <c r="K16">
        <v>1.7</v>
      </c>
      <c r="L16" t="s">
        <v>25</v>
      </c>
      <c r="M16">
        <v>33</v>
      </c>
      <c r="N16" t="s">
        <v>44</v>
      </c>
      <c r="Q16" s="2">
        <v>0.51517361111111104</v>
      </c>
    </row>
    <row r="17" spans="1:17" x14ac:dyDescent="0.25">
      <c r="A17">
        <v>13</v>
      </c>
      <c r="B17">
        <v>140301</v>
      </c>
      <c r="C17" t="s">
        <v>24</v>
      </c>
      <c r="D17">
        <v>5.3999999999999999E-2</v>
      </c>
      <c r="E17" t="s">
        <v>25</v>
      </c>
      <c r="F17">
        <v>100</v>
      </c>
      <c r="G17">
        <v>22.413499999999999</v>
      </c>
      <c r="H17">
        <v>893.69</v>
      </c>
      <c r="I17" t="s">
        <v>26</v>
      </c>
      <c r="J17">
        <v>2.1999999999999999E-2</v>
      </c>
      <c r="K17">
        <v>1.66</v>
      </c>
      <c r="L17" t="s">
        <v>25</v>
      </c>
      <c r="M17">
        <v>33</v>
      </c>
      <c r="N17" t="s">
        <v>45</v>
      </c>
      <c r="Q17" s="2">
        <v>0.51594907407407409</v>
      </c>
    </row>
    <row r="18" spans="1:17" x14ac:dyDescent="0.25">
      <c r="A18">
        <v>14</v>
      </c>
      <c r="B18">
        <v>140401</v>
      </c>
      <c r="C18" t="s">
        <v>24</v>
      </c>
      <c r="D18">
        <v>5.3999999999999999E-2</v>
      </c>
      <c r="E18" t="s">
        <v>25</v>
      </c>
      <c r="F18">
        <v>100</v>
      </c>
      <c r="G18">
        <v>23.410799999999998</v>
      </c>
      <c r="H18">
        <v>935.54</v>
      </c>
      <c r="I18" t="s">
        <v>26</v>
      </c>
      <c r="J18">
        <v>2.1999999999999999E-2</v>
      </c>
      <c r="K18">
        <v>1.65</v>
      </c>
      <c r="L18" t="s">
        <v>25</v>
      </c>
      <c r="M18">
        <v>33</v>
      </c>
      <c r="N18" t="s">
        <v>46</v>
      </c>
      <c r="Q18" s="2">
        <v>0.51671296296296299</v>
      </c>
    </row>
    <row r="19" spans="1:17" x14ac:dyDescent="0.25">
      <c r="A19">
        <v>15</v>
      </c>
      <c r="B19">
        <v>140501</v>
      </c>
      <c r="C19" t="s">
        <v>24</v>
      </c>
      <c r="D19">
        <v>5.3999999999999999E-2</v>
      </c>
      <c r="E19" t="s">
        <v>25</v>
      </c>
      <c r="F19">
        <v>100</v>
      </c>
      <c r="G19">
        <v>23.622299999999999</v>
      </c>
      <c r="H19">
        <v>942.3</v>
      </c>
      <c r="I19" t="s">
        <v>26</v>
      </c>
      <c r="J19">
        <v>2.1999999999999999E-2</v>
      </c>
      <c r="K19">
        <v>1.65</v>
      </c>
      <c r="L19" t="s">
        <v>25</v>
      </c>
      <c r="M19">
        <v>33</v>
      </c>
      <c r="N19" t="s">
        <v>47</v>
      </c>
      <c r="Q19" s="2">
        <v>0.51748842592592592</v>
      </c>
    </row>
    <row r="20" spans="1:17" x14ac:dyDescent="0.25">
      <c r="A20">
        <v>16</v>
      </c>
      <c r="B20">
        <v>150201</v>
      </c>
      <c r="C20" t="s">
        <v>24</v>
      </c>
      <c r="D20">
        <v>5.3999999999999999E-2</v>
      </c>
      <c r="E20" t="s">
        <v>25</v>
      </c>
      <c r="F20">
        <v>100</v>
      </c>
      <c r="G20">
        <v>23.604900000000001</v>
      </c>
      <c r="H20">
        <v>942.83</v>
      </c>
      <c r="I20" t="s">
        <v>26</v>
      </c>
      <c r="J20">
        <v>2.1999999999999999E-2</v>
      </c>
      <c r="K20">
        <v>1.65</v>
      </c>
      <c r="L20" t="s">
        <v>25</v>
      </c>
      <c r="M20">
        <v>33</v>
      </c>
      <c r="N20" t="s">
        <v>48</v>
      </c>
      <c r="Q20" s="2">
        <v>0.51825231481481482</v>
      </c>
    </row>
    <row r="21" spans="1:17" x14ac:dyDescent="0.25">
      <c r="A21">
        <v>17</v>
      </c>
      <c r="B21">
        <v>150501</v>
      </c>
      <c r="C21" t="s">
        <v>24</v>
      </c>
      <c r="D21">
        <v>5.3999999999999999E-2</v>
      </c>
      <c r="E21" t="s">
        <v>25</v>
      </c>
      <c r="F21">
        <v>100</v>
      </c>
      <c r="G21">
        <v>23.867100000000001</v>
      </c>
      <c r="H21">
        <v>950.7</v>
      </c>
      <c r="I21" t="s">
        <v>26</v>
      </c>
      <c r="J21">
        <v>2.1999999999999999E-2</v>
      </c>
      <c r="K21">
        <v>1.67</v>
      </c>
      <c r="L21" t="s">
        <v>25</v>
      </c>
      <c r="M21">
        <v>33</v>
      </c>
      <c r="N21" t="s">
        <v>49</v>
      </c>
      <c r="Q21" s="2">
        <v>0.51901620370370372</v>
      </c>
    </row>
    <row r="22" spans="1:17" x14ac:dyDescent="0.25">
      <c r="A22">
        <v>18</v>
      </c>
      <c r="B22" t="s">
        <v>34</v>
      </c>
      <c r="C22" t="s">
        <v>24</v>
      </c>
      <c r="D22">
        <v>5.3999999999999999E-2</v>
      </c>
      <c r="E22" t="s">
        <v>25</v>
      </c>
      <c r="F22">
        <v>100</v>
      </c>
      <c r="G22">
        <v>24.373000000000001</v>
      </c>
      <c r="H22">
        <v>981.91</v>
      </c>
      <c r="I22" t="s">
        <v>26</v>
      </c>
      <c r="J22">
        <v>2.1999999999999999E-2</v>
      </c>
      <c r="K22">
        <v>1.64</v>
      </c>
      <c r="L22" t="s">
        <v>25</v>
      </c>
      <c r="M22">
        <v>35</v>
      </c>
      <c r="N22" t="s">
        <v>50</v>
      </c>
      <c r="Q22" s="2">
        <v>0.51973379629629635</v>
      </c>
    </row>
    <row r="23" spans="1:17" x14ac:dyDescent="0.25">
      <c r="A23">
        <v>19</v>
      </c>
      <c r="B23" t="s">
        <v>36</v>
      </c>
      <c r="C23" t="s">
        <v>24</v>
      </c>
      <c r="D23">
        <v>5.3999999999999999E-2</v>
      </c>
      <c r="E23" t="s">
        <v>25</v>
      </c>
      <c r="F23">
        <v>100</v>
      </c>
      <c r="G23">
        <v>24.458500000000001</v>
      </c>
      <c r="H23">
        <v>983.64</v>
      </c>
      <c r="I23" t="s">
        <v>26</v>
      </c>
      <c r="J23">
        <v>2.1999999999999999E-2</v>
      </c>
      <c r="K23">
        <v>1.69</v>
      </c>
      <c r="L23" t="s">
        <v>25</v>
      </c>
      <c r="M23">
        <v>34</v>
      </c>
      <c r="N23" t="s">
        <v>51</v>
      </c>
      <c r="Q23" s="2">
        <v>0.52049768518518513</v>
      </c>
    </row>
    <row r="24" spans="1:17" x14ac:dyDescent="0.25">
      <c r="A24">
        <v>20</v>
      </c>
      <c r="B24">
        <v>140201</v>
      </c>
      <c r="C24" t="s">
        <v>24</v>
      </c>
      <c r="D24">
        <v>5.3999999999999999E-2</v>
      </c>
      <c r="E24" t="s">
        <v>25</v>
      </c>
      <c r="F24">
        <v>100</v>
      </c>
      <c r="G24">
        <v>20.800699999999999</v>
      </c>
      <c r="H24">
        <v>828.53</v>
      </c>
      <c r="I24" t="s">
        <v>26</v>
      </c>
      <c r="J24">
        <v>2.1999999999999999E-2</v>
      </c>
      <c r="K24">
        <v>1.68</v>
      </c>
      <c r="L24" t="s">
        <v>25</v>
      </c>
      <c r="M24">
        <v>33</v>
      </c>
      <c r="N24" t="s">
        <v>44</v>
      </c>
      <c r="Q24" s="2">
        <v>0.52127314814814818</v>
      </c>
    </row>
    <row r="25" spans="1:17" x14ac:dyDescent="0.25">
      <c r="A25">
        <v>21</v>
      </c>
      <c r="B25">
        <v>140301</v>
      </c>
      <c r="C25" t="s">
        <v>24</v>
      </c>
      <c r="D25">
        <v>5.3999999999999999E-2</v>
      </c>
      <c r="E25" t="s">
        <v>25</v>
      </c>
      <c r="F25">
        <v>100</v>
      </c>
      <c r="G25">
        <v>21.970199999999998</v>
      </c>
      <c r="H25">
        <v>878.26</v>
      </c>
      <c r="I25" t="s">
        <v>26</v>
      </c>
      <c r="J25">
        <v>2.1999999999999999E-2</v>
      </c>
      <c r="K25">
        <v>1.64</v>
      </c>
      <c r="L25" t="s">
        <v>25</v>
      </c>
      <c r="M25">
        <v>33</v>
      </c>
      <c r="N25" t="s">
        <v>45</v>
      </c>
      <c r="Q25" s="2">
        <v>0.52203703703703697</v>
      </c>
    </row>
    <row r="26" spans="1:17" x14ac:dyDescent="0.25">
      <c r="A26">
        <v>22</v>
      </c>
      <c r="B26">
        <v>140401</v>
      </c>
      <c r="C26" t="s">
        <v>24</v>
      </c>
      <c r="D26">
        <v>5.3999999999999999E-2</v>
      </c>
      <c r="E26" t="s">
        <v>25</v>
      </c>
      <c r="F26">
        <v>100</v>
      </c>
      <c r="G26">
        <v>23.0595</v>
      </c>
      <c r="H26">
        <v>922.66</v>
      </c>
      <c r="I26" t="s">
        <v>26</v>
      </c>
      <c r="J26">
        <v>2.1999999999999999E-2</v>
      </c>
      <c r="K26">
        <v>1.65</v>
      </c>
      <c r="L26" t="s">
        <v>25</v>
      </c>
      <c r="M26">
        <v>33</v>
      </c>
      <c r="N26" t="s">
        <v>46</v>
      </c>
      <c r="Q26" s="2">
        <v>0.52280092592592597</v>
      </c>
    </row>
    <row r="27" spans="1:17" x14ac:dyDescent="0.25">
      <c r="A27">
        <v>23</v>
      </c>
      <c r="B27">
        <v>140501</v>
      </c>
      <c r="C27" t="s">
        <v>24</v>
      </c>
      <c r="D27">
        <v>5.3999999999999999E-2</v>
      </c>
      <c r="E27" t="s">
        <v>25</v>
      </c>
      <c r="F27">
        <v>100</v>
      </c>
      <c r="G27">
        <v>23.349</v>
      </c>
      <c r="H27">
        <v>933.03</v>
      </c>
      <c r="I27" t="s">
        <v>26</v>
      </c>
      <c r="J27">
        <v>2.1999999999999999E-2</v>
      </c>
      <c r="K27">
        <v>1.62</v>
      </c>
      <c r="L27" t="s">
        <v>25</v>
      </c>
      <c r="M27">
        <v>33</v>
      </c>
      <c r="N27" t="s">
        <v>47</v>
      </c>
      <c r="Q27" s="2">
        <v>0.52357638888888891</v>
      </c>
    </row>
    <row r="28" spans="1:17" x14ac:dyDescent="0.25">
      <c r="A28">
        <v>24</v>
      </c>
      <c r="B28">
        <v>150201</v>
      </c>
      <c r="C28" t="s">
        <v>24</v>
      </c>
      <c r="D28">
        <v>5.3999999999999999E-2</v>
      </c>
      <c r="E28" t="s">
        <v>25</v>
      </c>
      <c r="F28">
        <v>100</v>
      </c>
      <c r="G28">
        <v>23.1983</v>
      </c>
      <c r="H28">
        <v>929.47</v>
      </c>
      <c r="I28" t="s">
        <v>26</v>
      </c>
      <c r="J28">
        <v>2.1999999999999999E-2</v>
      </c>
      <c r="K28">
        <v>1.63</v>
      </c>
      <c r="L28" t="s">
        <v>25</v>
      </c>
      <c r="M28">
        <v>34</v>
      </c>
      <c r="N28" t="s">
        <v>48</v>
      </c>
      <c r="Q28" s="2">
        <v>0.52434027777777781</v>
      </c>
    </row>
    <row r="29" spans="1:17" x14ac:dyDescent="0.25">
      <c r="A29">
        <v>25</v>
      </c>
      <c r="B29">
        <v>150501</v>
      </c>
      <c r="C29" t="s">
        <v>24</v>
      </c>
      <c r="D29">
        <v>5.3999999999999999E-2</v>
      </c>
      <c r="E29" t="s">
        <v>25</v>
      </c>
      <c r="F29">
        <v>100</v>
      </c>
      <c r="G29">
        <v>23.3658</v>
      </c>
      <c r="H29">
        <v>934.02</v>
      </c>
      <c r="I29" t="s">
        <v>26</v>
      </c>
      <c r="J29">
        <v>2.1999999999999999E-2</v>
      </c>
      <c r="K29">
        <v>1.63</v>
      </c>
      <c r="L29" t="s">
        <v>25</v>
      </c>
      <c r="M29">
        <v>33</v>
      </c>
      <c r="N29" t="s">
        <v>49</v>
      </c>
      <c r="Q29" s="2">
        <v>0.52510416666666659</v>
      </c>
    </row>
    <row r="30" spans="1:17" x14ac:dyDescent="0.25">
      <c r="A30">
        <v>26</v>
      </c>
      <c r="B30" t="s">
        <v>34</v>
      </c>
      <c r="C30" t="s">
        <v>24</v>
      </c>
      <c r="D30">
        <v>5.3999999999999999E-2</v>
      </c>
      <c r="E30" t="s">
        <v>25</v>
      </c>
      <c r="F30">
        <v>100</v>
      </c>
      <c r="G30">
        <v>24.005800000000001</v>
      </c>
      <c r="H30">
        <v>961.31</v>
      </c>
      <c r="I30" t="s">
        <v>26</v>
      </c>
      <c r="J30">
        <v>2.1999999999999999E-2</v>
      </c>
      <c r="K30">
        <v>1.65</v>
      </c>
      <c r="L30" t="s">
        <v>25</v>
      </c>
      <c r="M30">
        <v>33</v>
      </c>
      <c r="N30" t="s">
        <v>50</v>
      </c>
      <c r="Q30" s="2">
        <v>0.52587962962962964</v>
      </c>
    </row>
    <row r="31" spans="1:17" x14ac:dyDescent="0.25">
      <c r="A31">
        <v>27</v>
      </c>
      <c r="B31" t="s">
        <v>36</v>
      </c>
      <c r="C31" t="s">
        <v>24</v>
      </c>
      <c r="D31">
        <v>5.3999999999999999E-2</v>
      </c>
      <c r="E31" t="s">
        <v>25</v>
      </c>
      <c r="F31">
        <v>100</v>
      </c>
      <c r="G31">
        <v>24.034199999999998</v>
      </c>
      <c r="H31">
        <v>964.72</v>
      </c>
      <c r="I31" t="s">
        <v>26</v>
      </c>
      <c r="J31">
        <v>2.1999999999999999E-2</v>
      </c>
      <c r="K31">
        <v>1.68</v>
      </c>
      <c r="L31" t="s">
        <v>25</v>
      </c>
      <c r="M31">
        <v>34</v>
      </c>
      <c r="N31" t="s">
        <v>51</v>
      </c>
      <c r="Q31" s="2">
        <v>0.52664351851851854</v>
      </c>
    </row>
    <row r="32" spans="1:17" x14ac:dyDescent="0.25">
      <c r="A32" t="s">
        <v>38</v>
      </c>
      <c r="D32">
        <v>7.4999999999999997E-2</v>
      </c>
      <c r="E32">
        <v>0</v>
      </c>
      <c r="F32">
        <v>100</v>
      </c>
      <c r="G32">
        <v>89.821700000000007</v>
      </c>
      <c r="H32">
        <v>1100.1600000000001</v>
      </c>
      <c r="J32">
        <v>7.5999999999999998E-2</v>
      </c>
      <c r="K32">
        <v>2.97</v>
      </c>
      <c r="L32">
        <v>1.18</v>
      </c>
      <c r="M32">
        <v>58</v>
      </c>
    </row>
    <row r="33" spans="1:13" x14ac:dyDescent="0.25">
      <c r="A33" t="s">
        <v>39</v>
      </c>
      <c r="D33">
        <v>5.5E-2</v>
      </c>
      <c r="E33" t="s">
        <v>25</v>
      </c>
      <c r="F33">
        <v>98.82</v>
      </c>
      <c r="G33">
        <v>24.060199999999998</v>
      </c>
      <c r="H33">
        <v>871.39</v>
      </c>
      <c r="J33">
        <v>2.4E-2</v>
      </c>
      <c r="K33">
        <v>1.68</v>
      </c>
      <c r="L33">
        <v>1.1599999999999999</v>
      </c>
      <c r="M33">
        <v>34</v>
      </c>
    </row>
    <row r="34" spans="1:13" x14ac:dyDescent="0.25">
      <c r="A34" t="s">
        <v>40</v>
      </c>
      <c r="D34">
        <v>5.3999999999999999E-2</v>
      </c>
      <c r="E34">
        <v>0</v>
      </c>
      <c r="F34">
        <v>82.68</v>
      </c>
      <c r="G34">
        <v>0.1963</v>
      </c>
      <c r="H34">
        <v>9.99</v>
      </c>
      <c r="J34">
        <v>1.7000000000000001E-2</v>
      </c>
      <c r="K34">
        <v>1.36</v>
      </c>
      <c r="L34">
        <v>1.1299999999999999</v>
      </c>
      <c r="M34">
        <v>5</v>
      </c>
    </row>
    <row r="35" spans="1:13" x14ac:dyDescent="0.25">
      <c r="A35" t="s">
        <v>41</v>
      </c>
      <c r="D35">
        <v>4.0000000000000001E-3</v>
      </c>
      <c r="E35" t="s">
        <v>25</v>
      </c>
      <c r="F35">
        <v>4.28</v>
      </c>
      <c r="G35">
        <v>14.5486</v>
      </c>
      <c r="H35">
        <v>254.06</v>
      </c>
      <c r="J35">
        <v>1.0999999999999999E-2</v>
      </c>
      <c r="K35">
        <v>0.27</v>
      </c>
      <c r="L35">
        <v>0.04</v>
      </c>
      <c r="M35">
        <v>8</v>
      </c>
    </row>
    <row r="36" spans="1:13" x14ac:dyDescent="0.25">
      <c r="A36" t="s">
        <v>42</v>
      </c>
      <c r="D36" s="1">
        <v>7.3200000000000001E-2</v>
      </c>
      <c r="E36" t="s">
        <v>25</v>
      </c>
      <c r="F36" s="1">
        <v>4.3299999999999998E-2</v>
      </c>
      <c r="G36" s="1">
        <v>0.60470000000000002</v>
      </c>
      <c r="H36" s="1">
        <v>0.29160000000000003</v>
      </c>
      <c r="J36" s="1">
        <v>0.44629999999999997</v>
      </c>
      <c r="K36" s="1">
        <v>0.15939999999999999</v>
      </c>
      <c r="L36" s="1">
        <v>3.5700000000000003E-2</v>
      </c>
      <c r="M36" s="1">
        <v>0.23469999999999999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S8" sqref="S8:S16"/>
    </sheetView>
  </sheetViews>
  <sheetFormatPr defaultRowHeight="15" x14ac:dyDescent="0.25"/>
  <cols>
    <col min="17" max="17" width="10.5703125" bestFit="1" customWidth="1"/>
    <col min="18" max="18" width="11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t="s">
        <v>19</v>
      </c>
      <c r="J2" t="s">
        <v>16</v>
      </c>
      <c r="K2" t="s">
        <v>20</v>
      </c>
      <c r="L2" t="s">
        <v>20</v>
      </c>
      <c r="M2" t="s">
        <v>20</v>
      </c>
    </row>
    <row r="3" spans="1:19" x14ac:dyDescent="0.25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9" x14ac:dyDescent="0.25"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9" x14ac:dyDescent="0.25">
      <c r="A5">
        <v>1</v>
      </c>
      <c r="B5" t="s">
        <v>23</v>
      </c>
      <c r="C5" t="s">
        <v>24</v>
      </c>
      <c r="D5">
        <v>7.0999999999999994E-2</v>
      </c>
      <c r="E5" t="s">
        <v>25</v>
      </c>
      <c r="F5">
        <v>100</v>
      </c>
      <c r="G5">
        <v>42.119300000000003</v>
      </c>
      <c r="H5">
        <v>667.26</v>
      </c>
      <c r="I5" t="s">
        <v>26</v>
      </c>
      <c r="J5">
        <v>5.5E-2</v>
      </c>
      <c r="K5">
        <v>2.52</v>
      </c>
      <c r="L5" t="s">
        <v>25</v>
      </c>
      <c r="M5">
        <v>9</v>
      </c>
      <c r="N5" t="s">
        <v>27</v>
      </c>
      <c r="P5" s="2">
        <v>0.52906249999999999</v>
      </c>
      <c r="Q5" s="2">
        <v>0.53987268518518516</v>
      </c>
      <c r="R5" s="2">
        <f>(Q5-P5)</f>
        <v>1.0810185185185173E-2</v>
      </c>
      <c r="S5">
        <f>15+(34/60)</f>
        <v>15.566666666666666</v>
      </c>
    </row>
    <row r="6" spans="1:19" x14ac:dyDescent="0.25">
      <c r="A6">
        <v>2</v>
      </c>
      <c r="B6" t="s">
        <v>23</v>
      </c>
      <c r="C6" t="s">
        <v>24</v>
      </c>
      <c r="D6">
        <v>5.3999999999999999E-2</v>
      </c>
      <c r="E6" t="s">
        <v>25</v>
      </c>
      <c r="F6">
        <v>89.05</v>
      </c>
      <c r="G6">
        <v>0.2069</v>
      </c>
      <c r="H6">
        <v>9.19</v>
      </c>
      <c r="I6" t="s">
        <v>43</v>
      </c>
      <c r="J6">
        <v>2.1000000000000001E-2</v>
      </c>
      <c r="K6">
        <v>1.29</v>
      </c>
      <c r="L6">
        <v>1.21</v>
      </c>
      <c r="M6">
        <v>36</v>
      </c>
      <c r="N6" t="s">
        <v>27</v>
      </c>
      <c r="P6" s="2">
        <v>0.52982638888888889</v>
      </c>
      <c r="Q6" s="2">
        <v>0.54063657407407406</v>
      </c>
      <c r="R6" s="2">
        <f t="shared" ref="R6:R16" si="0">(Q6-P6)</f>
        <v>1.0810185185185173E-2</v>
      </c>
      <c r="S6">
        <f>15+(34/60)</f>
        <v>15.566666666666666</v>
      </c>
    </row>
    <row r="7" spans="1:19" x14ac:dyDescent="0.25">
      <c r="A7">
        <v>3</v>
      </c>
      <c r="B7" t="s">
        <v>23</v>
      </c>
      <c r="C7" t="s">
        <v>24</v>
      </c>
      <c r="D7">
        <v>5.3999999999999999E-2</v>
      </c>
      <c r="E7" t="s">
        <v>25</v>
      </c>
      <c r="F7">
        <v>94.95</v>
      </c>
      <c r="G7">
        <v>8.1500000000000003E-2</v>
      </c>
      <c r="H7">
        <v>4.42</v>
      </c>
      <c r="I7" t="s">
        <v>26</v>
      </c>
      <c r="J7">
        <v>1.6E-2</v>
      </c>
      <c r="K7">
        <v>1.23</v>
      </c>
      <c r="L7">
        <v>3.7</v>
      </c>
      <c r="M7">
        <v>63</v>
      </c>
      <c r="N7" t="s">
        <v>27</v>
      </c>
      <c r="P7" s="2">
        <v>0.53054398148148152</v>
      </c>
      <c r="Q7" s="2">
        <v>0.54141203703703711</v>
      </c>
      <c r="R7" s="2">
        <f t="shared" si="0"/>
        <v>1.0868055555555589E-2</v>
      </c>
      <c r="S7">
        <f>15+(39/60)</f>
        <v>15.65</v>
      </c>
    </row>
    <row r="8" spans="1:19" x14ac:dyDescent="0.25">
      <c r="A8">
        <v>4</v>
      </c>
      <c r="B8">
        <v>150601</v>
      </c>
      <c r="C8" t="s">
        <v>24</v>
      </c>
      <c r="D8">
        <v>5.3999999999999999E-2</v>
      </c>
      <c r="E8" t="s">
        <v>25</v>
      </c>
      <c r="F8">
        <v>100</v>
      </c>
      <c r="G8">
        <v>21.848299999999998</v>
      </c>
      <c r="H8">
        <v>873.68</v>
      </c>
      <c r="I8" t="s">
        <v>26</v>
      </c>
      <c r="J8">
        <v>2.1999999999999999E-2</v>
      </c>
      <c r="K8">
        <v>1.69</v>
      </c>
      <c r="L8" t="s">
        <v>25</v>
      </c>
      <c r="M8">
        <v>33</v>
      </c>
      <c r="N8" t="s">
        <v>52</v>
      </c>
      <c r="P8" s="2">
        <v>0.53130787037037031</v>
      </c>
      <c r="Q8" s="2">
        <v>0.54217592592592589</v>
      </c>
      <c r="R8" s="2">
        <f t="shared" si="0"/>
        <v>1.0868055555555589E-2</v>
      </c>
      <c r="S8">
        <f>15+(39/60)</f>
        <v>15.65</v>
      </c>
    </row>
    <row r="9" spans="1:19" x14ac:dyDescent="0.25">
      <c r="A9">
        <v>5</v>
      </c>
      <c r="B9" t="s">
        <v>34</v>
      </c>
      <c r="C9" t="s">
        <v>24</v>
      </c>
      <c r="D9">
        <v>5.3999999999999999E-2</v>
      </c>
      <c r="E9" t="s">
        <v>25</v>
      </c>
      <c r="F9">
        <v>100</v>
      </c>
      <c r="G9">
        <v>18.408999999999999</v>
      </c>
      <c r="H9">
        <v>736.99</v>
      </c>
      <c r="I9" t="s">
        <v>26</v>
      </c>
      <c r="J9">
        <v>2.1999999999999999E-2</v>
      </c>
      <c r="K9">
        <v>1.65</v>
      </c>
      <c r="L9" t="s">
        <v>25</v>
      </c>
      <c r="M9">
        <v>33</v>
      </c>
      <c r="N9" t="s">
        <v>53</v>
      </c>
      <c r="P9" s="2">
        <v>0.53208333333333335</v>
      </c>
      <c r="Q9" s="2">
        <v>0.54293981481481479</v>
      </c>
      <c r="R9" s="2">
        <f t="shared" si="0"/>
        <v>1.0856481481481439E-2</v>
      </c>
      <c r="S9">
        <f>15+(38/60)</f>
        <v>15.633333333333333</v>
      </c>
    </row>
    <row r="10" spans="1:19" x14ac:dyDescent="0.25">
      <c r="A10">
        <v>6</v>
      </c>
      <c r="B10" t="s">
        <v>36</v>
      </c>
      <c r="C10" t="s">
        <v>24</v>
      </c>
      <c r="D10">
        <v>5.3999999999999999E-2</v>
      </c>
      <c r="E10" t="s">
        <v>25</v>
      </c>
      <c r="F10">
        <v>100</v>
      </c>
      <c r="G10">
        <v>24.444400000000002</v>
      </c>
      <c r="H10">
        <v>979.76</v>
      </c>
      <c r="I10" t="s">
        <v>26</v>
      </c>
      <c r="J10">
        <v>2.1999999999999999E-2</v>
      </c>
      <c r="K10">
        <v>1.68</v>
      </c>
      <c r="L10" t="s">
        <v>25</v>
      </c>
      <c r="M10">
        <v>34</v>
      </c>
      <c r="N10" t="s">
        <v>54</v>
      </c>
      <c r="P10" s="2">
        <v>0.53284722222222225</v>
      </c>
      <c r="Q10" s="3">
        <v>0.54371527777777773</v>
      </c>
      <c r="R10" s="2">
        <f t="shared" si="0"/>
        <v>1.0868055555555478E-2</v>
      </c>
      <c r="S10">
        <f>15+(39/60)</f>
        <v>15.65</v>
      </c>
    </row>
    <row r="11" spans="1:19" x14ac:dyDescent="0.25">
      <c r="A11">
        <v>7</v>
      </c>
      <c r="B11">
        <v>150601</v>
      </c>
      <c r="C11" t="s">
        <v>24</v>
      </c>
      <c r="D11">
        <v>5.3999999999999999E-2</v>
      </c>
      <c r="E11" t="s">
        <v>25</v>
      </c>
      <c r="F11">
        <v>100</v>
      </c>
      <c r="G11">
        <v>21.657800000000002</v>
      </c>
      <c r="H11">
        <v>868.23</v>
      </c>
      <c r="I11" t="s">
        <v>26</v>
      </c>
      <c r="J11">
        <v>2.1999999999999999E-2</v>
      </c>
      <c r="K11">
        <v>1.63</v>
      </c>
      <c r="L11" t="s">
        <v>25</v>
      </c>
      <c r="M11">
        <v>34</v>
      </c>
      <c r="N11" t="s">
        <v>52</v>
      </c>
      <c r="P11" s="2">
        <v>0.53361111111111115</v>
      </c>
      <c r="Q11" s="2">
        <v>0.54447916666666674</v>
      </c>
      <c r="R11" s="2">
        <f t="shared" si="0"/>
        <v>1.0868055555555589E-2</v>
      </c>
      <c r="S11">
        <f>15+(39/60)</f>
        <v>15.65</v>
      </c>
    </row>
    <row r="12" spans="1:19" x14ac:dyDescent="0.25">
      <c r="A12">
        <v>8</v>
      </c>
      <c r="B12" t="s">
        <v>34</v>
      </c>
      <c r="C12" t="s">
        <v>24</v>
      </c>
      <c r="D12">
        <v>5.3999999999999999E-2</v>
      </c>
      <c r="E12" t="s">
        <v>25</v>
      </c>
      <c r="F12">
        <v>100</v>
      </c>
      <c r="G12">
        <v>18.247599999999998</v>
      </c>
      <c r="H12">
        <v>728.98</v>
      </c>
      <c r="I12" t="s">
        <v>26</v>
      </c>
      <c r="J12">
        <v>2.1999999999999999E-2</v>
      </c>
      <c r="K12">
        <v>1.67</v>
      </c>
      <c r="L12" t="s">
        <v>25</v>
      </c>
      <c r="M12">
        <v>33</v>
      </c>
      <c r="N12" t="s">
        <v>53</v>
      </c>
      <c r="P12" s="2">
        <v>0.53438657407407408</v>
      </c>
      <c r="Q12" s="2">
        <v>0.54519675925925926</v>
      </c>
      <c r="R12" s="2">
        <f t="shared" si="0"/>
        <v>1.0810185185185173E-2</v>
      </c>
      <c r="S12">
        <f>15+(34/60)</f>
        <v>15.566666666666666</v>
      </c>
    </row>
    <row r="13" spans="1:19" x14ac:dyDescent="0.25">
      <c r="A13">
        <v>9</v>
      </c>
      <c r="B13" t="s">
        <v>36</v>
      </c>
      <c r="C13" t="s">
        <v>24</v>
      </c>
      <c r="D13">
        <v>5.3999999999999999E-2</v>
      </c>
      <c r="E13" t="s">
        <v>25</v>
      </c>
      <c r="F13">
        <v>100</v>
      </c>
      <c r="G13">
        <v>24.017199999999999</v>
      </c>
      <c r="H13">
        <v>964.15</v>
      </c>
      <c r="I13" t="s">
        <v>26</v>
      </c>
      <c r="J13">
        <v>2.1999999999999999E-2</v>
      </c>
      <c r="K13">
        <v>1.67</v>
      </c>
      <c r="L13" t="s">
        <v>25</v>
      </c>
      <c r="M13">
        <v>34</v>
      </c>
      <c r="N13" t="s">
        <v>54</v>
      </c>
      <c r="P13" s="2">
        <v>0.53515046296296298</v>
      </c>
      <c r="Q13" s="2">
        <v>0.54590277777777774</v>
      </c>
      <c r="R13" s="2">
        <f t="shared" si="0"/>
        <v>1.0752314814814756E-2</v>
      </c>
      <c r="S13">
        <f>15+(29/60)</f>
        <v>15.483333333333333</v>
      </c>
    </row>
    <row r="14" spans="1:19" x14ac:dyDescent="0.25">
      <c r="A14">
        <v>10</v>
      </c>
      <c r="B14">
        <v>150601</v>
      </c>
      <c r="C14" t="s">
        <v>24</v>
      </c>
      <c r="D14">
        <v>5.3999999999999999E-2</v>
      </c>
      <c r="E14" t="s">
        <v>25</v>
      </c>
      <c r="F14">
        <v>100</v>
      </c>
      <c r="G14">
        <v>21.465399999999999</v>
      </c>
      <c r="H14">
        <v>864.34</v>
      </c>
      <c r="I14" t="s">
        <v>26</v>
      </c>
      <c r="J14">
        <v>2.1999999999999999E-2</v>
      </c>
      <c r="K14">
        <v>1.65</v>
      </c>
      <c r="L14" t="s">
        <v>25</v>
      </c>
      <c r="M14">
        <v>34</v>
      </c>
      <c r="N14" t="s">
        <v>52</v>
      </c>
      <c r="P14" s="2">
        <v>0.53591435185185188</v>
      </c>
      <c r="Q14" s="2">
        <v>0.54667824074074078</v>
      </c>
      <c r="R14" s="2">
        <f t="shared" si="0"/>
        <v>1.0763888888888906E-2</v>
      </c>
      <c r="S14">
        <f>15+(30/60)</f>
        <v>15.5</v>
      </c>
    </row>
    <row r="15" spans="1:19" x14ac:dyDescent="0.25">
      <c r="A15">
        <v>11</v>
      </c>
      <c r="B15" t="s">
        <v>34</v>
      </c>
      <c r="C15" t="s">
        <v>24</v>
      </c>
      <c r="D15">
        <v>5.3999999999999999E-2</v>
      </c>
      <c r="E15" t="s">
        <v>25</v>
      </c>
      <c r="F15">
        <v>100</v>
      </c>
      <c r="G15">
        <v>18.078099999999999</v>
      </c>
      <c r="H15">
        <v>721.43</v>
      </c>
      <c r="I15" t="s">
        <v>26</v>
      </c>
      <c r="J15">
        <v>2.1999999999999999E-2</v>
      </c>
      <c r="K15">
        <v>1.67</v>
      </c>
      <c r="L15" t="s">
        <v>25</v>
      </c>
      <c r="M15">
        <v>33</v>
      </c>
      <c r="N15" t="s">
        <v>53</v>
      </c>
      <c r="P15" s="2">
        <v>0.53668981481481481</v>
      </c>
      <c r="Q15" s="2">
        <v>0.54738425925925926</v>
      </c>
      <c r="R15" s="2">
        <f t="shared" si="0"/>
        <v>1.0694444444444451E-2</v>
      </c>
      <c r="S15">
        <f>15+(24/60)</f>
        <v>15.4</v>
      </c>
    </row>
    <row r="16" spans="1:19" x14ac:dyDescent="0.25">
      <c r="A16">
        <v>12</v>
      </c>
      <c r="B16" t="s">
        <v>36</v>
      </c>
      <c r="C16" t="s">
        <v>24</v>
      </c>
      <c r="D16">
        <v>5.3999999999999999E-2</v>
      </c>
      <c r="E16" t="s">
        <v>25</v>
      </c>
      <c r="F16">
        <v>100</v>
      </c>
      <c r="G16">
        <v>23.613900000000001</v>
      </c>
      <c r="H16">
        <v>945.74</v>
      </c>
      <c r="I16" t="s">
        <v>26</v>
      </c>
      <c r="J16">
        <v>2.1999999999999999E-2</v>
      </c>
      <c r="K16">
        <v>1.69</v>
      </c>
      <c r="L16" t="s">
        <v>25</v>
      </c>
      <c r="M16">
        <v>33</v>
      </c>
      <c r="N16" t="s">
        <v>54</v>
      </c>
      <c r="P16" s="2">
        <v>0.53745370370370371</v>
      </c>
      <c r="Q16" s="2">
        <v>0.54810185185185178</v>
      </c>
      <c r="R16" s="2">
        <f t="shared" si="0"/>
        <v>1.0648148148148073E-2</v>
      </c>
      <c r="S16">
        <f>15+(20/60)</f>
        <v>15.333333333333334</v>
      </c>
    </row>
    <row r="17" spans="1:18" x14ac:dyDescent="0.25">
      <c r="A17" t="s">
        <v>38</v>
      </c>
      <c r="D17">
        <v>7.0999999999999994E-2</v>
      </c>
      <c r="E17">
        <v>0</v>
      </c>
      <c r="F17">
        <v>100</v>
      </c>
      <c r="G17">
        <v>42.119300000000003</v>
      </c>
      <c r="H17">
        <v>979.76</v>
      </c>
      <c r="J17">
        <v>5.5E-2</v>
      </c>
      <c r="K17">
        <v>2.52</v>
      </c>
      <c r="L17">
        <v>3.7</v>
      </c>
      <c r="M17">
        <v>63</v>
      </c>
      <c r="R17" s="2">
        <f>AVERAGE(R5:R16)</f>
        <v>1.0801504629629616E-2</v>
      </c>
    </row>
    <row r="18" spans="1:18" x14ac:dyDescent="0.25">
      <c r="A18" t="s">
        <v>39</v>
      </c>
      <c r="D18">
        <v>5.5E-2</v>
      </c>
      <c r="E18" t="s">
        <v>25</v>
      </c>
      <c r="F18">
        <v>98.67</v>
      </c>
      <c r="G18">
        <v>19.515799999999999</v>
      </c>
      <c r="H18">
        <v>697.01</v>
      </c>
      <c r="J18">
        <v>2.4E-2</v>
      </c>
      <c r="K18">
        <v>1.67</v>
      </c>
      <c r="L18">
        <v>2.4500000000000002</v>
      </c>
      <c r="M18">
        <v>34</v>
      </c>
    </row>
    <row r="19" spans="1:18" x14ac:dyDescent="0.25">
      <c r="A19" t="s">
        <v>40</v>
      </c>
      <c r="D19">
        <v>5.3999999999999999E-2</v>
      </c>
      <c r="E19">
        <v>0</v>
      </c>
      <c r="F19">
        <v>89.05</v>
      </c>
      <c r="G19">
        <v>8.1500000000000003E-2</v>
      </c>
      <c r="H19">
        <v>4.42</v>
      </c>
      <c r="J19">
        <v>1.6E-2</v>
      </c>
      <c r="K19">
        <v>1.23</v>
      </c>
      <c r="L19">
        <v>1.21</v>
      </c>
      <c r="M19">
        <v>9</v>
      </c>
    </row>
    <row r="20" spans="1:18" x14ac:dyDescent="0.25">
      <c r="A20" t="s">
        <v>41</v>
      </c>
      <c r="D20">
        <v>5.0000000000000001E-3</v>
      </c>
      <c r="E20" t="s">
        <v>25</v>
      </c>
      <c r="F20">
        <v>3.36</v>
      </c>
      <c r="G20">
        <v>11.0434</v>
      </c>
      <c r="H20">
        <v>338.26</v>
      </c>
      <c r="J20">
        <v>0.01</v>
      </c>
      <c r="K20">
        <v>0.31</v>
      </c>
      <c r="L20">
        <v>1.76</v>
      </c>
      <c r="M20">
        <v>12</v>
      </c>
    </row>
    <row r="21" spans="1:18" x14ac:dyDescent="0.25">
      <c r="A21" t="s">
        <v>42</v>
      </c>
      <c r="D21" s="1">
        <v>8.6900000000000005E-2</v>
      </c>
      <c r="E21" t="s">
        <v>25</v>
      </c>
      <c r="F21" s="1">
        <v>3.4000000000000002E-2</v>
      </c>
      <c r="G21" s="1">
        <v>0.56589999999999996</v>
      </c>
      <c r="H21" s="1">
        <v>0.48530000000000001</v>
      </c>
      <c r="J21" s="1">
        <v>0.41239999999999999</v>
      </c>
      <c r="K21" s="1">
        <v>0.18640000000000001</v>
      </c>
      <c r="L21" s="1">
        <v>0.71850000000000003</v>
      </c>
      <c r="M21" s="1">
        <v>0.3397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Q5" sqref="Q5:Q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t="s">
        <v>19</v>
      </c>
      <c r="J2" t="s">
        <v>16</v>
      </c>
      <c r="K2" t="s">
        <v>20</v>
      </c>
      <c r="L2" t="s">
        <v>20</v>
      </c>
      <c r="M2" t="s">
        <v>20</v>
      </c>
    </row>
    <row r="3" spans="1:17" x14ac:dyDescent="0.25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7" x14ac:dyDescent="0.25"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7" x14ac:dyDescent="0.25">
      <c r="A5">
        <v>1</v>
      </c>
      <c r="B5" t="s">
        <v>23</v>
      </c>
      <c r="C5" t="s">
        <v>24</v>
      </c>
      <c r="D5">
        <v>7.4999999999999997E-2</v>
      </c>
      <c r="E5" t="s">
        <v>25</v>
      </c>
      <c r="F5">
        <v>100</v>
      </c>
      <c r="G5">
        <v>40.561199999999999</v>
      </c>
      <c r="H5">
        <v>594.72</v>
      </c>
      <c r="I5" t="s">
        <v>26</v>
      </c>
      <c r="J5">
        <v>6.0999999999999999E-2</v>
      </c>
      <c r="K5">
        <v>2.5</v>
      </c>
      <c r="L5" t="s">
        <v>25</v>
      </c>
      <c r="M5">
        <v>8</v>
      </c>
      <c r="N5" t="s">
        <v>27</v>
      </c>
      <c r="Q5" s="2">
        <v>0.53987268518518516</v>
      </c>
    </row>
    <row r="6" spans="1:17" x14ac:dyDescent="0.25">
      <c r="A6">
        <v>2</v>
      </c>
      <c r="B6" t="s">
        <v>23</v>
      </c>
      <c r="C6" t="s">
        <v>24</v>
      </c>
      <c r="D6">
        <v>5.3999999999999999E-2</v>
      </c>
      <c r="E6" t="s">
        <v>25</v>
      </c>
      <c r="F6">
        <v>100</v>
      </c>
      <c r="G6">
        <v>7.1599999999999997E-2</v>
      </c>
      <c r="H6">
        <v>3.86</v>
      </c>
      <c r="I6" t="s">
        <v>26</v>
      </c>
      <c r="J6">
        <v>1.6E-2</v>
      </c>
      <c r="K6">
        <v>1.26</v>
      </c>
      <c r="L6" t="s">
        <v>25</v>
      </c>
      <c r="M6">
        <v>60</v>
      </c>
      <c r="N6" t="s">
        <v>27</v>
      </c>
      <c r="Q6" s="2">
        <v>0.54063657407407406</v>
      </c>
    </row>
    <row r="7" spans="1:17" x14ac:dyDescent="0.25">
      <c r="A7">
        <v>3</v>
      </c>
      <c r="B7" t="s">
        <v>23</v>
      </c>
      <c r="C7" t="s">
        <v>24</v>
      </c>
      <c r="D7">
        <v>5.3999999999999999E-2</v>
      </c>
      <c r="E7" t="s">
        <v>25</v>
      </c>
      <c r="F7">
        <v>100</v>
      </c>
      <c r="G7">
        <v>6.9500000000000006E-2</v>
      </c>
      <c r="H7">
        <v>3.75</v>
      </c>
      <c r="I7" t="s">
        <v>26</v>
      </c>
      <c r="J7">
        <v>1.6E-2</v>
      </c>
      <c r="K7">
        <v>1.1299999999999999</v>
      </c>
      <c r="L7" t="s">
        <v>25</v>
      </c>
      <c r="M7">
        <v>60</v>
      </c>
      <c r="N7" t="s">
        <v>27</v>
      </c>
      <c r="Q7" s="2">
        <v>0.54141203703703711</v>
      </c>
    </row>
    <row r="8" spans="1:17" x14ac:dyDescent="0.25">
      <c r="A8">
        <v>4</v>
      </c>
      <c r="B8">
        <v>150601</v>
      </c>
      <c r="C8" t="s">
        <v>24</v>
      </c>
      <c r="D8">
        <v>5.3999999999999999E-2</v>
      </c>
      <c r="E8" t="s">
        <v>25</v>
      </c>
      <c r="F8">
        <v>100</v>
      </c>
      <c r="G8">
        <v>20.144200000000001</v>
      </c>
      <c r="H8">
        <v>801.8</v>
      </c>
      <c r="I8" t="s">
        <v>26</v>
      </c>
      <c r="J8">
        <v>2.1999999999999999E-2</v>
      </c>
      <c r="K8">
        <v>1.68</v>
      </c>
      <c r="L8" t="s">
        <v>25</v>
      </c>
      <c r="M8">
        <v>33</v>
      </c>
      <c r="N8" t="s">
        <v>55</v>
      </c>
      <c r="Q8" s="2">
        <v>4.2175925925925922E-2</v>
      </c>
    </row>
    <row r="9" spans="1:17" x14ac:dyDescent="0.25">
      <c r="A9">
        <v>5</v>
      </c>
      <c r="B9" t="s">
        <v>34</v>
      </c>
      <c r="C9" t="s">
        <v>24</v>
      </c>
      <c r="D9">
        <v>5.3999999999999999E-2</v>
      </c>
      <c r="E9" t="s">
        <v>25</v>
      </c>
      <c r="F9">
        <v>100</v>
      </c>
      <c r="G9">
        <v>20.819800000000001</v>
      </c>
      <c r="H9">
        <v>829.62</v>
      </c>
      <c r="I9" t="s">
        <v>26</v>
      </c>
      <c r="J9">
        <v>2.1999999999999999E-2</v>
      </c>
      <c r="K9">
        <v>1.61</v>
      </c>
      <c r="L9" t="s">
        <v>25</v>
      </c>
      <c r="M9">
        <v>33</v>
      </c>
      <c r="N9" t="s">
        <v>56</v>
      </c>
      <c r="Q9" s="2">
        <v>4.2939814814814813E-2</v>
      </c>
    </row>
    <row r="10" spans="1:17" x14ac:dyDescent="0.25">
      <c r="A10">
        <v>6</v>
      </c>
      <c r="B10" t="s">
        <v>36</v>
      </c>
      <c r="C10" t="s">
        <v>24</v>
      </c>
      <c r="D10">
        <v>5.3999999999999999E-2</v>
      </c>
      <c r="E10" t="s">
        <v>25</v>
      </c>
      <c r="F10">
        <v>100</v>
      </c>
      <c r="G10">
        <v>28.854900000000001</v>
      </c>
      <c r="H10">
        <v>2172.7600000000002</v>
      </c>
      <c r="I10" t="s">
        <v>26</v>
      </c>
      <c r="J10">
        <v>0.01</v>
      </c>
      <c r="K10">
        <v>1.44</v>
      </c>
      <c r="L10" t="s">
        <v>25</v>
      </c>
      <c r="M10">
        <v>148</v>
      </c>
      <c r="N10" t="s">
        <v>57</v>
      </c>
      <c r="Q10" s="2">
        <v>4.3715277777777777E-2</v>
      </c>
    </row>
    <row r="11" spans="1:17" x14ac:dyDescent="0.25">
      <c r="A11">
        <v>7</v>
      </c>
      <c r="B11">
        <v>150601</v>
      </c>
      <c r="C11" t="s">
        <v>24</v>
      </c>
      <c r="D11">
        <v>5.3999999999999999E-2</v>
      </c>
      <c r="E11" t="s">
        <v>25</v>
      </c>
      <c r="F11">
        <v>100</v>
      </c>
      <c r="G11">
        <v>19.985600000000002</v>
      </c>
      <c r="H11">
        <v>800.02</v>
      </c>
      <c r="I11" t="s">
        <v>26</v>
      </c>
      <c r="J11">
        <v>2.1999999999999999E-2</v>
      </c>
      <c r="K11">
        <v>1.67</v>
      </c>
      <c r="L11" t="s">
        <v>25</v>
      </c>
      <c r="M11">
        <v>33</v>
      </c>
      <c r="N11" t="s">
        <v>55</v>
      </c>
      <c r="Q11" s="2">
        <v>4.447916666666666E-2</v>
      </c>
    </row>
    <row r="12" spans="1:17" x14ac:dyDescent="0.25">
      <c r="A12">
        <v>8</v>
      </c>
      <c r="B12" t="s">
        <v>34</v>
      </c>
      <c r="C12" t="s">
        <v>24</v>
      </c>
      <c r="D12">
        <v>5.3999999999999999E-2</v>
      </c>
      <c r="E12" t="s">
        <v>25</v>
      </c>
      <c r="F12">
        <v>100</v>
      </c>
      <c r="G12">
        <v>20.634899999999998</v>
      </c>
      <c r="H12">
        <v>827.31</v>
      </c>
      <c r="I12" t="s">
        <v>26</v>
      </c>
      <c r="J12">
        <v>2.1999999999999999E-2</v>
      </c>
      <c r="K12">
        <v>1.67</v>
      </c>
      <c r="L12" t="s">
        <v>25</v>
      </c>
      <c r="M12">
        <v>34</v>
      </c>
      <c r="N12" t="s">
        <v>56</v>
      </c>
      <c r="Q12" s="2">
        <v>4.5196759259259256E-2</v>
      </c>
    </row>
    <row r="13" spans="1:17" x14ac:dyDescent="0.25">
      <c r="A13">
        <v>9</v>
      </c>
      <c r="B13" t="s">
        <v>36</v>
      </c>
      <c r="C13" t="s">
        <v>24</v>
      </c>
      <c r="D13">
        <v>5.3999999999999999E-2</v>
      </c>
      <c r="E13" t="s">
        <v>25</v>
      </c>
      <c r="F13">
        <v>100</v>
      </c>
      <c r="G13">
        <v>20.994900000000001</v>
      </c>
      <c r="H13">
        <v>843.76</v>
      </c>
      <c r="I13" t="s">
        <v>26</v>
      </c>
      <c r="J13">
        <v>2.1999999999999999E-2</v>
      </c>
      <c r="K13">
        <v>1.64</v>
      </c>
      <c r="L13" t="s">
        <v>25</v>
      </c>
      <c r="M13">
        <v>34</v>
      </c>
      <c r="N13" t="s">
        <v>57</v>
      </c>
      <c r="Q13" s="2">
        <v>4.5902777777777772E-2</v>
      </c>
    </row>
    <row r="14" spans="1:17" x14ac:dyDescent="0.25">
      <c r="A14">
        <v>10</v>
      </c>
      <c r="B14">
        <v>150601</v>
      </c>
      <c r="C14" t="s">
        <v>24</v>
      </c>
      <c r="D14">
        <v>5.3999999999999999E-2</v>
      </c>
      <c r="E14" t="s">
        <v>25</v>
      </c>
      <c r="F14">
        <v>100</v>
      </c>
      <c r="G14">
        <v>19.768599999999999</v>
      </c>
      <c r="H14">
        <v>795.24</v>
      </c>
      <c r="I14" t="s">
        <v>26</v>
      </c>
      <c r="J14">
        <v>2.1999999999999999E-2</v>
      </c>
      <c r="K14">
        <v>1.66</v>
      </c>
      <c r="L14" t="s">
        <v>25</v>
      </c>
      <c r="M14">
        <v>34</v>
      </c>
      <c r="N14" t="s">
        <v>55</v>
      </c>
      <c r="Q14" s="2">
        <v>4.6678240740740735E-2</v>
      </c>
    </row>
    <row r="15" spans="1:17" x14ac:dyDescent="0.25">
      <c r="A15">
        <v>11</v>
      </c>
      <c r="B15" t="s">
        <v>34</v>
      </c>
      <c r="C15" t="s">
        <v>24</v>
      </c>
      <c r="D15">
        <v>5.3999999999999999E-2</v>
      </c>
      <c r="E15" t="s">
        <v>25</v>
      </c>
      <c r="F15">
        <v>100</v>
      </c>
      <c r="G15">
        <v>20.377500000000001</v>
      </c>
      <c r="H15">
        <v>816.71</v>
      </c>
      <c r="I15" t="s">
        <v>26</v>
      </c>
      <c r="J15">
        <v>2.1999999999999999E-2</v>
      </c>
      <c r="K15">
        <v>1.65</v>
      </c>
      <c r="L15" t="s">
        <v>25</v>
      </c>
      <c r="M15">
        <v>34</v>
      </c>
      <c r="N15" t="s">
        <v>56</v>
      </c>
      <c r="Q15" s="2">
        <v>4.7384259259259258E-2</v>
      </c>
    </row>
    <row r="16" spans="1:17" x14ac:dyDescent="0.25">
      <c r="A16">
        <v>12</v>
      </c>
      <c r="B16" t="s">
        <v>36</v>
      </c>
      <c r="C16" t="s">
        <v>24</v>
      </c>
      <c r="D16">
        <v>5.3999999999999999E-2</v>
      </c>
      <c r="E16" t="s">
        <v>25</v>
      </c>
      <c r="F16">
        <v>100</v>
      </c>
      <c r="G16">
        <v>20.887499999999999</v>
      </c>
      <c r="H16">
        <v>839.04</v>
      </c>
      <c r="I16" t="s">
        <v>26</v>
      </c>
      <c r="J16">
        <v>2.1999999999999999E-2</v>
      </c>
      <c r="K16">
        <v>1.66</v>
      </c>
      <c r="L16" t="s">
        <v>25</v>
      </c>
      <c r="M16">
        <v>34</v>
      </c>
      <c r="N16" t="s">
        <v>57</v>
      </c>
      <c r="Q16" s="2">
        <v>4.8101851851851847E-2</v>
      </c>
    </row>
    <row r="17" spans="1:13" x14ac:dyDescent="0.25">
      <c r="A17" t="s">
        <v>38</v>
      </c>
      <c r="D17">
        <v>7.4999999999999997E-2</v>
      </c>
      <c r="E17">
        <v>0</v>
      </c>
      <c r="F17">
        <v>100</v>
      </c>
      <c r="G17">
        <v>40.561199999999999</v>
      </c>
      <c r="H17">
        <v>2172.7600000000002</v>
      </c>
      <c r="J17">
        <v>6.0999999999999999E-2</v>
      </c>
      <c r="K17">
        <v>2.5</v>
      </c>
      <c r="L17">
        <v>0</v>
      </c>
      <c r="M17">
        <v>148</v>
      </c>
    </row>
    <row r="18" spans="1:13" x14ac:dyDescent="0.25">
      <c r="A18" t="s">
        <v>39</v>
      </c>
      <c r="D18">
        <v>5.6000000000000001E-2</v>
      </c>
      <c r="E18" t="s">
        <v>25</v>
      </c>
      <c r="F18">
        <v>100</v>
      </c>
      <c r="G18">
        <v>19.430900000000001</v>
      </c>
      <c r="H18">
        <v>777.38</v>
      </c>
      <c r="J18">
        <v>2.3E-2</v>
      </c>
      <c r="K18">
        <v>1.63</v>
      </c>
      <c r="L18" t="s">
        <v>25</v>
      </c>
      <c r="M18">
        <v>45</v>
      </c>
    </row>
    <row r="19" spans="1:13" x14ac:dyDescent="0.25">
      <c r="A19" t="s">
        <v>40</v>
      </c>
      <c r="D19">
        <v>5.3999999999999999E-2</v>
      </c>
      <c r="E19">
        <v>0</v>
      </c>
      <c r="F19">
        <v>100</v>
      </c>
      <c r="G19">
        <v>6.9500000000000006E-2</v>
      </c>
      <c r="H19">
        <v>3.75</v>
      </c>
      <c r="J19">
        <v>0.01</v>
      </c>
      <c r="K19">
        <v>1.1299999999999999</v>
      </c>
      <c r="L19">
        <v>0</v>
      </c>
      <c r="M19">
        <v>8</v>
      </c>
    </row>
    <row r="20" spans="1:13" x14ac:dyDescent="0.25">
      <c r="A20" t="s">
        <v>41</v>
      </c>
      <c r="D20">
        <v>6.0000000000000001E-3</v>
      </c>
      <c r="E20" t="s">
        <v>25</v>
      </c>
      <c r="F20">
        <v>0</v>
      </c>
      <c r="G20">
        <v>10.849</v>
      </c>
      <c r="H20">
        <v>538.83000000000004</v>
      </c>
      <c r="J20">
        <v>1.2E-2</v>
      </c>
      <c r="K20">
        <v>0.33</v>
      </c>
      <c r="L20" t="s">
        <v>25</v>
      </c>
      <c r="M20">
        <v>35</v>
      </c>
    </row>
    <row r="21" spans="1:13" x14ac:dyDescent="0.25">
      <c r="A21" t="s">
        <v>42</v>
      </c>
      <c r="D21" s="1">
        <v>0.1079</v>
      </c>
      <c r="E21" t="s">
        <v>25</v>
      </c>
      <c r="F21" s="1">
        <v>0</v>
      </c>
      <c r="G21" s="1">
        <v>0.55830000000000002</v>
      </c>
      <c r="H21" s="1">
        <v>0.69310000000000005</v>
      </c>
      <c r="J21" s="1">
        <v>0.53439999999999999</v>
      </c>
      <c r="K21" s="1">
        <v>0.2014</v>
      </c>
      <c r="L21" t="s">
        <v>25</v>
      </c>
      <c r="M21" s="1">
        <v>0.77029999999999998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A30" zoomScale="73" zoomScaleNormal="73" workbookViewId="0">
      <selection activeCell="F53" sqref="F53"/>
    </sheetView>
  </sheetViews>
  <sheetFormatPr defaultRowHeight="15" x14ac:dyDescent="0.25"/>
  <cols>
    <col min="1" max="1" width="26.140625" bestFit="1" customWidth="1"/>
    <col min="2" max="2" width="31" customWidth="1"/>
    <col min="3" max="3" width="18.85546875" customWidth="1"/>
    <col min="4" max="4" width="17.5703125" bestFit="1" customWidth="1"/>
    <col min="6" max="6" width="26.140625" bestFit="1" customWidth="1"/>
    <col min="7" max="7" width="14.7109375" bestFit="1" customWidth="1"/>
    <col min="8" max="8" width="12.85546875" bestFit="1" customWidth="1"/>
    <col min="9" max="9" width="17.5703125" bestFit="1" customWidth="1"/>
    <col min="11" max="11" width="20.7109375" customWidth="1"/>
    <col min="12" max="12" width="14.7109375" bestFit="1" customWidth="1"/>
    <col min="13" max="13" width="12.85546875" bestFit="1" customWidth="1"/>
    <col min="14" max="14" width="17.5703125" bestFit="1" customWidth="1"/>
    <col min="18" max="18" width="17.5703125" bestFit="1" customWidth="1"/>
    <col min="23" max="23" width="9.140625" customWidth="1"/>
  </cols>
  <sheetData>
    <row r="1" spans="1:18" x14ac:dyDescent="0.25">
      <c r="A1" t="s">
        <v>0</v>
      </c>
      <c r="B1" t="s">
        <v>1</v>
      </c>
      <c r="C1" t="s">
        <v>6</v>
      </c>
      <c r="F1" t="s">
        <v>0</v>
      </c>
      <c r="G1" t="s">
        <v>1</v>
      </c>
      <c r="H1" t="s">
        <v>6</v>
      </c>
      <c r="K1" t="s">
        <v>0</v>
      </c>
      <c r="L1" t="s">
        <v>1</v>
      </c>
      <c r="M1" t="s">
        <v>6</v>
      </c>
      <c r="P1" t="s">
        <v>0</v>
      </c>
      <c r="Q1" t="s">
        <v>1</v>
      </c>
    </row>
    <row r="2" spans="1:18" x14ac:dyDescent="0.25">
      <c r="A2" t="s">
        <v>14</v>
      </c>
      <c r="B2" t="s">
        <v>15</v>
      </c>
      <c r="C2" t="s">
        <v>18</v>
      </c>
      <c r="D2" t="s">
        <v>58</v>
      </c>
      <c r="F2" t="s">
        <v>14</v>
      </c>
      <c r="G2" t="s">
        <v>15</v>
      </c>
      <c r="H2" t="s">
        <v>18</v>
      </c>
      <c r="I2" t="s">
        <v>58</v>
      </c>
      <c r="K2" t="s">
        <v>14</v>
      </c>
      <c r="L2" t="s">
        <v>15</v>
      </c>
      <c r="M2" t="s">
        <v>18</v>
      </c>
      <c r="N2" t="s">
        <v>58</v>
      </c>
      <c r="P2" t="s">
        <v>14</v>
      </c>
      <c r="Q2" t="s">
        <v>15</v>
      </c>
      <c r="R2" t="s">
        <v>58</v>
      </c>
    </row>
    <row r="3" spans="1:18" x14ac:dyDescent="0.25">
      <c r="A3" t="s">
        <v>21</v>
      </c>
      <c r="B3" t="s">
        <v>21</v>
      </c>
      <c r="C3" t="s">
        <v>21</v>
      </c>
      <c r="F3" t="s">
        <v>21</v>
      </c>
      <c r="G3" t="s">
        <v>21</v>
      </c>
      <c r="H3" t="s">
        <v>21</v>
      </c>
      <c r="K3" t="s">
        <v>21</v>
      </c>
      <c r="L3" t="s">
        <v>21</v>
      </c>
      <c r="M3" t="s">
        <v>21</v>
      </c>
      <c r="P3" t="s">
        <v>21</v>
      </c>
      <c r="Q3" t="s">
        <v>21</v>
      </c>
    </row>
    <row r="4" spans="1:18" x14ac:dyDescent="0.25">
      <c r="C4" t="s">
        <v>22</v>
      </c>
      <c r="H4" t="s">
        <v>22</v>
      </c>
      <c r="M4" t="s">
        <v>22</v>
      </c>
    </row>
    <row r="5" spans="1:18" x14ac:dyDescent="0.25">
      <c r="A5">
        <v>4</v>
      </c>
      <c r="B5">
        <v>140201</v>
      </c>
      <c r="C5">
        <v>22.95</v>
      </c>
      <c r="D5">
        <f>(C5-0.6)/0.219</f>
        <v>102.05479452054793</v>
      </c>
      <c r="F5">
        <v>4</v>
      </c>
      <c r="G5">
        <v>140201</v>
      </c>
      <c r="H5">
        <v>21.3658</v>
      </c>
      <c r="I5">
        <f>(H5-0.6)/0.219</f>
        <v>94.821004566210036</v>
      </c>
      <c r="K5">
        <v>4</v>
      </c>
      <c r="L5">
        <v>150601</v>
      </c>
      <c r="M5">
        <v>21.848299999999998</v>
      </c>
      <c r="N5">
        <f>(M5-0.6)/0.219</f>
        <v>97.024200913241998</v>
      </c>
      <c r="P5">
        <v>4</v>
      </c>
      <c r="Q5">
        <v>150601</v>
      </c>
      <c r="R5" t="e">
        <f>(#REF!-0.6)/0.219</f>
        <v>#REF!</v>
      </c>
    </row>
    <row r="6" spans="1:18" x14ac:dyDescent="0.25">
      <c r="A6">
        <v>5</v>
      </c>
      <c r="B6">
        <v>140301</v>
      </c>
      <c r="C6">
        <v>21.958100000000002</v>
      </c>
      <c r="D6">
        <f t="shared" ref="D6:D28" si="0">(C6-0.6)/0.219</f>
        <v>97.525570776255705</v>
      </c>
      <c r="F6">
        <v>5</v>
      </c>
      <c r="G6">
        <v>140301</v>
      </c>
      <c r="H6">
        <v>22.727799999999998</v>
      </c>
      <c r="I6">
        <f t="shared" ref="I6:I28" si="1">(H6-0.6)/0.219</f>
        <v>101.04018264840181</v>
      </c>
      <c r="K6">
        <v>5</v>
      </c>
      <c r="L6" t="s">
        <v>34</v>
      </c>
      <c r="M6">
        <v>18.408999999999999</v>
      </c>
      <c r="N6">
        <f t="shared" ref="N6:N13" si="2">(M6-0.6)/0.219</f>
        <v>81.319634703196328</v>
      </c>
      <c r="P6">
        <v>5</v>
      </c>
      <c r="Q6" t="s">
        <v>34</v>
      </c>
      <c r="R6" t="e">
        <f>(#REF!-0.6)/0.219</f>
        <v>#REF!</v>
      </c>
    </row>
    <row r="7" spans="1:18" x14ac:dyDescent="0.25">
      <c r="A7">
        <v>6</v>
      </c>
      <c r="B7">
        <v>140401</v>
      </c>
      <c r="C7">
        <v>28.5702</v>
      </c>
      <c r="D7">
        <f>(C7-0.6)/0.219</f>
        <v>127.71780821917808</v>
      </c>
      <c r="F7">
        <v>6</v>
      </c>
      <c r="G7">
        <v>140401</v>
      </c>
      <c r="H7">
        <v>23.665900000000001</v>
      </c>
      <c r="I7">
        <f t="shared" si="1"/>
        <v>105.32374429223744</v>
      </c>
      <c r="K7">
        <v>6</v>
      </c>
      <c r="L7" t="s">
        <v>36</v>
      </c>
      <c r="M7">
        <v>24.444400000000002</v>
      </c>
      <c r="N7">
        <f t="shared" si="2"/>
        <v>108.87853881278539</v>
      </c>
      <c r="P7">
        <v>6</v>
      </c>
      <c r="Q7" t="s">
        <v>36</v>
      </c>
      <c r="R7" t="e">
        <f>(#REF!-0.6)/0.219</f>
        <v>#REF!</v>
      </c>
    </row>
    <row r="8" spans="1:18" x14ac:dyDescent="0.25">
      <c r="A8">
        <v>7</v>
      </c>
      <c r="B8">
        <v>140501</v>
      </c>
      <c r="C8">
        <v>24.2913</v>
      </c>
      <c r="D8">
        <f t="shared" si="0"/>
        <v>108.17945205479451</v>
      </c>
      <c r="F8">
        <v>7</v>
      </c>
      <c r="G8">
        <v>140501</v>
      </c>
      <c r="H8">
        <v>23.937100000000001</v>
      </c>
      <c r="I8">
        <f t="shared" si="1"/>
        <v>106.562100456621</v>
      </c>
      <c r="K8">
        <v>7</v>
      </c>
      <c r="L8">
        <v>150601</v>
      </c>
      <c r="M8">
        <v>21.657800000000002</v>
      </c>
      <c r="N8">
        <f t="shared" si="2"/>
        <v>96.154337899543378</v>
      </c>
      <c r="P8">
        <v>7</v>
      </c>
      <c r="Q8">
        <v>150601</v>
      </c>
      <c r="R8" t="e">
        <f>(#REF!-0.6)/0.219</f>
        <v>#REF!</v>
      </c>
    </row>
    <row r="9" spans="1:18" x14ac:dyDescent="0.25">
      <c r="A9">
        <v>8</v>
      </c>
      <c r="B9">
        <v>150201</v>
      </c>
      <c r="C9">
        <v>25.026299999999999</v>
      </c>
      <c r="D9">
        <f t="shared" si="0"/>
        <v>111.53561643835616</v>
      </c>
      <c r="F9">
        <v>8</v>
      </c>
      <c r="G9">
        <v>150201</v>
      </c>
      <c r="H9">
        <v>23.941700000000001</v>
      </c>
      <c r="I9">
        <f t="shared" si="1"/>
        <v>106.58310502283105</v>
      </c>
      <c r="K9">
        <v>8</v>
      </c>
      <c r="L9" t="s">
        <v>34</v>
      </c>
      <c r="M9">
        <v>18.247599999999998</v>
      </c>
      <c r="N9">
        <f t="shared" si="2"/>
        <v>80.582648401826475</v>
      </c>
      <c r="P9">
        <v>8</v>
      </c>
      <c r="Q9" t="s">
        <v>34</v>
      </c>
      <c r="R9" t="e">
        <f>(#REF!-0.6)/0.219</f>
        <v>#REF!</v>
      </c>
    </row>
    <row r="10" spans="1:18" x14ac:dyDescent="0.25">
      <c r="A10">
        <v>9</v>
      </c>
      <c r="B10">
        <v>150501</v>
      </c>
      <c r="C10">
        <v>23.3642</v>
      </c>
      <c r="D10">
        <f t="shared" si="0"/>
        <v>103.94611872146118</v>
      </c>
      <c r="F10">
        <v>9</v>
      </c>
      <c r="G10">
        <v>150501</v>
      </c>
      <c r="H10">
        <v>24.145600000000002</v>
      </c>
      <c r="I10">
        <f t="shared" si="1"/>
        <v>107.51415525114156</v>
      </c>
      <c r="K10">
        <v>9</v>
      </c>
      <c r="L10" t="s">
        <v>36</v>
      </c>
      <c r="M10">
        <v>24.017199999999999</v>
      </c>
      <c r="N10">
        <f t="shared" si="2"/>
        <v>106.92785388127852</v>
      </c>
      <c r="P10">
        <v>9</v>
      </c>
      <c r="Q10" t="s">
        <v>36</v>
      </c>
      <c r="R10" t="e">
        <f>(#REF!-0.6)/0.219</f>
        <v>#REF!</v>
      </c>
    </row>
    <row r="11" spans="1:18" x14ac:dyDescent="0.25">
      <c r="A11">
        <v>10</v>
      </c>
      <c r="B11" t="s">
        <v>34</v>
      </c>
      <c r="C11">
        <v>25.0303</v>
      </c>
      <c r="D11">
        <f t="shared" si="0"/>
        <v>111.55388127853881</v>
      </c>
      <c r="F11">
        <v>10</v>
      </c>
      <c r="G11" t="s">
        <v>34</v>
      </c>
      <c r="H11">
        <v>24.371099999999998</v>
      </c>
      <c r="I11">
        <f t="shared" si="1"/>
        <v>108.54383561643834</v>
      </c>
      <c r="K11">
        <v>10</v>
      </c>
      <c r="L11">
        <v>150601</v>
      </c>
      <c r="M11">
        <v>21.465399999999999</v>
      </c>
      <c r="N11">
        <f t="shared" si="2"/>
        <v>95.275799086757985</v>
      </c>
      <c r="P11">
        <v>10</v>
      </c>
      <c r="Q11">
        <v>150601</v>
      </c>
      <c r="R11" t="e">
        <f>(#REF!-0.6)/0.219</f>
        <v>#REF!</v>
      </c>
    </row>
    <row r="12" spans="1:18" x14ac:dyDescent="0.25">
      <c r="A12">
        <v>11</v>
      </c>
      <c r="B12" t="s">
        <v>36</v>
      </c>
      <c r="C12">
        <v>24.574999999999999</v>
      </c>
      <c r="D12">
        <f t="shared" si="0"/>
        <v>109.47488584474885</v>
      </c>
      <c r="F12">
        <v>11</v>
      </c>
      <c r="G12" t="s">
        <v>36</v>
      </c>
      <c r="H12">
        <v>24.647099999999998</v>
      </c>
      <c r="I12">
        <f t="shared" si="1"/>
        <v>109.80410958904108</v>
      </c>
      <c r="K12">
        <v>11</v>
      </c>
      <c r="L12" t="s">
        <v>34</v>
      </c>
      <c r="M12">
        <v>18.078099999999999</v>
      </c>
      <c r="N12">
        <f t="shared" si="2"/>
        <v>79.808675799086743</v>
      </c>
      <c r="P12">
        <v>11</v>
      </c>
      <c r="Q12" t="s">
        <v>34</v>
      </c>
      <c r="R12" t="e">
        <f>(#REF!-0.6)/0.219</f>
        <v>#REF!</v>
      </c>
    </row>
    <row r="13" spans="1:18" x14ac:dyDescent="0.25">
      <c r="A13">
        <v>12</v>
      </c>
      <c r="B13">
        <v>140201</v>
      </c>
      <c r="C13">
        <v>22.801600000000001</v>
      </c>
      <c r="D13">
        <f t="shared" si="0"/>
        <v>101.37716894977169</v>
      </c>
      <c r="F13">
        <v>12</v>
      </c>
      <c r="G13">
        <v>140201</v>
      </c>
      <c r="H13">
        <v>21.0639</v>
      </c>
      <c r="I13">
        <f t="shared" si="1"/>
        <v>93.442465753424656</v>
      </c>
      <c r="K13">
        <v>12</v>
      </c>
      <c r="L13" t="s">
        <v>36</v>
      </c>
      <c r="M13">
        <v>23.613900000000001</v>
      </c>
      <c r="N13">
        <f t="shared" si="2"/>
        <v>105.08630136986301</v>
      </c>
      <c r="P13">
        <v>12</v>
      </c>
      <c r="Q13" t="s">
        <v>36</v>
      </c>
      <c r="R13" t="e">
        <f>(#REF!-0.6)/0.219</f>
        <v>#REF!</v>
      </c>
    </row>
    <row r="14" spans="1:18" x14ac:dyDescent="0.25">
      <c r="A14">
        <v>13</v>
      </c>
      <c r="B14">
        <v>140301</v>
      </c>
      <c r="C14">
        <v>21.717500000000001</v>
      </c>
      <c r="D14">
        <f t="shared" si="0"/>
        <v>96.426940639269404</v>
      </c>
      <c r="F14">
        <v>13</v>
      </c>
      <c r="G14">
        <v>140301</v>
      </c>
      <c r="H14">
        <v>22.413499999999999</v>
      </c>
      <c r="I14">
        <f t="shared" si="1"/>
        <v>99.605022831050221</v>
      </c>
    </row>
    <row r="15" spans="1:18" x14ac:dyDescent="0.25">
      <c r="A15">
        <v>14</v>
      </c>
      <c r="B15">
        <v>140401</v>
      </c>
      <c r="C15">
        <v>24.197600000000001</v>
      </c>
      <c r="D15">
        <f t="shared" si="0"/>
        <v>107.75159817351599</v>
      </c>
      <c r="F15">
        <v>14</v>
      </c>
      <c r="G15">
        <v>140401</v>
      </c>
      <c r="H15">
        <v>23.410799999999998</v>
      </c>
      <c r="I15">
        <f t="shared" si="1"/>
        <v>104.15890410958903</v>
      </c>
    </row>
    <row r="16" spans="1:18" x14ac:dyDescent="0.25">
      <c r="A16">
        <v>15</v>
      </c>
      <c r="B16">
        <v>140501</v>
      </c>
      <c r="C16">
        <v>24.0852</v>
      </c>
      <c r="D16">
        <f t="shared" si="0"/>
        <v>107.23835616438356</v>
      </c>
      <c r="F16">
        <v>15</v>
      </c>
      <c r="G16">
        <v>140501</v>
      </c>
      <c r="H16">
        <v>23.622299999999999</v>
      </c>
      <c r="I16">
        <f t="shared" si="1"/>
        <v>105.12465753424657</v>
      </c>
    </row>
    <row r="17" spans="1:23" x14ac:dyDescent="0.25">
      <c r="A17">
        <v>16</v>
      </c>
      <c r="B17">
        <v>150201</v>
      </c>
      <c r="C17">
        <v>24.733799999999999</v>
      </c>
      <c r="D17">
        <f t="shared" si="0"/>
        <v>110.19999999999999</v>
      </c>
      <c r="F17">
        <v>16</v>
      </c>
      <c r="G17">
        <v>150201</v>
      </c>
      <c r="H17">
        <v>23.604900000000001</v>
      </c>
      <c r="I17">
        <f t="shared" si="1"/>
        <v>105.04520547945205</v>
      </c>
    </row>
    <row r="18" spans="1:23" x14ac:dyDescent="0.25">
      <c r="A18">
        <v>17</v>
      </c>
      <c r="B18">
        <v>150501</v>
      </c>
      <c r="C18">
        <v>23.309100000000001</v>
      </c>
      <c r="D18">
        <f t="shared" si="0"/>
        <v>103.6945205479452</v>
      </c>
      <c r="F18">
        <v>17</v>
      </c>
      <c r="G18">
        <v>150501</v>
      </c>
      <c r="H18">
        <v>23.867100000000001</v>
      </c>
      <c r="I18">
        <f t="shared" si="1"/>
        <v>106.24246575342465</v>
      </c>
    </row>
    <row r="19" spans="1:23" x14ac:dyDescent="0.25">
      <c r="A19">
        <v>18</v>
      </c>
      <c r="B19" t="s">
        <v>34</v>
      </c>
      <c r="C19">
        <v>24.8018</v>
      </c>
      <c r="D19">
        <f t="shared" si="0"/>
        <v>110.51050228310501</v>
      </c>
      <c r="F19">
        <v>18</v>
      </c>
      <c r="G19" t="s">
        <v>34</v>
      </c>
      <c r="H19">
        <v>24.373000000000001</v>
      </c>
      <c r="I19">
        <f>(H19-0.6)/0.219</f>
        <v>108.55251141552512</v>
      </c>
    </row>
    <row r="20" spans="1:23" x14ac:dyDescent="0.25">
      <c r="A20">
        <v>19</v>
      </c>
      <c r="B20" t="s">
        <v>36</v>
      </c>
      <c r="C20">
        <v>24.365500000000001</v>
      </c>
      <c r="D20">
        <f t="shared" si="0"/>
        <v>108.51826484018265</v>
      </c>
      <c r="F20">
        <v>19</v>
      </c>
      <c r="G20" t="s">
        <v>36</v>
      </c>
      <c r="H20">
        <v>24.458500000000001</v>
      </c>
      <c r="I20">
        <f t="shared" si="1"/>
        <v>108.94292237442922</v>
      </c>
    </row>
    <row r="21" spans="1:23" x14ac:dyDescent="0.25">
      <c r="A21">
        <v>20</v>
      </c>
      <c r="B21">
        <v>140201</v>
      </c>
      <c r="C21">
        <v>22.571999999999999</v>
      </c>
      <c r="D21">
        <f t="shared" si="0"/>
        <v>100.32876712328766</v>
      </c>
      <c r="F21">
        <v>20</v>
      </c>
      <c r="G21">
        <v>140201</v>
      </c>
      <c r="H21">
        <v>20.800699999999999</v>
      </c>
      <c r="I21">
        <f t="shared" si="1"/>
        <v>92.240639269406387</v>
      </c>
    </row>
    <row r="22" spans="1:23" x14ac:dyDescent="0.25">
      <c r="A22">
        <v>21</v>
      </c>
      <c r="B22">
        <v>140301</v>
      </c>
      <c r="C22">
        <v>21.292200000000001</v>
      </c>
      <c r="D22">
        <f t="shared" si="0"/>
        <v>94.484931506849307</v>
      </c>
      <c r="F22">
        <v>21</v>
      </c>
      <c r="G22">
        <v>140301</v>
      </c>
      <c r="H22">
        <v>21.970199999999998</v>
      </c>
      <c r="I22">
        <f t="shared" si="1"/>
        <v>97.580821917808208</v>
      </c>
    </row>
    <row r="23" spans="1:23" x14ac:dyDescent="0.25">
      <c r="A23">
        <v>22</v>
      </c>
      <c r="B23">
        <v>140401</v>
      </c>
      <c r="C23">
        <v>24.023599999999998</v>
      </c>
      <c r="D23">
        <f t="shared" si="0"/>
        <v>106.95707762557076</v>
      </c>
      <c r="F23">
        <v>22</v>
      </c>
      <c r="G23">
        <v>140401</v>
      </c>
      <c r="H23">
        <v>23.0595</v>
      </c>
      <c r="I23">
        <f t="shared" si="1"/>
        <v>102.55479452054794</v>
      </c>
    </row>
    <row r="24" spans="1:23" x14ac:dyDescent="0.25">
      <c r="A24">
        <v>23</v>
      </c>
      <c r="B24">
        <v>140501</v>
      </c>
      <c r="C24">
        <v>23.8977</v>
      </c>
      <c r="D24">
        <f t="shared" si="0"/>
        <v>106.38219178082191</v>
      </c>
      <c r="F24">
        <v>23</v>
      </c>
      <c r="G24">
        <v>140501</v>
      </c>
      <c r="H24">
        <v>23.349</v>
      </c>
      <c r="I24">
        <f t="shared" si="1"/>
        <v>103.87671232876711</v>
      </c>
    </row>
    <row r="25" spans="1:23" x14ac:dyDescent="0.25">
      <c r="A25">
        <v>24</v>
      </c>
      <c r="B25">
        <v>150201</v>
      </c>
      <c r="C25">
        <v>24.267299999999999</v>
      </c>
      <c r="D25">
        <f t="shared" si="0"/>
        <v>108.06986301369862</v>
      </c>
      <c r="F25">
        <v>24</v>
      </c>
      <c r="G25">
        <v>150201</v>
      </c>
      <c r="H25">
        <v>23.1983</v>
      </c>
      <c r="I25">
        <f t="shared" si="1"/>
        <v>103.18858447488584</v>
      </c>
    </row>
    <row r="26" spans="1:23" x14ac:dyDescent="0.25">
      <c r="A26">
        <v>25</v>
      </c>
      <c r="B26">
        <v>150501</v>
      </c>
      <c r="C26">
        <v>23.097300000000001</v>
      </c>
      <c r="D26">
        <f t="shared" si="0"/>
        <v>102.72739726027397</v>
      </c>
      <c r="F26">
        <v>25</v>
      </c>
      <c r="G26">
        <v>150501</v>
      </c>
      <c r="H26">
        <v>23.3658</v>
      </c>
      <c r="I26">
        <f t="shared" si="1"/>
        <v>103.95342465753424</v>
      </c>
    </row>
    <row r="27" spans="1:23" x14ac:dyDescent="0.25">
      <c r="A27">
        <v>26</v>
      </c>
      <c r="B27" t="s">
        <v>34</v>
      </c>
      <c r="C27">
        <v>24.465800000000002</v>
      </c>
      <c r="D27">
        <f t="shared" si="0"/>
        <v>108.97625570776256</v>
      </c>
      <c r="F27">
        <v>26</v>
      </c>
      <c r="G27" t="s">
        <v>34</v>
      </c>
      <c r="H27">
        <v>24.005800000000001</v>
      </c>
      <c r="I27">
        <f t="shared" si="1"/>
        <v>106.87579908675799</v>
      </c>
    </row>
    <row r="28" spans="1:23" x14ac:dyDescent="0.25">
      <c r="A28">
        <v>27</v>
      </c>
      <c r="B28" t="s">
        <v>36</v>
      </c>
      <c r="C28">
        <v>24.168299999999999</v>
      </c>
      <c r="D28">
        <f t="shared" si="0"/>
        <v>107.61780821917807</v>
      </c>
      <c r="F28">
        <v>27</v>
      </c>
      <c r="G28" t="s">
        <v>36</v>
      </c>
      <c r="H28">
        <v>24.034199999999998</v>
      </c>
      <c r="I28">
        <f t="shared" si="1"/>
        <v>107.00547945205479</v>
      </c>
    </row>
    <row r="30" spans="1:23" x14ac:dyDescent="0.25">
      <c r="B30">
        <v>140201</v>
      </c>
      <c r="D30">
        <v>140301</v>
      </c>
      <c r="F30">
        <v>140401</v>
      </c>
      <c r="H30">
        <v>140501</v>
      </c>
      <c r="J30">
        <v>150201</v>
      </c>
      <c r="L30">
        <v>150501</v>
      </c>
      <c r="N30" t="s">
        <v>34</v>
      </c>
      <c r="P30" t="s">
        <v>36</v>
      </c>
      <c r="R30">
        <v>150601</v>
      </c>
      <c r="T30" t="s">
        <v>34</v>
      </c>
      <c r="V30" t="s">
        <v>36</v>
      </c>
    </row>
    <row r="31" spans="1:23" x14ac:dyDescent="0.25">
      <c r="B31">
        <v>0</v>
      </c>
      <c r="C31">
        <v>102.05479452054793</v>
      </c>
      <c r="D31">
        <v>0</v>
      </c>
      <c r="E31">
        <v>97.525570776255705</v>
      </c>
      <c r="F31">
        <v>0</v>
      </c>
      <c r="G31">
        <v>127.71780821917808</v>
      </c>
      <c r="H31">
        <v>0</v>
      </c>
      <c r="I31">
        <v>108.17945205479451</v>
      </c>
      <c r="J31">
        <v>0</v>
      </c>
      <c r="K31">
        <v>111.535616438356</v>
      </c>
      <c r="L31">
        <v>0</v>
      </c>
      <c r="M31">
        <v>103.94611872146118</v>
      </c>
      <c r="N31">
        <v>0</v>
      </c>
      <c r="O31">
        <v>111.55388127853881</v>
      </c>
      <c r="P31">
        <v>0</v>
      </c>
      <c r="Q31">
        <v>109.474885844749</v>
      </c>
      <c r="R31">
        <v>0</v>
      </c>
      <c r="S31">
        <v>97.024200913241998</v>
      </c>
      <c r="T31">
        <v>0</v>
      </c>
      <c r="U31">
        <v>81.319634703196328</v>
      </c>
      <c r="V31">
        <v>0</v>
      </c>
      <c r="W31">
        <v>108.878538812785</v>
      </c>
    </row>
    <row r="32" spans="1:23" x14ac:dyDescent="0.25">
      <c r="B32">
        <v>0</v>
      </c>
      <c r="C32">
        <v>101.37716894977169</v>
      </c>
      <c r="D32">
        <v>0</v>
      </c>
      <c r="E32">
        <v>96.426940639269404</v>
      </c>
      <c r="F32">
        <v>0</v>
      </c>
      <c r="G32">
        <v>107.75159817351599</v>
      </c>
      <c r="H32">
        <v>0</v>
      </c>
      <c r="I32">
        <v>107.23835616438356</v>
      </c>
      <c r="J32">
        <v>0</v>
      </c>
      <c r="K32">
        <v>110.19999999999999</v>
      </c>
      <c r="L32">
        <v>0</v>
      </c>
      <c r="M32">
        <v>103.6945205479452</v>
      </c>
      <c r="N32">
        <v>0</v>
      </c>
      <c r="O32">
        <v>110.51050228310501</v>
      </c>
      <c r="P32">
        <v>0</v>
      </c>
      <c r="Q32">
        <v>108.51826484018265</v>
      </c>
      <c r="R32">
        <v>0</v>
      </c>
      <c r="S32">
        <v>96.154337899543378</v>
      </c>
      <c r="T32">
        <v>0</v>
      </c>
      <c r="U32">
        <v>80.582648401826475</v>
      </c>
      <c r="V32">
        <v>0</v>
      </c>
      <c r="W32">
        <v>106.92785388127852</v>
      </c>
    </row>
    <row r="33" spans="1:23" x14ac:dyDescent="0.25">
      <c r="B33">
        <v>0</v>
      </c>
      <c r="C33">
        <v>100.32876712328766</v>
      </c>
      <c r="D33">
        <v>0</v>
      </c>
      <c r="E33">
        <v>94.484931506849307</v>
      </c>
      <c r="F33">
        <v>0</v>
      </c>
      <c r="G33">
        <v>106.95707762557076</v>
      </c>
      <c r="H33">
        <v>0</v>
      </c>
      <c r="I33">
        <v>106.38219178082191</v>
      </c>
      <c r="J33">
        <v>0</v>
      </c>
      <c r="K33">
        <v>108.06986301369862</v>
      </c>
      <c r="L33">
        <v>0</v>
      </c>
      <c r="M33">
        <v>102.72739726027397</v>
      </c>
      <c r="N33">
        <v>0</v>
      </c>
      <c r="O33">
        <v>108.97625570776256</v>
      </c>
      <c r="P33">
        <v>0</v>
      </c>
      <c r="Q33">
        <v>107.61780821917807</v>
      </c>
      <c r="R33">
        <v>0</v>
      </c>
      <c r="S33">
        <v>95.275799086757985</v>
      </c>
      <c r="T33">
        <v>0</v>
      </c>
      <c r="U33">
        <v>79.808675799086743</v>
      </c>
      <c r="V33">
        <v>0</v>
      </c>
      <c r="W33">
        <v>105.08630136986301</v>
      </c>
    </row>
    <row r="34" spans="1:23" x14ac:dyDescent="0.25">
      <c r="B34">
        <f>36+(11/60)</f>
        <v>36.18333333333333</v>
      </c>
      <c r="C34">
        <v>94.821004566210036</v>
      </c>
      <c r="D34">
        <f>36+(11/60)</f>
        <v>36.18333333333333</v>
      </c>
      <c r="E34">
        <v>101.04018264840181</v>
      </c>
      <c r="F34">
        <f>36+(11/60)</f>
        <v>36.18333333333333</v>
      </c>
      <c r="G34">
        <v>105.32374429223744</v>
      </c>
      <c r="H34">
        <f>36+(11/60)</f>
        <v>36.18333333333333</v>
      </c>
      <c r="I34">
        <v>106.562100456621</v>
      </c>
      <c r="J34">
        <f>36+(11/60)</f>
        <v>36.18333333333333</v>
      </c>
      <c r="K34">
        <v>106.58310502283105</v>
      </c>
      <c r="L34">
        <f>36+(11/60)</f>
        <v>36.18333333333333</v>
      </c>
      <c r="M34">
        <v>107.51415525114156</v>
      </c>
      <c r="N34">
        <f>36+(11/60)</f>
        <v>36.18333333333333</v>
      </c>
      <c r="O34">
        <v>108.54383561643834</v>
      </c>
      <c r="P34">
        <f>36+(11/60)</f>
        <v>36.18333333333333</v>
      </c>
      <c r="Q34">
        <v>109.804109589041</v>
      </c>
      <c r="R34">
        <f>15+(39/60)</f>
        <v>15.65</v>
      </c>
      <c r="S34">
        <v>89.242922374429227</v>
      </c>
      <c r="T34">
        <f>15+(38/60)</f>
        <v>15.633333333333333</v>
      </c>
      <c r="U34">
        <v>92.327853881278543</v>
      </c>
      <c r="V34">
        <f>15+(39/60)</f>
        <v>15.65</v>
      </c>
      <c r="W34">
        <v>129.01780821917808</v>
      </c>
    </row>
    <row r="35" spans="1:23" x14ac:dyDescent="0.25">
      <c r="B35">
        <f>36+(11/60)</f>
        <v>36.18333333333333</v>
      </c>
      <c r="C35">
        <v>93.442465753424656</v>
      </c>
      <c r="D35">
        <f>36+(11/60)</f>
        <v>36.18333333333333</v>
      </c>
      <c r="E35">
        <v>99.605022831050221</v>
      </c>
      <c r="F35">
        <f>36+(11/60)</f>
        <v>36.18333333333333</v>
      </c>
      <c r="G35">
        <v>104.15890410958903</v>
      </c>
      <c r="H35">
        <f>36+(11/60)</f>
        <v>36.18333333333333</v>
      </c>
      <c r="I35">
        <v>105.12465753424657</v>
      </c>
      <c r="J35">
        <f>36+(11/60)</f>
        <v>36.18333333333333</v>
      </c>
      <c r="K35">
        <v>105.04520547945205</v>
      </c>
      <c r="L35">
        <f>36+(11/60)</f>
        <v>36.18333333333333</v>
      </c>
      <c r="M35">
        <v>106.24246575342465</v>
      </c>
      <c r="N35">
        <f>36+(11/60)</f>
        <v>36.18333333333333</v>
      </c>
      <c r="O35">
        <v>108.55251141552512</v>
      </c>
      <c r="P35">
        <f>36+(11/60)</f>
        <v>36.18333333333333</v>
      </c>
      <c r="Q35">
        <v>108.94292237442922</v>
      </c>
      <c r="R35">
        <f>15+(39/60)</f>
        <v>15.65</v>
      </c>
      <c r="S35">
        <v>89.242922374429227</v>
      </c>
      <c r="T35">
        <f>15+(34/60)</f>
        <v>15.566666666666666</v>
      </c>
      <c r="U35">
        <v>92.327853881278543</v>
      </c>
      <c r="V35">
        <f>15+(29/60)</f>
        <v>15.483333333333333</v>
      </c>
      <c r="W35">
        <v>93.127397260273966</v>
      </c>
    </row>
    <row r="36" spans="1:23" x14ac:dyDescent="0.25">
      <c r="B36">
        <f>36+(11/60)</f>
        <v>36.18333333333333</v>
      </c>
      <c r="C36">
        <v>92.240639269406387</v>
      </c>
      <c r="D36">
        <f>36+(11/60)</f>
        <v>36.18333333333333</v>
      </c>
      <c r="E36">
        <v>97.580821917808208</v>
      </c>
      <c r="F36">
        <f>36+(11/60)</f>
        <v>36.18333333333333</v>
      </c>
      <c r="G36">
        <v>102.55479452054794</v>
      </c>
      <c r="H36">
        <f>36+(11/60)</f>
        <v>36.18333333333333</v>
      </c>
      <c r="I36">
        <v>103.87671232876711</v>
      </c>
      <c r="J36">
        <f>36+(11/60)</f>
        <v>36.18333333333333</v>
      </c>
      <c r="K36">
        <v>103.18858447488584</v>
      </c>
      <c r="L36">
        <f>36+(11/60)</f>
        <v>36.18333333333333</v>
      </c>
      <c r="M36">
        <v>103.95342465753424</v>
      </c>
      <c r="N36">
        <f>36+(11/60)</f>
        <v>36.18333333333333</v>
      </c>
      <c r="O36">
        <v>106.87579908675799</v>
      </c>
      <c r="P36">
        <f>36+(11/60)</f>
        <v>36.18333333333333</v>
      </c>
      <c r="Q36">
        <v>107.00547945205479</v>
      </c>
      <c r="R36">
        <f>15+(30/60)</f>
        <v>15.5</v>
      </c>
      <c r="S36">
        <v>88.518721461187212</v>
      </c>
      <c r="T36">
        <f>15+(24/60)</f>
        <v>15.4</v>
      </c>
      <c r="U36">
        <v>91.4835616438356</v>
      </c>
      <c r="V36">
        <f>15+(20/60)</f>
        <v>15.333333333333334</v>
      </c>
      <c r="W36">
        <v>92.636986301369859</v>
      </c>
    </row>
    <row r="38" spans="1:23" x14ac:dyDescent="0.25">
      <c r="A38" s="12" t="s">
        <v>59</v>
      </c>
      <c r="B38" s="5">
        <f t="array" ref="B38:C42">LINEST(C31:C36,B31:B36,TRUE,TRUE)</f>
        <v>-0.21424800556947216</v>
      </c>
      <c r="C38" s="7">
        <v>101.25357686453575</v>
      </c>
      <c r="D38" s="6">
        <f t="array" ref="D38:E42">LINEST(E31:E36,D31:D36,TRUE,TRUE)</f>
        <v>9.0175812758045371E-2</v>
      </c>
      <c r="E38" s="7">
        <v>96.145814307458153</v>
      </c>
      <c r="F38" s="5">
        <f t="array" ref="F38:G42">LINEST(G31:G36,F31:F36,TRUE,TRUE)</f>
        <v>-0.2799543168667934</v>
      </c>
      <c r="G38" s="7">
        <v>114.14216133942162</v>
      </c>
      <c r="H38" s="6">
        <f t="array" ref="H38:I42">LINEST(I31:I36,H31:H36,TRUE,TRUE)</f>
        <v>-5.7453060159975193E-2</v>
      </c>
      <c r="I38" s="6">
        <v>107.26666666666665</v>
      </c>
      <c r="J38" s="5">
        <f t="array" ref="J38:K42">LINEST(K31:K36,J31:J36,TRUE,TRUE)</f>
        <v>-0.13808000437481044</v>
      </c>
      <c r="K38" s="7">
        <v>109.93515981735153</v>
      </c>
      <c r="L38" s="5">
        <f t="array" ref="L38:M42">LINEST(M31:M36,L31:L36,TRUE,TRUE)</f>
        <v>6.7637117756058102E-2</v>
      </c>
      <c r="M38" s="7">
        <v>103.45601217656012</v>
      </c>
      <c r="N38" s="5">
        <f t="array" ref="N38:O42">LINEST(O31:O36,N31:N36,TRUE,TRUE)</f>
        <v>-6.5117394294656183E-2</v>
      </c>
      <c r="O38" s="6">
        <v>110.34687975646878</v>
      </c>
      <c r="P38" s="5">
        <f t="array" ref="P38:Q42">LINEST(Q31:Q36,P31:P36,TRUE,TRUE)</f>
        <v>1.3040305058985191E-3</v>
      </c>
      <c r="Q38" s="7">
        <v>108.53698630136992</v>
      </c>
      <c r="R38">
        <f t="array" ref="R38:S42">LINEST(S31:S36,R31:R36,TRUE,TRUE)</f>
        <v>-0.45811124100959527</v>
      </c>
      <c r="S38">
        <v>96.149751698139667</v>
      </c>
      <c r="T38">
        <f t="array" ref="T38:U42">LINEST(U31:U36,T31:T36,TRUE,TRUE)</f>
        <v>0.73905699128024394</v>
      </c>
      <c r="U38">
        <v>80.568362086140468</v>
      </c>
      <c r="V38">
        <f t="array" ref="V38:W42">LINEST(W31:W36,V31:V36,TRUE,TRUE)</f>
        <v>-0.11520648124226426</v>
      </c>
      <c r="W38">
        <v>106.83802450107871</v>
      </c>
    </row>
    <row r="39" spans="1:23" x14ac:dyDescent="0.25">
      <c r="A39" s="13" t="s">
        <v>60</v>
      </c>
      <c r="B39" s="8">
        <v>2.4839643668573944E-2</v>
      </c>
      <c r="C39" s="10">
        <v>0.63553421537907662</v>
      </c>
      <c r="D39" s="9">
        <v>3.704927615786336E-2</v>
      </c>
      <c r="E39" s="10">
        <v>0.94792352770905153</v>
      </c>
      <c r="F39" s="8">
        <v>0.18900869258246455</v>
      </c>
      <c r="G39" s="10">
        <v>4.8358781930593588</v>
      </c>
      <c r="H39" s="9">
        <v>2.5797642613638191E-2</v>
      </c>
      <c r="I39" s="9">
        <v>0.66004507857860273</v>
      </c>
      <c r="J39" s="8">
        <v>3.8903889134949778E-2</v>
      </c>
      <c r="K39" s="10">
        <v>0.99537469162070125</v>
      </c>
      <c r="L39" s="8">
        <v>3.0567509264881519E-2</v>
      </c>
      <c r="M39" s="10">
        <v>0.78208440813210856</v>
      </c>
      <c r="N39" s="8">
        <v>2.5794968767365482E-2</v>
      </c>
      <c r="O39" s="9">
        <v>0.65997666693729073</v>
      </c>
      <c r="P39" s="8">
        <v>2.7252306283562747E-2</v>
      </c>
      <c r="Q39" s="10">
        <v>0.6972633473444938</v>
      </c>
      <c r="R39">
        <v>3.6521117494543995E-2</v>
      </c>
      <c r="S39">
        <v>0.40286368394882238</v>
      </c>
      <c r="T39">
        <v>3.1824510280308242E-2</v>
      </c>
      <c r="U39">
        <v>0.34955865503228284</v>
      </c>
      <c r="V39">
        <v>0.78151553328291767</v>
      </c>
      <c r="W39">
        <v>8.5596897123832854</v>
      </c>
    </row>
    <row r="40" spans="1:23" x14ac:dyDescent="0.25">
      <c r="A40" s="13" t="s">
        <v>61</v>
      </c>
      <c r="B40" s="8">
        <v>0.94897623793437369</v>
      </c>
      <c r="C40" s="10">
        <v>1.1007775509849822</v>
      </c>
      <c r="D40" s="9">
        <v>0.59693983584259158</v>
      </c>
      <c r="E40" s="10">
        <v>1.6418517116820015</v>
      </c>
      <c r="F40" s="8">
        <v>0.35420014421610424</v>
      </c>
      <c r="G40" s="10">
        <v>8.3759867295931834</v>
      </c>
      <c r="H40" s="9">
        <v>0.553562671653545</v>
      </c>
      <c r="I40" s="9">
        <v>1.1432316113839316</v>
      </c>
      <c r="J40" s="8">
        <v>0.75899613421138012</v>
      </c>
      <c r="K40" s="10">
        <v>1.7240395384552574</v>
      </c>
      <c r="L40" s="8">
        <v>0.55036465301755355</v>
      </c>
      <c r="M40" s="10">
        <v>1.3546099306922459</v>
      </c>
      <c r="N40" s="8">
        <v>0.61437263764462458</v>
      </c>
      <c r="O40" s="9">
        <v>1.1431131189453501</v>
      </c>
      <c r="P40" s="8">
        <v>5.7208487277156145E-4</v>
      </c>
      <c r="Q40" s="10">
        <v>1.2076955438562089</v>
      </c>
      <c r="R40">
        <v>0.9752084508087262</v>
      </c>
      <c r="S40">
        <v>0.69778753713048125</v>
      </c>
      <c r="T40">
        <v>0.99263761845079779</v>
      </c>
      <c r="U40">
        <v>0.60546543191943725</v>
      </c>
      <c r="V40">
        <v>5.4033808933596694E-3</v>
      </c>
      <c r="W40">
        <v>14.826334328906663</v>
      </c>
    </row>
    <row r="41" spans="1:23" x14ac:dyDescent="0.25">
      <c r="A41" s="13" t="s">
        <v>62</v>
      </c>
      <c r="B41" s="8">
        <v>74.394846598242481</v>
      </c>
      <c r="C41" s="10">
        <v>4</v>
      </c>
      <c r="D41" s="9">
        <v>5.9240767401609711</v>
      </c>
      <c r="E41" s="10">
        <v>4</v>
      </c>
      <c r="F41" s="8">
        <v>2.1938694537871211</v>
      </c>
      <c r="G41" s="10">
        <v>4</v>
      </c>
      <c r="H41" s="9">
        <v>4.9598242486027608</v>
      </c>
      <c r="I41" s="9">
        <v>4</v>
      </c>
      <c r="J41" s="8">
        <v>12.597244143412738</v>
      </c>
      <c r="K41" s="10">
        <v>4</v>
      </c>
      <c r="L41" s="8">
        <v>4.896097753089145</v>
      </c>
      <c r="M41" s="10">
        <v>4</v>
      </c>
      <c r="N41" s="8">
        <v>6.3727079312224593</v>
      </c>
      <c r="O41" s="9">
        <v>4</v>
      </c>
      <c r="P41" s="8">
        <v>2.2896493648518284E-3</v>
      </c>
      <c r="Q41" s="10">
        <v>4</v>
      </c>
      <c r="R41">
        <v>157.34530235036428</v>
      </c>
      <c r="S41">
        <v>4</v>
      </c>
      <c r="T41">
        <v>539.30245903018795</v>
      </c>
      <c r="U41">
        <v>4</v>
      </c>
      <c r="V41">
        <v>2.1730944141809195E-2</v>
      </c>
      <c r="W41">
        <v>4</v>
      </c>
    </row>
    <row r="42" spans="1:23" x14ac:dyDescent="0.25">
      <c r="A42" s="13" t="s">
        <v>63</v>
      </c>
      <c r="B42" s="8">
        <v>90.145070091671627</v>
      </c>
      <c r="C42" s="10">
        <v>4.8468448670099811</v>
      </c>
      <c r="D42" s="9">
        <v>15.96939767032929</v>
      </c>
      <c r="E42" s="10">
        <v>10.782708172612473</v>
      </c>
      <c r="F42" s="8">
        <v>153.9156364546194</v>
      </c>
      <c r="G42" s="10">
        <v>280.6286147772845</v>
      </c>
      <c r="H42" s="9">
        <v>6.4823837423462338</v>
      </c>
      <c r="I42" s="9">
        <v>5.2279140690700041</v>
      </c>
      <c r="J42" s="8">
        <v>37.44294409346395</v>
      </c>
      <c r="K42" s="10">
        <v>11.889249320628068</v>
      </c>
      <c r="L42" s="8">
        <v>8.9841830167567007</v>
      </c>
      <c r="M42" s="10">
        <v>7.339872257320204</v>
      </c>
      <c r="N42" s="8">
        <v>8.3272659035466248</v>
      </c>
      <c r="O42" s="9">
        <v>5.2268304108198649</v>
      </c>
      <c r="P42" s="8">
        <v>3.3395189146627757E-3</v>
      </c>
      <c r="Q42" s="10">
        <v>5.8341141066005768</v>
      </c>
      <c r="R42">
        <v>76.612599460865979</v>
      </c>
      <c r="S42">
        <v>1.9476297878984912</v>
      </c>
      <c r="T42">
        <v>197.7020197741121</v>
      </c>
      <c r="U42">
        <v>1.4663535569975625</v>
      </c>
      <c r="V42">
        <v>4.7769002621461141</v>
      </c>
      <c r="W42">
        <v>879.28075853006476</v>
      </c>
    </row>
    <row r="43" spans="1:23" x14ac:dyDescent="0.25">
      <c r="A43" s="8"/>
      <c r="B43" s="13" t="s">
        <v>64</v>
      </c>
      <c r="C43" s="14"/>
      <c r="D43" s="13" t="s">
        <v>64</v>
      </c>
      <c r="E43" s="14"/>
      <c r="F43" s="13" t="s">
        <v>64</v>
      </c>
      <c r="G43" s="14"/>
      <c r="H43" s="13" t="s">
        <v>64</v>
      </c>
      <c r="I43" s="15"/>
      <c r="J43" s="13" t="s">
        <v>64</v>
      </c>
      <c r="K43" s="14"/>
      <c r="L43" s="13" t="s">
        <v>64</v>
      </c>
      <c r="M43" s="14"/>
      <c r="N43" s="13" t="s">
        <v>64</v>
      </c>
      <c r="O43" s="15"/>
      <c r="P43" s="13"/>
      <c r="Q43" s="14"/>
    </row>
    <row r="44" spans="1:23" x14ac:dyDescent="0.25">
      <c r="A44" s="8"/>
      <c r="B44" s="13">
        <f>-(B38-$P$38)</f>
        <v>0.21555203607537068</v>
      </c>
      <c r="C44" s="14"/>
      <c r="D44" s="15">
        <f t="shared" ref="D44:P44" si="3">-(D38-$P$38)</f>
        <v>-8.8871782252146855E-2</v>
      </c>
      <c r="E44" s="14"/>
      <c r="F44" s="13">
        <f t="shared" si="3"/>
        <v>0.2812583473726919</v>
      </c>
      <c r="G44" s="14"/>
      <c r="H44" s="15">
        <f t="shared" si="3"/>
        <v>5.8757090665873715E-2</v>
      </c>
      <c r="I44" s="15"/>
      <c r="J44" s="13">
        <f t="shared" si="3"/>
        <v>0.13938403488070897</v>
      </c>
      <c r="K44" s="14"/>
      <c r="L44" s="13">
        <f t="shared" si="3"/>
        <v>-6.6333087250159586E-2</v>
      </c>
      <c r="M44" s="14"/>
      <c r="N44" s="13">
        <f t="shared" si="3"/>
        <v>6.6421424800554699E-2</v>
      </c>
      <c r="O44" s="15"/>
      <c r="P44" s="13">
        <f t="shared" si="3"/>
        <v>0</v>
      </c>
      <c r="Q44" s="14"/>
    </row>
    <row r="45" spans="1:23" x14ac:dyDescent="0.25">
      <c r="A45" s="8"/>
      <c r="B45" s="13" t="s">
        <v>65</v>
      </c>
      <c r="C45" s="14"/>
      <c r="D45" s="13" t="s">
        <v>65</v>
      </c>
      <c r="E45" s="14"/>
      <c r="F45" s="13" t="s">
        <v>65</v>
      </c>
      <c r="G45" s="14"/>
      <c r="H45" s="13" t="s">
        <v>65</v>
      </c>
      <c r="I45" s="15"/>
      <c r="J45" s="13" t="s">
        <v>65</v>
      </c>
      <c r="K45" s="14"/>
      <c r="L45" s="13" t="s">
        <v>65</v>
      </c>
      <c r="M45" s="14"/>
      <c r="N45" s="13" t="s">
        <v>65</v>
      </c>
      <c r="O45" s="15"/>
      <c r="P45" s="13"/>
      <c r="Q45" s="14"/>
    </row>
    <row r="46" spans="1:23" x14ac:dyDescent="0.25">
      <c r="A46" s="11"/>
      <c r="B46" s="16">
        <f>SQRT((B39^2)+($P$39^2))</f>
        <v>3.6874057213098194E-2</v>
      </c>
      <c r="C46" s="17"/>
      <c r="D46" s="18">
        <f t="shared" ref="D46:N46" si="4">SQRT((D39^2)+($P$39^2))</f>
        <v>4.5992793583285806E-2</v>
      </c>
      <c r="E46" s="17"/>
      <c r="F46" s="16">
        <f t="shared" si="4"/>
        <v>0.19096327937461094</v>
      </c>
      <c r="G46" s="17"/>
      <c r="H46" s="18">
        <f t="shared" si="4"/>
        <v>3.7526078428129342E-2</v>
      </c>
      <c r="I46" s="18"/>
      <c r="J46" s="16">
        <f t="shared" si="4"/>
        <v>4.7499481971886567E-2</v>
      </c>
      <c r="K46" s="17"/>
      <c r="L46" s="16">
        <f t="shared" si="4"/>
        <v>4.095193304877965E-2</v>
      </c>
      <c r="M46" s="17"/>
      <c r="N46" s="16">
        <f t="shared" si="4"/>
        <v>3.7524240318525762E-2</v>
      </c>
      <c r="O46" s="18"/>
      <c r="P46" s="16"/>
      <c r="Q46" s="17"/>
    </row>
    <row r="47" spans="1:23" x14ac:dyDescent="0.25">
      <c r="C47" s="9"/>
    </row>
    <row r="48" spans="1:23" x14ac:dyDescent="0.25">
      <c r="A48" s="21" t="s">
        <v>66</v>
      </c>
      <c r="B48" s="22" t="s">
        <v>67</v>
      </c>
      <c r="C48" s="22" t="s">
        <v>68</v>
      </c>
      <c r="D48" s="26" t="s">
        <v>70</v>
      </c>
    </row>
    <row r="49" spans="1:6" x14ac:dyDescent="0.25">
      <c r="A49" s="19">
        <v>140201</v>
      </c>
      <c r="B49" s="20" t="str">
        <f>CONCATENATE(TEXT(B44,"0.000")," ± ",TEXT(B46,"0.000"))</f>
        <v>0.216 ± 0.037</v>
      </c>
      <c r="C49" s="24">
        <v>76.33</v>
      </c>
      <c r="D49" s="24">
        <v>1.6</v>
      </c>
      <c r="F49" s="4"/>
    </row>
    <row r="50" spans="1:6" x14ac:dyDescent="0.25">
      <c r="A50" s="19">
        <v>140301</v>
      </c>
      <c r="B50" s="20" t="str">
        <f>CONCATENATE(TEXT(D44,"0.000")," ± ",TEXT(D46,"0.000"))</f>
        <v>-0.089 ± 0.046</v>
      </c>
      <c r="C50" s="24">
        <v>88.33</v>
      </c>
      <c r="D50" s="24">
        <v>2.2999999999999998</v>
      </c>
    </row>
    <row r="51" spans="1:6" x14ac:dyDescent="0.25">
      <c r="A51" s="19">
        <v>140401</v>
      </c>
      <c r="B51" s="20" t="str">
        <f>CONCATENATE(TEXT(F44,"0.000")," ± ",TEXT(F46,"0.000"))</f>
        <v>0.281 ± 0.191</v>
      </c>
      <c r="C51" s="24">
        <v>88</v>
      </c>
      <c r="D51" s="25" t="s">
        <v>69</v>
      </c>
    </row>
    <row r="52" spans="1:6" x14ac:dyDescent="0.25">
      <c r="A52" s="19">
        <v>140501</v>
      </c>
      <c r="B52" s="20" t="str">
        <f>CONCATENATE(TEXT(H44,"0.000")," ± ",TEXT(H46,"0.000"))</f>
        <v>0.059 ± 0.038</v>
      </c>
      <c r="C52" s="24">
        <v>65</v>
      </c>
      <c r="D52" s="24">
        <v>0.8</v>
      </c>
    </row>
    <row r="53" spans="1:6" x14ac:dyDescent="0.25">
      <c r="A53" s="19">
        <v>150201</v>
      </c>
      <c r="B53" s="20" t="str">
        <f>CONCATENATE(TEXT(J44,"0.000")," ± ",TEXT(J46,"0.000"))</f>
        <v>0.139 ± 0.047</v>
      </c>
      <c r="C53" s="24">
        <v>60.667000000000002</v>
      </c>
      <c r="D53" s="24">
        <v>2.5</v>
      </c>
    </row>
    <row r="54" spans="1:6" x14ac:dyDescent="0.25">
      <c r="A54" s="19">
        <v>150501</v>
      </c>
      <c r="B54" s="20" t="str">
        <f>CONCATENATE(TEXT(L44,"0.000")," ± ",TEXT(L46,"0.000"))</f>
        <v>-0.066 ± 0.041</v>
      </c>
      <c r="C54" s="24">
        <v>65.33</v>
      </c>
      <c r="D54" s="24">
        <v>6.4</v>
      </c>
    </row>
    <row r="55" spans="1:6" x14ac:dyDescent="0.25">
      <c r="C55" s="23"/>
    </row>
    <row r="56" spans="1:6" x14ac:dyDescent="0.25">
      <c r="C56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Row 1</vt:lpstr>
      <vt:lpstr>Row 2</vt:lpstr>
      <vt:lpstr>Row 3</vt:lpstr>
      <vt:lpstr>Row 4</vt:lpstr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Group HPLC</dc:creator>
  <cp:lastModifiedBy>WeMott-Colton,Sherry</cp:lastModifiedBy>
  <dcterms:created xsi:type="dcterms:W3CDTF">2018-11-07T21:50:40Z</dcterms:created>
  <dcterms:modified xsi:type="dcterms:W3CDTF">2018-11-09T17:10:07Z</dcterms:modified>
</cp:coreProperties>
</file>